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<sst xmlns="http://schemas.openxmlformats.org/spreadsheetml/2006/main" count="13468" uniqueCount="3354">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</sst>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108A4-019A-EB1E-E978-2EE85FAE30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8D3A5-3FDB-08D7-45BC-A3B0C3A5FD8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6"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3" width="7.00390625" customWidth="1"/>
    <col min="14" max="22" style="5381" width="10.00390625" customWidth="1"/>
    <col min="23" max="23" style="5381"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387</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299</v>
      </c>
      <c r="F7" s="2321"/>
      <c r="G7" s="2322"/>
      <c r="H7" s="2322"/>
      <c r="I7" s="2322"/>
      <c r="J7" s="2322"/>
      <c r="K7" s="2322"/>
      <c r="L7" s="2336" t="s">
        <v>300</v>
      </c>
      <c r="W7" s="560">
        <v>14</v>
      </c>
    </row>
    <row customHeight="1" ht="48.29999999999999">
      <c r="D8" s="563"/>
      <c r="E8" s="586" t="s">
        <v>87</v>
      </c>
      <c r="F8" s="936"/>
      <c r="G8" s="578" t="s">
        <v>85</v>
      </c>
      <c r="H8" s="578" t="s">
        <v>86</v>
      </c>
      <c r="I8" s="527" t="s">
        <v>84</v>
      </c>
      <c r="J8" s="527" t="s">
        <v>388</v>
      </c>
      <c r="K8" s="527" t="s">
        <v>389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65</v>
      </c>
      <c r="K12" s="1277" t="s">
        <v>22</v>
      </c>
      <c r="L12" s="2354"/>
      <c r="M12" s="624"/>
      <c r="N12" s="624"/>
      <c r="O12" s="624"/>
      <c r="P12" s="629" t="s">
        <v>391</v>
      </c>
      <c r="Q12" s="629" t="s">
        <v>392</v>
      </c>
      <c r="R12" s="630" t="s">
        <v>393</v>
      </c>
      <c r="S12" s="624" t="s">
        <v>394</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44F28-840F-E19B-39D2-A886150D19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18"/>
      <c r="R6" s="469"/>
      <c r="S6" s="1422">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22">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723" t="s">
        <v>433</v>
      </c>
      <c r="X40" s="2375" t="s">
        <v>434</v>
      </c>
      <c r="Y40" s="2376"/>
      <c r="Z40" s="2375" t="s">
        <v>435</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334" t="s">
        <v>445</v>
      </c>
      <c r="AA41" s="2383" t="s">
        <v>446</v>
      </c>
      <c r="AB41" s="2384"/>
      <c r="AC41" s="2392"/>
      <c r="AD41" s="2374"/>
      <c r="AE41" s="2397"/>
      <c r="AF41" s="1335" t="s">
        <v>443</v>
      </c>
      <c r="AG41" s="1335" t="s">
        <v>444</v>
      </c>
      <c r="AH41" s="1426"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402</v>
      </c>
      <c r="P47" s="2370">
        <v>1</v>
      </c>
      <c r="Q47" s="1333"/>
      <c r="R47" s="469"/>
      <c r="S47" s="1337"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405</v>
      </c>
      <c r="P48" s="2370"/>
      <c r="Q48" s="2370">
        <v>1</v>
      </c>
      <c r="R48" s="470"/>
      <c r="S48" s="1337"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408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94B4C-E43E-2FA4-15C9-540314CEA1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408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2208C-0516-47F5-B122-219FB8A5C8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CC80C-CA5B-6C26-85C2-115F5C11EC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76B75-1226-67E6-D34E-B77ECE6B5C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404"/>
      <c r="Y39" s="2404"/>
      <c r="Z39" s="2388"/>
      <c r="AA39" s="2388"/>
      <c r="AB39" s="2389"/>
      <c r="AC39" s="2390" t="s">
        <v>429</v>
      </c>
      <c r="AD39" s="2387" t="s">
        <v>428</v>
      </c>
      <c r="AE39" s="2388"/>
      <c r="AF39" s="2404"/>
      <c r="AG39" s="2404"/>
      <c r="AH39" s="2388"/>
      <c r="AI39" s="2388"/>
      <c r="AJ39" s="2389"/>
      <c r="AK39" s="2390" t="s">
        <v>430</v>
      </c>
      <c r="AL39" s="2393" t="s">
        <v>431</v>
      </c>
      <c r="AM39" s="2240"/>
      <c r="AS39" s="1268">
        <v>14</v>
      </c>
    </row>
    <row customHeight="1" ht="24">
      <c r="Q40" s="489"/>
      <c r="R40" s="489"/>
      <c r="S40" s="2386"/>
      <c r="T40" s="2322"/>
      <c r="U40" s="1144"/>
      <c r="V40" s="2405" t="s">
        <v>432</v>
      </c>
      <c r="W40" s="2407" t="s">
        <v>433</v>
      </c>
      <c r="X40" s="1489" t="s">
        <v>434</v>
      </c>
      <c r="Y40" s="1489"/>
      <c r="Z40" s="2382" t="s">
        <v>435</v>
      </c>
      <c r="AA40" s="2382"/>
      <c r="AB40" s="2376"/>
      <c r="AC40" s="2391"/>
      <c r="AD40" s="2405" t="s">
        <v>432</v>
      </c>
      <c r="AE40" s="2407" t="s">
        <v>433</v>
      </c>
      <c r="AF40" s="1489" t="s">
        <v>434</v>
      </c>
      <c r="AG40" s="1489"/>
      <c r="AH40" s="2382" t="s">
        <v>435</v>
      </c>
      <c r="AI40" s="2382"/>
      <c r="AJ40" s="2376"/>
      <c r="AK40" s="2391"/>
      <c r="AL40" s="2394"/>
      <c r="AM40" s="2240"/>
      <c r="AS40" s="1268">
        <v>23</v>
      </c>
    </row>
    <row s="5636" customFormat="1" customHeight="1" ht="24">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M41" s="1475"/>
      <c r="N41" s="1475"/>
      <c r="O41" s="1475"/>
      <c r="P41" s="1441"/>
      <c r="Q41" s="489"/>
      <c r="R41" s="489"/>
      <c r="S41" s="2386"/>
      <c r="T41" s="2322"/>
      <c r="U41" s="415"/>
      <c r="V41" s="2406"/>
      <c r="W41" s="2408"/>
      <c r="X41" s="1486" t="s">
        <v>443</v>
      </c>
      <c r="Y41" s="1486" t="s">
        <v>444</v>
      </c>
      <c r="Z41" s="1447" t="s">
        <v>445</v>
      </c>
      <c r="AA41" s="2383" t="s">
        <v>446</v>
      </c>
      <c r="AB41" s="2384"/>
      <c r="AC41" s="2392"/>
      <c r="AD41" s="2406"/>
      <c r="AE41" s="2408"/>
      <c r="AF41" s="1486" t="s">
        <v>443</v>
      </c>
      <c r="AG41" s="1486" t="s">
        <v>444</v>
      </c>
      <c r="AH41" s="1447" t="s">
        <v>445</v>
      </c>
      <c r="AI41" s="2383" t="s">
        <v>446</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408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AD5E4-EF32-196B-42E5-20AF515235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169</v>
      </c>
      <c r="B47" s="1456" t="s">
        <v>170</v>
      </c>
      <c r="C47" s="1456" t="s">
        <v>171</v>
      </c>
      <c r="D47" s="1456" t="s">
        <v>172</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B2B6E-920E-DE9D-9CD1-BC8BFFD958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405</v>
      </c>
      <c r="M7" s="650"/>
      <c r="N7" s="1479"/>
      <c r="P7" s="2370"/>
      <c r="Q7" s="2370">
        <v>1</v>
      </c>
      <c r="R7" s="1755"/>
      <c r="S7" s="2120">
        <f>$J7</f>
      </c>
      <c r="T7" s="399" t="s">
        <v>406</v>
      </c>
      <c r="U7" s="413"/>
      <c r="V7" s="2418"/>
      <c r="W7" s="2418"/>
      <c r="X7" s="2418"/>
      <c r="Y7" s="2418"/>
      <c r="Z7" s="2418"/>
      <c r="AA7" s="2418"/>
      <c r="AB7" s="2418"/>
      <c r="AC7" s="2418"/>
      <c r="AD7" s="2418"/>
      <c r="AE7" s="2418"/>
      <c r="AF7" s="2418"/>
      <c r="AG7" s="2418"/>
      <c r="AH7" s="2418"/>
      <c r="AI7" s="2418"/>
      <c r="AJ7" s="2418"/>
      <c r="AK7" s="2418"/>
      <c r="AL7" s="2418"/>
      <c r="AM7" s="2123" t="s">
        <v>407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181</v>
      </c>
      <c r="B47" s="1456" t="s">
        <v>182</v>
      </c>
      <c r="C47" s="1456" t="s">
        <v>183</v>
      </c>
      <c r="D47" s="1456" t="s">
        <v>184</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2C76B-D61E-CF96-2238-1DE97DA2BC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187</v>
      </c>
      <c r="B47" s="1456" t="s">
        <v>188</v>
      </c>
      <c r="C47" s="1456" t="s">
        <v>189</v>
      </c>
      <c r="D47" s="1456" t="s">
        <v>190</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E4AE1-3AC3-DA57-EB84-0D41971F597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8"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405</v>
      </c>
      <c r="N7" s="622"/>
      <c r="O7" s="440"/>
      <c r="Q7" s="2370"/>
      <c r="R7" s="2370">
        <v>1</v>
      </c>
      <c r="S7" s="631"/>
      <c r="T7" s="470"/>
      <c r="U7" s="1449">
        <f>$J7</f>
      </c>
      <c r="V7" s="399" t="s">
        <v>406</v>
      </c>
      <c r="W7" s="413"/>
      <c r="X7" s="2358"/>
      <c r="Y7" s="2359"/>
      <c r="Z7" s="2359"/>
      <c r="AA7" s="2359"/>
      <c r="AB7" s="2359"/>
      <c r="AC7" s="2348"/>
      <c r="AD7" s="2348"/>
      <c r="AE7" s="2348"/>
      <c r="AF7" s="2421"/>
      <c r="AG7" s="2358"/>
      <c r="AH7" s="2359"/>
      <c r="AI7" s="2359"/>
      <c r="AJ7" s="2359"/>
      <c r="AK7" s="2359"/>
      <c r="AL7" s="2359"/>
      <c r="AM7" s="2359"/>
      <c r="AN7" s="2359"/>
      <c r="AO7" s="2359"/>
      <c r="AP7" s="2360"/>
      <c r="AQ7" s="1371" t="s">
        <v>407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413</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414</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415</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416</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417</v>
      </c>
      <c r="Q26" s="1475"/>
      <c r="R26" s="1484"/>
      <c r="S26" s="1484"/>
      <c r="T26" s="1484"/>
      <c r="U26" s="842"/>
      <c r="V26" s="1273" t="s">
        <v>418</v>
      </c>
      <c r="AD26" s="299" t="s">
        <v>419</v>
      </c>
      <c r="AF26" s="299" t="s">
        <v>420</v>
      </c>
      <c r="AG26" s="1273" t="s">
        <v>418</v>
      </c>
      <c r="AM26" s="299" t="s">
        <v>421</v>
      </c>
      <c r="AO26" s="299" t="s">
        <v>420</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422</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423</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424</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425</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426</v>
      </c>
      <c r="AG40" s="439"/>
      <c r="AH40" s="439"/>
      <c r="AI40" s="439"/>
      <c r="AJ40" s="439"/>
      <c r="AK40" s="439"/>
      <c r="AL40" s="439"/>
      <c r="AM40" s="439"/>
      <c r="AN40" s="439"/>
      <c r="AO40" s="391" t="s">
        <v>426</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300</v>
      </c>
      <c r="AW42" s="1268">
        <v>14</v>
      </c>
    </row>
    <row customHeight="1" ht="14.699999999999998">
      <c r="R43" s="489"/>
      <c r="S43" s="489"/>
      <c r="T43" s="489"/>
      <c r="U43" s="2386" t="s">
        <v>87</v>
      </c>
      <c r="V43" s="2322" t="s">
        <v>427</v>
      </c>
      <c r="W43" s="414"/>
      <c r="X43" s="2387" t="s">
        <v>428</v>
      </c>
      <c r="Y43" s="2404"/>
      <c r="Z43" s="2404"/>
      <c r="AA43" s="2404"/>
      <c r="AB43" s="2404"/>
      <c r="AC43" s="2388"/>
      <c r="AD43" s="2388"/>
      <c r="AE43" s="2389"/>
      <c r="AF43" s="2390" t="s">
        <v>429</v>
      </c>
      <c r="AG43" s="2387" t="s">
        <v>428</v>
      </c>
      <c r="AH43" s="2404"/>
      <c r="AI43" s="2404"/>
      <c r="AJ43" s="2404"/>
      <c r="AK43" s="2404"/>
      <c r="AL43" s="2388"/>
      <c r="AM43" s="2388"/>
      <c r="AN43" s="2389"/>
      <c r="AO43" s="2390" t="s">
        <v>430</v>
      </c>
      <c r="AP43" s="2393" t="s">
        <v>431</v>
      </c>
      <c r="AQ43" s="2240"/>
      <c r="AW43" s="1268">
        <v>14</v>
      </c>
    </row>
    <row customHeight="1" ht="35.699999999999996">
      <c r="R44" s="489"/>
      <c r="S44" s="489"/>
      <c r="T44" s="489"/>
      <c r="U44" s="2386"/>
      <c r="V44" s="2322"/>
      <c r="W44" s="1144"/>
      <c r="X44" s="2407" t="s">
        <v>454</v>
      </c>
      <c r="Y44" s="2425" t="s">
        <v>455</v>
      </c>
      <c r="Z44" s="2425"/>
      <c r="AA44" s="2425"/>
      <c r="AB44" s="2425"/>
      <c r="AC44" s="2407" t="s">
        <v>435</v>
      </c>
      <c r="AD44" s="2724"/>
      <c r="AE44" s="2427"/>
      <c r="AF44" s="2391"/>
      <c r="AG44" s="2407" t="s">
        <v>454</v>
      </c>
      <c r="AH44" s="2425" t="s">
        <v>455</v>
      </c>
      <c r="AI44" s="2425"/>
      <c r="AJ44" s="2425"/>
      <c r="AK44" s="2425"/>
      <c r="AL44" s="2407" t="s">
        <v>435</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445</v>
      </c>
      <c r="AD46" s="2434" t="s">
        <v>446</v>
      </c>
      <c r="AE46" s="2435"/>
      <c r="AF46" s="2391"/>
      <c r="AG46" s="2438"/>
      <c r="AH46" s="2431"/>
      <c r="AI46" s="2430" t="s">
        <v>458</v>
      </c>
      <c r="AJ46" s="2383" t="s">
        <v>459</v>
      </c>
      <c r="AK46" s="2384"/>
      <c r="AL46" s="2430" t="s">
        <v>445</v>
      </c>
      <c r="AM46" s="2434" t="s">
        <v>446</v>
      </c>
      <c r="AN46" s="2435"/>
      <c r="AO46" s="2391"/>
      <c r="AP46" s="2394"/>
      <c r="AQ46" s="2240"/>
      <c r="AW46" s="1268">
        <v>26</v>
      </c>
    </row>
    <row customHeight="1" ht="65.25">
      <c r="A47" s="1372"/>
      <c r="B47" s="1372" t="s">
        <v>136</v>
      </c>
      <c r="C47" s="1372" t="s">
        <v>137</v>
      </c>
      <c r="D47" s="1372" t="s">
        <v>138</v>
      </c>
      <c r="E47" s="1423" t="s">
        <v>436</v>
      </c>
      <c r="F47" s="1423" t="s">
        <v>437</v>
      </c>
      <c r="G47" s="1423" t="s">
        <v>438</v>
      </c>
      <c r="H47" s="1423" t="s">
        <v>439</v>
      </c>
      <c r="I47" s="1423" t="s">
        <v>440</v>
      </c>
      <c r="J47" s="1423" t="s">
        <v>441</v>
      </c>
      <c r="K47" s="1423" t="s">
        <v>442</v>
      </c>
      <c r="L47" s="1423" t="s">
        <v>460</v>
      </c>
      <c r="M47" s="1423" t="s">
        <v>417</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397</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399</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401</v>
      </c>
      <c r="AS52" s="613"/>
      <c r="AT52" s="613" t="str">
        <f>IF(V52="","",V52)</f>
        <v>Источник тепловой энергии  </v>
      </c>
      <c r="AU52" s="613"/>
      <c r="AV52" s="613"/>
      <c r="AW52" s="1268">
        <v>21</v>
      </c>
    </row>
    <row s="5458" customFormat="1" customHeight="1" ht="0">
      <c r="A53" s="1488" t="s">
        <v>175</v>
      </c>
      <c r="B53" s="1488" t="s">
        <v>176</v>
      </c>
      <c r="C53" s="1488" t="s">
        <v>177</v>
      </c>
      <c r="D53" s="1488" t="s">
        <v>178</v>
      </c>
      <c r="E53" s="2403"/>
      <c r="F53" s="2403"/>
      <c r="G53" s="2403"/>
      <c r="H53" s="2424"/>
      <c r="I53" s="2240" t="str">
        <f>U52&amp;".1"</f>
        <v>....1</v>
      </c>
      <c r="J53" s="1488"/>
      <c r="K53" s="1488"/>
      <c r="L53" s="1488"/>
      <c r="M53" s="1494" t="s">
        <v>402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405</v>
      </c>
      <c r="Q54" s="2370"/>
      <c r="R54" s="2370">
        <v>1</v>
      </c>
      <c r="S54" s="631"/>
      <c r="T54" s="470"/>
      <c r="U54" s="1449" t="str">
        <f>$J54</f>
        <v>....1.1</v>
      </c>
      <c r="V54" s="399" t="s">
        <v>406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407</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408</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413</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414</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415</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703141-E3D5-61CC-2728-B56B71126695}"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1" width="1.00390625" customWidth="1"/>
    <col min="5" max="6" style="5381" width="55.00390625" customWidth="1"/>
    <col min="7" max="7" style="5455" width="1.00390625" customWidth="1"/>
    <col min="8" max="8" style="5381" width="18.00390625" hidden="1" customWidth="1"/>
    <col min="9" max="9" style="5456" width="59.00390625" customWidth="1"/>
    <col min="10" max="10" style="5457"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PP108.OPEN.INFO.QUARTER.COLDVSNA.EIAS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c r="A15" s="901" t="s">
        <v>33</v>
      </c>
      <c r="B15" s="211"/>
      <c r="C15" s="521"/>
      <c r="D15" s="523"/>
      <c r="E15" s="1278" t="s">
        <v>34</v>
      </c>
      <c r="F15" s="2849" t="s">
        <v>35</v>
      </c>
      <c r="G15" s="190"/>
      <c r="H15" s="883"/>
      <c r="I15" s="524"/>
      <c r="J15" s="989" t="s">
        <v>36</v>
      </c>
      <c r="Q15" s="522">
        <v>0</v>
      </c>
    </row>
    <row s="5356"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56</v>
      </c>
      <c r="F43" s="823" t="s">
        <v>19</v>
      </c>
      <c r="G43" s="186"/>
      <c r="I43" s="524"/>
      <c r="J43" s="989"/>
      <c r="Q43" s="522">
        <v>0</v>
      </c>
    </row>
    <row s="5381" customFormat="1" customHeight="1" ht="27" hidden="1">
      <c r="A44" s="897"/>
      <c r="B44" s="526"/>
      <c r="C44" s="521"/>
      <c r="D44" s="523"/>
      <c r="E44" s="1278" t="s">
        <v>57</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58</v>
      </c>
      <c r="F46" s="823" t="s">
        <v>19</v>
      </c>
      <c r="G46" s="186"/>
      <c r="H46" s="522"/>
      <c r="I46" s="524"/>
      <c r="J46" s="989"/>
      <c r="Q46" s="543">
        <v>0</v>
      </c>
    </row>
    <row s="5381" customFormat="1" customHeight="1" ht="24.75" hidden="1">
      <c r="A47" s="897"/>
      <c r="B47" s="526"/>
      <c r="C47" s="521"/>
      <c r="D47" s="523"/>
      <c r="E47" s="1278" t="s">
        <v>59</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60</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61</v>
      </c>
      <c r="F53" s="1161" t="s">
        <v>19</v>
      </c>
      <c r="G53" s="645"/>
      <c r="I53" s="647"/>
      <c r="J53" s="991"/>
      <c r="P53" s="648"/>
      <c r="Q53" s="646">
        <v>0</v>
      </c>
    </row>
    <row s="5381" customFormat="1" customHeight="1" ht="27" hidden="1">
      <c r="A54" s="899"/>
      <c r="B54" s="526"/>
      <c r="C54" s="643"/>
      <c r="D54" s="644"/>
      <c r="E54" s="504" t="s">
        <v>62</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63</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64</v>
      </c>
      <c r="F58" s="1161" t="s">
        <v>65</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381" customFormat="1" customHeight="1" ht="15" hidden="1">
      <c r="A60" s="899"/>
      <c r="B60" s="526"/>
      <c r="C60" s="643"/>
      <c r="D60" s="644"/>
      <c r="E60" s="1278" t="s">
        <v>66</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67</v>
      </c>
      <c r="F62" s="1784" t="s">
        <v>65</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9973C14-636D-39EF-3A5F-3E77A4E0E461}"/>
    <hyperlink ref="H17" location="Титульный!H9" display="Как заполнить?" tooltip="Помощь по работе с полями отчётной формы" xr:uid="{9ACFD3D5-3486-1F0D-451C-D8C5D67749E3}"/>
    <hyperlink ref="H39" location="Титульный!H9" display="Как заполнить?" tooltip="Помощь по работе с полями отчётной формы" xr:uid="{7F2681EF-F923-0C79-DDF3-DAEBBB4A7211}"/>
    <hyperlink ref="H62" location="Титульный!H9" display="Как заполнить?" tooltip="Помощь по работе с полями отчётной формы" xr:uid="{8E94BFF6-300E-9A3F-28BC-F637A20325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C5E8E-34E1-2BA1-E631-E0F59DF298B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8"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401</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414</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416</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417</v>
      </c>
      <c r="P23" s="1621"/>
      <c r="Q23" s="1623"/>
      <c r="R23" s="1623"/>
      <c r="Y23" s="1620" t="s">
        <v>419</v>
      </c>
      <c r="AA23" s="1620" t="s">
        <v>420</v>
      </c>
      <c r="AB23" s="1620" t="s">
        <v>468</v>
      </c>
      <c r="AE23" s="1620" t="s">
        <v>469</v>
      </c>
      <c r="AF23" s="1620" t="s">
        <v>468</v>
      </c>
      <c r="AI23" s="1620" t="s">
        <v>470</v>
      </c>
      <c r="AJ23" s="1620" t="s">
        <v>468</v>
      </c>
      <c r="AM23" s="1620" t="s">
        <v>471</v>
      </c>
      <c r="AQ23" s="1620" t="s">
        <v>419</v>
      </c>
      <c r="AS23" s="1620" t="s">
        <v>420</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422</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422</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426</v>
      </c>
      <c r="AB37" s="439"/>
      <c r="AC37" s="439"/>
      <c r="AD37" s="439"/>
      <c r="AE37" s="439"/>
      <c r="AF37" s="439"/>
      <c r="AG37" s="439"/>
      <c r="AH37" s="439"/>
      <c r="AI37" s="439"/>
      <c r="AJ37" s="439"/>
      <c r="AK37" s="439"/>
      <c r="AL37" s="439"/>
      <c r="AM37" s="439"/>
      <c r="AN37" s="439"/>
      <c r="AO37" s="439"/>
      <c r="AP37" s="439"/>
      <c r="AQ37" s="439"/>
      <c r="AR37" s="439"/>
      <c r="AS37" s="391" t="s">
        <v>426</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300</v>
      </c>
      <c r="BA39" s="1268">
        <v>14</v>
      </c>
    </row>
    <row customHeight="1" ht="14.699999999999998">
      <c r="Q40" s="404"/>
      <c r="R40" s="489"/>
      <c r="S40" s="2386" t="s">
        <v>87</v>
      </c>
      <c r="T40" s="2322" t="s">
        <v>472</v>
      </c>
      <c r="U40" s="414"/>
      <c r="V40" s="2388"/>
      <c r="W40" s="2388"/>
      <c r="X40" s="2388"/>
      <c r="Y40" s="2388"/>
      <c r="Z40" s="2389"/>
      <c r="AA40" s="2449" t="s">
        <v>429</v>
      </c>
      <c r="AB40" s="2441" t="s">
        <v>473</v>
      </c>
      <c r="AC40" s="2404"/>
      <c r="AD40" s="2404"/>
      <c r="AE40" s="2442"/>
      <c r="AF40" s="2404" t="s">
        <v>474</v>
      </c>
      <c r="AG40" s="2404"/>
      <c r="AH40" s="2404"/>
      <c r="AI40" s="2442"/>
      <c r="AJ40" s="2441" t="s">
        <v>475</v>
      </c>
      <c r="AK40" s="2404"/>
      <c r="AL40" s="2404"/>
      <c r="AM40" s="2442"/>
      <c r="AN40" s="2441" t="s">
        <v>428</v>
      </c>
      <c r="AO40" s="2404"/>
      <c r="AP40" s="2388"/>
      <c r="AQ40" s="2388"/>
      <c r="AR40" s="2389"/>
      <c r="AS40" s="2390" t="s">
        <v>429</v>
      </c>
      <c r="AT40" s="2393" t="s">
        <v>431</v>
      </c>
      <c r="AU40" s="2240"/>
      <c r="BA40" s="1268">
        <v>14</v>
      </c>
    </row>
    <row customHeight="1" ht="35.699999999999996">
      <c r="Q41" s="404"/>
      <c r="R41" s="489"/>
      <c r="S41" s="2386"/>
      <c r="T41" s="2322"/>
      <c r="U41" s="1144"/>
      <c r="V41" s="2240" t="s">
        <v>476</v>
      </c>
      <c r="W41" s="2240"/>
      <c r="X41" s="2407" t="s">
        <v>435</v>
      </c>
      <c r="Y41" s="2426"/>
      <c r="Z41" s="2427"/>
      <c r="AA41" s="2450"/>
      <c r="AB41" s="2443"/>
      <c r="AC41" s="2444"/>
      <c r="AD41" s="2444"/>
      <c r="AE41" s="2445"/>
      <c r="AF41" s="2444"/>
      <c r="AG41" s="2444"/>
      <c r="AH41" s="2444"/>
      <c r="AI41" s="2445"/>
      <c r="AJ41" s="2443"/>
      <c r="AK41" s="2444"/>
      <c r="AL41" s="2444"/>
      <c r="AM41" s="2444"/>
      <c r="AN41" s="2240" t="s">
        <v>476</v>
      </c>
      <c r="AO41" s="2240"/>
      <c r="AP41" s="2426" t="s">
        <v>435</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436</v>
      </c>
      <c r="F43" s="1477" t="s">
        <v>437</v>
      </c>
      <c r="G43" s="1477" t="s">
        <v>438</v>
      </c>
      <c r="H43" s="1477" t="s">
        <v>439</v>
      </c>
      <c r="I43" s="1477" t="s">
        <v>440</v>
      </c>
      <c r="J43" s="1477" t="s">
        <v>441</v>
      </c>
      <c r="K43" s="1477" t="s">
        <v>442</v>
      </c>
      <c r="L43" s="1477" t="s">
        <v>417</v>
      </c>
      <c r="Q43" s="404"/>
      <c r="R43" s="489"/>
      <c r="S43" s="2386"/>
      <c r="T43" s="2322"/>
      <c r="U43" s="415"/>
      <c r="V43" s="1443" t="s">
        <v>477</v>
      </c>
      <c r="W43" s="1443" t="s">
        <v>478</v>
      </c>
      <c r="X43" s="1451" t="s">
        <v>445</v>
      </c>
      <c r="Y43" s="2383" t="s">
        <v>446</v>
      </c>
      <c r="Z43" s="2384"/>
      <c r="AA43" s="2451"/>
      <c r="AB43" s="2446"/>
      <c r="AC43" s="2447"/>
      <c r="AD43" s="2447"/>
      <c r="AE43" s="2448"/>
      <c r="AF43" s="2447"/>
      <c r="AG43" s="2447"/>
      <c r="AH43" s="2447"/>
      <c r="AI43" s="2448"/>
      <c r="AJ43" s="2446"/>
      <c r="AK43" s="2447"/>
      <c r="AL43" s="2447"/>
      <c r="AM43" s="2448"/>
      <c r="AN43" s="1973" t="s">
        <v>477</v>
      </c>
      <c r="AO43" s="1973" t="s">
        <v>478</v>
      </c>
      <c r="AP43" s="1451" t="s">
        <v>445</v>
      </c>
      <c r="AQ43" s="2383" t="s">
        <v>446</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397</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399</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401</v>
      </c>
      <c r="AW48" s="613"/>
      <c r="AX48" s="613" t="str">
        <f>IF(T48="","",T48)</f>
        <v>Источник тепловой энергии  </v>
      </c>
      <c r="AY48" s="613"/>
      <c r="AZ48" s="613"/>
      <c r="BA48" s="1268">
        <v>20</v>
      </c>
    </row>
    <row s="5458" customFormat="1" customHeight="1" ht="1.05">
      <c r="A49" s="1456" t="s">
        <v>199</v>
      </c>
      <c r="B49" s="1456" t="s">
        <v>200</v>
      </c>
      <c r="C49" s="1456" t="s">
        <v>201</v>
      </c>
      <c r="D49" s="1456" t="s">
        <v>202</v>
      </c>
      <c r="E49" s="2372"/>
      <c r="F49" s="2372"/>
      <c r="G49" s="2372"/>
      <c r="H49" s="2372"/>
      <c r="I49" s="2369" t="str">
        <f>S48&amp;".1"</f>
        <v>....1</v>
      </c>
      <c r="J49" s="1456"/>
      <c r="K49" s="1456"/>
      <c r="L49" s="1459" t="s">
        <v>402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413</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414</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415</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6EB92-D1AD-8781-27E2-A23B247AC7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38">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465" t="s">
        <v>488</v>
      </c>
      <c r="W38" s="2375" t="s">
        <v>434</v>
      </c>
      <c r="X38" s="2376"/>
      <c r="Y38" s="2375" t="s">
        <v>435</v>
      </c>
      <c r="Z38" s="2382"/>
      <c r="AA38" s="2376"/>
      <c r="AB38" s="2391"/>
      <c r="AC38" s="14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465" t="s">
        <v>491</v>
      </c>
      <c r="W39" s="1335" t="s">
        <v>492</v>
      </c>
      <c r="X39" s="1335" t="s">
        <v>493</v>
      </c>
      <c r="Y39" s="1470" t="s">
        <v>445</v>
      </c>
      <c r="Z39" s="2383" t="s">
        <v>446</v>
      </c>
      <c r="AA39" s="2384"/>
      <c r="AB39" s="2392"/>
      <c r="AC39" s="1465" t="s">
        <v>491</v>
      </c>
      <c r="AD39" s="1335" t="s">
        <v>492</v>
      </c>
      <c r="AE39" s="1335" t="s">
        <v>493</v>
      </c>
      <c r="AF39" s="1470" t="s">
        <v>445</v>
      </c>
      <c r="AG39" s="2383" t="s">
        <v>446</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494</v>
      </c>
      <c r="E45" s="2372"/>
      <c r="F45" s="2372"/>
      <c r="G45" s="2372"/>
      <c r="H45" s="2372"/>
      <c r="I45" s="2399"/>
      <c r="J45" s="2369" t="str">
        <f>I44&amp;".1"</f>
        <v>...1.1</v>
      </c>
      <c r="K45" s="1476"/>
      <c r="L45" s="1477" t="s">
        <v>405</v>
      </c>
      <c r="P45" s="2370"/>
      <c r="Q45" s="2370">
        <v>1</v>
      </c>
      <c r="R45" s="470"/>
      <c r="S45" s="1471"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225</v>
      </c>
      <c r="B46" s="1476" t="s">
        <v>226</v>
      </c>
      <c r="C46" s="1476" t="s">
        <v>227</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494</v>
      </c>
      <c r="E49" s="2372"/>
      <c r="F49" s="2372"/>
      <c r="G49" s="2372"/>
      <c r="H49" s="2372"/>
      <c r="I49" s="2369"/>
      <c r="J49" s="1476"/>
      <c r="K49" s="1476"/>
      <c r="L49" s="1477"/>
      <c r="P49" s="2370"/>
      <c r="Q49" s="1467"/>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F6162-DBC6-5DD5-D2B8-81B5F74C5C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495</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230</v>
      </c>
      <c r="B46" s="1476" t="s">
        <v>231</v>
      </c>
      <c r="C46" s="1476" t="s">
        <v>232</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495</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33581-CC63-CA56-DB68-6DA41402A0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496</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235</v>
      </c>
      <c r="B46" s="1476" t="s">
        <v>236</v>
      </c>
      <c r="C46" s="1476" t="s">
        <v>237</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496</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2A938-FCD4-951B-549E-AA8354D18E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497</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240</v>
      </c>
      <c r="B46" s="1476" t="s">
        <v>241</v>
      </c>
      <c r="C46" s="1476" t="s">
        <v>242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497</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1B3FD-095D-88F7-2C39-5FC72219B0A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401</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414</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415</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416</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417</v>
      </c>
      <c r="P20" s="1621"/>
      <c r="Q20" s="1623"/>
      <c r="R20" s="1623"/>
      <c r="Y20" s="1620" t="s">
        <v>419</v>
      </c>
      <c r="AA20" s="1620" t="s">
        <v>420</v>
      </c>
      <c r="AC20" s="1620" t="s">
        <v>469</v>
      </c>
      <c r="AG20" s="1620" t="s">
        <v>419</v>
      </c>
      <c r="AI20" s="1620" t="s">
        <v>420</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422</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423</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422</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423</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426</v>
      </c>
      <c r="AB34" s="1755"/>
      <c r="AC34" s="1748"/>
      <c r="AD34" s="1748"/>
      <c r="AE34" s="1748"/>
      <c r="AF34" s="1748"/>
      <c r="AG34" s="1748"/>
      <c r="AH34" s="1748"/>
      <c r="AI34" s="1755" t="s">
        <v>426</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299</v>
      </c>
      <c r="T36" s="2240"/>
      <c r="U36" s="2240"/>
      <c r="V36" s="2240"/>
      <c r="W36" s="2240"/>
      <c r="X36" s="2240"/>
      <c r="Y36" s="2240"/>
      <c r="Z36" s="2240"/>
      <c r="AA36" s="2288"/>
      <c r="AB36" s="2288"/>
      <c r="AC36" s="2288"/>
      <c r="AD36" s="2240"/>
      <c r="AE36" s="2240"/>
      <c r="AF36" s="2240"/>
      <c r="AG36" s="2240"/>
      <c r="AH36" s="2240"/>
      <c r="AI36" s="2240"/>
      <c r="AJ36" s="2240"/>
      <c r="AK36" s="2240" t="s">
        <v>300</v>
      </c>
      <c r="AQ36" s="1744">
        <v>14</v>
      </c>
    </row>
    <row customHeight="1" ht="14.699999999999998">
      <c r="Q37" s="404"/>
      <c r="R37" s="489"/>
      <c r="S37" s="2386" t="s">
        <v>87</v>
      </c>
      <c r="T37" s="2322" t="s">
        <v>498</v>
      </c>
      <c r="U37" s="450"/>
      <c r="V37" s="2388"/>
      <c r="W37" s="2388"/>
      <c r="X37" s="2388"/>
      <c r="Y37" s="2388"/>
      <c r="Z37" s="2388"/>
      <c r="AA37" s="2322" t="s">
        <v>429</v>
      </c>
      <c r="AB37" s="2321" t="s">
        <v>499</v>
      </c>
      <c r="AC37" s="2321" t="s">
        <v>473</v>
      </c>
      <c r="AD37" s="2404" t="s">
        <v>428</v>
      </c>
      <c r="AE37" s="2404"/>
      <c r="AF37" s="2388"/>
      <c r="AG37" s="2388"/>
      <c r="AH37" s="2389"/>
      <c r="AI37" s="2390" t="s">
        <v>429</v>
      </c>
      <c r="AJ37" s="2393" t="s">
        <v>431</v>
      </c>
      <c r="AK37" s="2240"/>
      <c r="AQ37" s="1744">
        <v>14</v>
      </c>
    </row>
    <row customHeight="1" ht="35.699999999999996">
      <c r="Q38" s="404"/>
      <c r="R38" s="489"/>
      <c r="S38" s="2386"/>
      <c r="T38" s="2322"/>
      <c r="U38" s="1144"/>
      <c r="V38" s="2216" t="s">
        <v>476</v>
      </c>
      <c r="W38" s="2240"/>
      <c r="X38" s="2407" t="s">
        <v>435</v>
      </c>
      <c r="Y38" s="2426"/>
      <c r="Z38" s="2426"/>
      <c r="AA38" s="2322"/>
      <c r="AB38" s="2321"/>
      <c r="AC38" s="2321"/>
      <c r="AD38" s="2216" t="s">
        <v>476</v>
      </c>
      <c r="AE38" s="2240"/>
      <c r="AF38" s="2426" t="s">
        <v>435</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436</v>
      </c>
      <c r="F40" s="1423" t="s">
        <v>437</v>
      </c>
      <c r="G40" s="1423" t="s">
        <v>438</v>
      </c>
      <c r="H40" s="1423" t="s">
        <v>439</v>
      </c>
      <c r="I40" s="1423" t="s">
        <v>440</v>
      </c>
      <c r="J40" s="1423" t="s">
        <v>441</v>
      </c>
      <c r="K40" s="1423" t="s">
        <v>442</v>
      </c>
      <c r="L40" s="1423" t="s">
        <v>417</v>
      </c>
      <c r="Q40" s="404"/>
      <c r="R40" s="489"/>
      <c r="S40" s="2386"/>
      <c r="T40" s="2322"/>
      <c r="U40" s="415"/>
      <c r="V40" s="2063" t="s">
        <v>477</v>
      </c>
      <c r="W40" s="2063" t="s">
        <v>478</v>
      </c>
      <c r="X40" s="2051" t="s">
        <v>445</v>
      </c>
      <c r="Y40" s="2383" t="s">
        <v>446</v>
      </c>
      <c r="Z40" s="2433"/>
      <c r="AA40" s="2322"/>
      <c r="AB40" s="2321"/>
      <c r="AC40" s="2321"/>
      <c r="AD40" s="2081" t="s">
        <v>477</v>
      </c>
      <c r="AE40" s="2072" t="s">
        <v>478</v>
      </c>
      <c r="AF40" s="2051" t="s">
        <v>445</v>
      </c>
      <c r="AG40" s="2383" t="s">
        <v>446</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397</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399</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401</v>
      </c>
      <c r="AM45" s="1737"/>
      <c r="AN45" s="1737" t="str">
        <f>IF(T45="","",T45)</f>
        <v>Источник тепловой энергии  </v>
      </c>
      <c r="AO45" s="1737"/>
      <c r="AP45" s="1737"/>
      <c r="AQ45" s="1744">
        <v>21</v>
      </c>
    </row>
    <row s="5458" customFormat="1" customHeight="1" ht="0">
      <c r="A46" s="1488" t="s">
        <v>205</v>
      </c>
      <c r="B46" s="1488" t="s">
        <v>206</v>
      </c>
      <c r="C46" s="1488" t="s">
        <v>207</v>
      </c>
      <c r="D46" s="1488" t="s">
        <v>208</v>
      </c>
      <c r="E46" s="2403"/>
      <c r="F46" s="2403"/>
      <c r="G46" s="2403"/>
      <c r="H46" s="2403"/>
      <c r="I46" s="2240" t="str">
        <f>S45&amp;".1"</f>
        <v>....1</v>
      </c>
      <c r="J46" s="1488"/>
      <c r="K46" s="1488"/>
      <c r="L46" s="1494" t="s">
        <v>402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414</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415</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415</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61251-DF6F-7147-AB48-C3E1EBA619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61" t="s">
        <v>477</v>
      </c>
      <c r="W44" s="1561" t="s">
        <v>478</v>
      </c>
      <c r="X44" s="1561" t="s">
        <v>477</v>
      </c>
      <c r="Y44" s="1561" t="s">
        <v>478</v>
      </c>
      <c r="Z44" s="1568"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245</v>
      </c>
      <c r="B50" s="1456" t="s">
        <v>246</v>
      </c>
      <c r="C50" s="1456" t="s">
        <v>247</v>
      </c>
      <c r="D50" s="1456" t="s">
        <v>514</v>
      </c>
      <c r="E50" s="2372"/>
      <c r="F50" s="2372"/>
      <c r="G50" s="2372"/>
      <c r="H50" s="2372"/>
      <c r="I50" s="2369" t="str">
        <f>S49&amp;".1"</f>
        <v>.1</v>
      </c>
      <c r="J50" s="1456"/>
      <c r="K50" s="1456"/>
      <c r="L50" s="1459" t="s">
        <v>402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DB615-56DC-748D-2544-8AA0A5AE72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265</v>
      </c>
      <c r="B42" s="1476" t="s">
        <v>266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265</v>
      </c>
      <c r="B43" s="1476" t="s">
        <v>266</v>
      </c>
      <c r="C43" s="1476" t="s">
        <v>267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265</v>
      </c>
      <c r="B44" s="1476" t="s">
        <v>266</v>
      </c>
      <c r="C44" s="1476" t="s">
        <v>267</v>
      </c>
      <c r="D44" s="1476" t="s">
        <v>519</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265</v>
      </c>
      <c r="B45" s="1476" t="s">
        <v>266</v>
      </c>
      <c r="C45" s="1476" t="s">
        <v>267</v>
      </c>
      <c r="D45" s="1476" t="s">
        <v>519</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265</v>
      </c>
      <c r="B46" s="1476" t="s">
        <v>266</v>
      </c>
      <c r="C46" s="1476" t="s">
        <v>267</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265</v>
      </c>
      <c r="B47" s="1476" t="s">
        <v>266</v>
      </c>
      <c r="C47" s="1476" t="s">
        <v>267</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265</v>
      </c>
      <c r="B48" s="1476" t="s">
        <v>266</v>
      </c>
      <c r="C48" s="1476" t="s">
        <v>267</v>
      </c>
      <c r="D48" s="1476" t="s">
        <v>519</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265</v>
      </c>
      <c r="B49" s="1476" t="s">
        <v>266</v>
      </c>
      <c r="C49" s="1476" t="s">
        <v>267</v>
      </c>
      <c r="D49" s="1476" t="s">
        <v>519</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265</v>
      </c>
      <c r="B50" s="1476" t="s">
        <v>266</v>
      </c>
      <c r="C50" s="1476" t="s">
        <v>267</v>
      </c>
      <c r="D50" s="1476" t="s">
        <v>519</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265</v>
      </c>
      <c r="B51" s="1456" t="s">
        <v>266</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2DE3C-3E82-4753-16DB-5C85C55B6E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520</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520</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270</v>
      </c>
      <c r="B46" s="1476" t="s">
        <v>271</v>
      </c>
      <c r="C46" s="1476" t="s">
        <v>272</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520</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520</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520</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1943C-3092-3BAC-FDAE-F852CBA99A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516</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523</v>
      </c>
      <c r="AE41" s="2404"/>
      <c r="AF41" s="2404"/>
      <c r="AG41" s="2442"/>
      <c r="AH41" s="2441" t="s">
        <v>524</v>
      </c>
      <c r="AI41" s="2404"/>
      <c r="AJ41" s="2404"/>
      <c r="AK41" s="2442"/>
      <c r="AL41" s="2441" t="s">
        <v>525</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526</v>
      </c>
      <c r="AU42" s="2306"/>
      <c r="AV42" s="2305" t="s">
        <v>527</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275</v>
      </c>
      <c r="B47" s="1476" t="s">
        <v>276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275</v>
      </c>
      <c r="B48" s="1476" t="s">
        <v>276</v>
      </c>
      <c r="C48" s="1476" t="s">
        <v>277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516</v>
      </c>
      <c r="BE48" s="613"/>
      <c r="BF48" s="613" t="str">
        <f>IF(T48="","",T48)</f>
        <v>Наименование централизованной системы водоотведения</v>
      </c>
      <c r="BG48" s="613"/>
      <c r="BH48" s="613"/>
      <c r="BI48" s="1268">
        <v>34</v>
      </c>
    </row>
    <row s="5458" customFormat="1" customHeight="1" ht="0">
      <c r="A49" s="1456" t="s">
        <v>275</v>
      </c>
      <c r="B49" s="1456" t="s">
        <v>276</v>
      </c>
      <c r="C49" s="1456" t="s">
        <v>277</v>
      </c>
      <c r="D49" s="1456" t="s">
        <v>528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275</v>
      </c>
      <c r="B50" s="1456" t="s">
        <v>276</v>
      </c>
      <c r="C50" s="1456" t="s">
        <v>277</v>
      </c>
      <c r="D50" s="1456" t="s">
        <v>528</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275</v>
      </c>
      <c r="B51" s="1456" t="s">
        <v>276</v>
      </c>
      <c r="C51" s="1456" t="s">
        <v>277</v>
      </c>
      <c r="D51" s="1456" t="s">
        <v>528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275</v>
      </c>
      <c r="B52" s="1476" t="s">
        <v>276</v>
      </c>
      <c r="C52" s="1476" t="s">
        <v>277</v>
      </c>
      <c r="D52" s="1476" t="s">
        <v>528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275</v>
      </c>
      <c r="B56" s="1476" t="s">
        <v>276</v>
      </c>
      <c r="C56" s="1476" t="s">
        <v>277</v>
      </c>
      <c r="D56" s="1476" t="s">
        <v>528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275</v>
      </c>
      <c r="B57" s="1476" t="s">
        <v>276</v>
      </c>
      <c r="C57" s="1476" t="s">
        <v>277</v>
      </c>
      <c r="D57" s="1476" t="s">
        <v>528</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275</v>
      </c>
      <c r="B58" s="1456" t="s">
        <v>276</v>
      </c>
      <c r="C58" s="1456" t="s">
        <v>277</v>
      </c>
      <c r="D58" s="1456" t="s">
        <v>528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275</v>
      </c>
      <c r="B59" s="1456" t="s">
        <v>276</v>
      </c>
      <c r="C59" s="1456" t="s">
        <v>277</v>
      </c>
      <c r="D59" s="1456" t="s">
        <v>528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275</v>
      </c>
      <c r="B60" s="1456" t="s">
        <v>276</v>
      </c>
      <c r="C60" s="1456" t="s">
        <v>277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275</v>
      </c>
      <c r="B61" s="1456" t="s">
        <v>276</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1DE13-1A24-4D25-54AB-2912B0D552D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7" width="6.00390625" hidden="1" customWidth="1"/>
    <col min="3" max="3" style="5381" width="3.00390625" customWidth="1"/>
    <col min="4" max="4" style="5546"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1" width="9.140625" hidden="1"/>
    <col min="28" max="28" style="5381" width="8.00390625" customWidth="1"/>
    <col min="29" max="29" style="5381"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38695-2368-8E57-8EBB-8684D7E0AF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B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404"/>
      <c r="X37" s="2404"/>
      <c r="Y37" s="2404"/>
      <c r="Z37" s="2404"/>
      <c r="AA37" s="2404"/>
      <c r="AB37" s="2404"/>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customHeight="1" ht="19.95">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250</v>
      </c>
      <c r="B43" s="1476" t="s">
        <v>251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250</v>
      </c>
      <c r="B44" s="1476" t="s">
        <v>251</v>
      </c>
      <c r="C44" s="1476" t="s">
        <v>252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250</v>
      </c>
      <c r="B45" s="1476" t="s">
        <v>251</v>
      </c>
      <c r="C45" s="1476" t="s">
        <v>252</v>
      </c>
      <c r="D45" s="1476" t="s">
        <v>541</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250</v>
      </c>
      <c r="B46" s="1476" t="s">
        <v>251</v>
      </c>
      <c r="C46" s="1476" t="s">
        <v>252</v>
      </c>
      <c r="D46" s="1476" t="s">
        <v>541</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250</v>
      </c>
      <c r="B47" s="1476" t="s">
        <v>251</v>
      </c>
      <c r="C47" s="1476" t="s">
        <v>252</v>
      </c>
      <c r="D47" s="1476" t="s">
        <v>541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250</v>
      </c>
      <c r="B48" s="1476" t="s">
        <v>251</v>
      </c>
      <c r="C48" s="1476" t="s">
        <v>252</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250</v>
      </c>
      <c r="B49" s="1476" t="s">
        <v>251</v>
      </c>
      <c r="C49" s="1476" t="s">
        <v>252</v>
      </c>
      <c r="D49" s="1476" t="s">
        <v>541</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250</v>
      </c>
      <c r="B50" s="1476" t="s">
        <v>251</v>
      </c>
      <c r="C50" s="1476" t="s">
        <v>252</v>
      </c>
      <c r="D50" s="1476" t="s">
        <v>541</v>
      </c>
      <c r="E50" s="2372"/>
      <c r="F50" s="2372"/>
      <c r="G50" s="2372"/>
      <c r="H50" s="2372"/>
      <c r="I50" s="2369"/>
      <c r="J50" s="1476"/>
      <c r="K50" s="1476"/>
      <c r="L50" s="1477"/>
      <c r="P50" s="2370"/>
      <c r="Q50" s="1594"/>
      <c r="R50" s="469"/>
      <c r="S50" s="1391"/>
      <c r="T50" s="478" t="s">
        <v>411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250</v>
      </c>
      <c r="B51" s="1476" t="s">
        <v>251</v>
      </c>
      <c r="C51" s="1476" t="s">
        <v>252</v>
      </c>
      <c r="D51" s="1476" t="s">
        <v>541</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250</v>
      </c>
      <c r="B52" s="1456" t="s">
        <v>251</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250</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98533-D61B-A11D-FF53-B5E3A6C414A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388"/>
      <c r="X37" s="2388"/>
      <c r="Y37" s="2388"/>
      <c r="Z37" s="2388"/>
      <c r="AA37" s="2388"/>
      <c r="AB37" s="2388"/>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Y39" s="1268">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542</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542</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255</v>
      </c>
      <c r="B47" s="1476" t="s">
        <v>256</v>
      </c>
      <c r="C47" s="1476" t="s">
        <v>257</v>
      </c>
      <c r="D47" s="1476" t="s">
        <v>542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542</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542</v>
      </c>
      <c r="E50" s="2372"/>
      <c r="F50" s="2372"/>
      <c r="G50" s="2372"/>
      <c r="H50" s="2372"/>
      <c r="I50" s="2369"/>
      <c r="J50" s="1476"/>
      <c r="K50" s="1476"/>
      <c r="L50" s="1477"/>
      <c r="P50" s="2370"/>
      <c r="Q50" s="1594"/>
      <c r="R50" s="469"/>
      <c r="S50" s="1391"/>
      <c r="T50" s="478" t="s">
        <v>411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542</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695F1-5C8F-77B8-E8A4-EA3E46499A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530</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260</v>
      </c>
      <c r="B47" s="1476" t="s">
        <v>261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260</v>
      </c>
      <c r="B48" s="1476" t="s">
        <v>261</v>
      </c>
      <c r="C48" s="1476" t="s">
        <v>262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530</v>
      </c>
      <c r="BE48" s="613"/>
      <c r="BF48" s="613" t="str">
        <f>IF(T48="","",T48)</f>
        <v>Наименование централизованной системы горячего водоснабжения</v>
      </c>
      <c r="BG48" s="613"/>
      <c r="BH48" s="613"/>
      <c r="BI48" s="1268">
        <v>34</v>
      </c>
    </row>
    <row s="5458" customFormat="1" customHeight="1" ht="0">
      <c r="A49" s="1456" t="s">
        <v>260</v>
      </c>
      <c r="B49" s="1456" t="s">
        <v>261</v>
      </c>
      <c r="C49" s="1456" t="s">
        <v>262</v>
      </c>
      <c r="D49" s="1456" t="s">
        <v>543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260</v>
      </c>
      <c r="B50" s="1456" t="s">
        <v>261</v>
      </c>
      <c r="C50" s="1456" t="s">
        <v>262</v>
      </c>
      <c r="D50" s="1456" t="s">
        <v>543</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260</v>
      </c>
      <c r="B51" s="1456" t="s">
        <v>261</v>
      </c>
      <c r="C51" s="1456" t="s">
        <v>262</v>
      </c>
      <c r="D51" s="1456" t="s">
        <v>543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260</v>
      </c>
      <c r="B52" s="1476" t="s">
        <v>261</v>
      </c>
      <c r="C52" s="1476" t="s">
        <v>262</v>
      </c>
      <c r="D52" s="1476" t="s">
        <v>543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260</v>
      </c>
      <c r="B56" s="1476" t="s">
        <v>261</v>
      </c>
      <c r="C56" s="1476" t="s">
        <v>262</v>
      </c>
      <c r="D56" s="1476" t="s">
        <v>543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260</v>
      </c>
      <c r="B57" s="1476" t="s">
        <v>261</v>
      </c>
      <c r="C57" s="1476" t="s">
        <v>262</v>
      </c>
      <c r="D57" s="1476" t="s">
        <v>543</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260</v>
      </c>
      <c r="B58" s="1456" t="s">
        <v>261</v>
      </c>
      <c r="C58" s="1456" t="s">
        <v>262</v>
      </c>
      <c r="D58" s="1456" t="s">
        <v>543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260</v>
      </c>
      <c r="B59" s="1456" t="s">
        <v>261</v>
      </c>
      <c r="C59" s="1456" t="s">
        <v>262</v>
      </c>
      <c r="D59" s="1456" t="s">
        <v>543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260</v>
      </c>
      <c r="B60" s="1456" t="s">
        <v>261</v>
      </c>
      <c r="C60" s="1456" t="s">
        <v>262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260</v>
      </c>
      <c r="B61" s="1456" t="s">
        <v>261</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260</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D185E-2C19-3C62-E94D-F775F9CC3F4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customHeight="1" ht="22.5" hidden="1">
      <c r="AF1" s="1744" t="s">
        <v>14</v>
      </c>
    </row>
    <row customHeight="1" ht="23.25" hidden="1">
      <c r="B2" s="2212"/>
      <c r="C2" s="1280" t="s">
        <v>544</v>
      </c>
      <c r="D2" s="1751"/>
      <c r="E2" s="659">
        <f>B2</f>
        <v>0</v>
      </c>
      <c r="F2" s="660"/>
      <c r="G2" s="1759" t="s">
        <v>545</v>
      </c>
      <c r="H2" s="1759" t="s">
        <v>545</v>
      </c>
      <c r="I2" s="1759" t="s">
        <v>545</v>
      </c>
      <c r="J2" s="402" t="s">
        <v>546</v>
      </c>
      <c r="K2" s="656"/>
      <c r="AF2" s="1744">
        <v>0</v>
      </c>
    </row>
    <row s="5458" customFormat="1" customHeight="1" ht="0.75" hidden="1">
      <c r="B3" s="2212"/>
      <c r="C3" s="1280"/>
      <c r="D3" s="661"/>
      <c r="E3" s="662"/>
      <c r="F3" s="663" t="s">
        <v>547</v>
      </c>
      <c r="G3" s="664"/>
      <c r="H3" s="664">
        <f>H4*H5+H7</f>
        <v>0</v>
      </c>
      <c r="I3" s="664">
        <f>I4*I5+I6</f>
        <v>0</v>
      </c>
      <c r="J3" s="665"/>
      <c r="AF3" s="1749">
        <v>0</v>
      </c>
    </row>
    <row customHeight="1" ht="23.25" hidden="1">
      <c r="B4" s="2212"/>
      <c r="C4" s="1280"/>
      <c r="D4" s="1751"/>
      <c r="E4" s="659" t="str">
        <f>B2&amp;".1"</f>
        <v>.1</v>
      </c>
      <c r="F4" s="666" t="s">
        <v>548</v>
      </c>
      <c r="G4" s="667"/>
      <c r="H4" s="654"/>
      <c r="I4" s="654"/>
      <c r="J4" s="402" t="s">
        <v>549</v>
      </c>
      <c r="K4" s="656"/>
      <c r="AF4" s="1744">
        <v>0</v>
      </c>
    </row>
    <row customHeight="1" ht="18.75" hidden="1">
      <c r="B5" s="2212"/>
      <c r="C5" s="1280"/>
      <c r="D5" s="1751"/>
      <c r="E5" s="659" t="str">
        <f>B2&amp;".2"</f>
        <v>.2</v>
      </c>
      <c r="F5" s="666" t="s">
        <v>550</v>
      </c>
      <c r="G5" s="1759" t="s">
        <v>551</v>
      </c>
      <c r="H5" s="654"/>
      <c r="I5" s="654"/>
      <c r="J5" s="402"/>
      <c r="K5" s="656"/>
      <c r="AF5" s="1744">
        <v>0</v>
      </c>
    </row>
    <row customHeight="1" ht="18.75" hidden="1">
      <c r="B6" s="2212"/>
      <c r="C6" s="1280"/>
      <c r="D6" s="1751"/>
      <c r="E6" s="659" t="str">
        <f>B2&amp;".3"</f>
        <v>.3</v>
      </c>
      <c r="F6" s="666" t="s">
        <v>552</v>
      </c>
      <c r="G6" s="1759" t="s">
        <v>551</v>
      </c>
      <c r="H6" s="654"/>
      <c r="I6" s="654"/>
      <c r="J6" s="402"/>
      <c r="K6" s="656"/>
      <c r="AF6" s="1744">
        <v>0</v>
      </c>
    </row>
    <row customHeight="1" ht="18.75" hidden="1">
      <c r="B7" s="2212"/>
      <c r="C7" s="1280"/>
      <c r="D7" s="1751"/>
      <c r="E7" s="659" t="str">
        <f>B2&amp;".4"</f>
        <v>.4</v>
      </c>
      <c r="F7" s="666" t="s">
        <v>553</v>
      </c>
      <c r="G7" s="1759" t="s">
        <v>545</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551</v>
      </c>
      <c r="H9" s="654"/>
      <c r="I9" s="654"/>
      <c r="J9" s="655" t="s">
        <v>554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555</v>
      </c>
      <c r="H11" s="654"/>
      <c r="I11" s="654"/>
      <c r="J11" s="402" t="s">
        <v>556</v>
      </c>
      <c r="K11" s="656"/>
      <c r="AF11" s="1744">
        <v>0</v>
      </c>
    </row>
    <row customHeight="1" ht="11.25" hidden="1">
      <c r="AF12" s="1744">
        <v>0</v>
      </c>
    </row>
    <row customHeight="1" ht="22.5" hidden="1">
      <c r="D13" s="1751"/>
      <c r="E13" s="659"/>
      <c r="F13" s="653"/>
      <c r="G13" s="1082" t="s">
        <v>557</v>
      </c>
      <c r="H13" s="658"/>
      <c r="I13" s="658"/>
      <c r="J13" s="858" t="s">
        <v>558</v>
      </c>
      <c r="K13" s="656"/>
      <c r="AF13" s="1744">
        <v>0</v>
      </c>
    </row>
    <row customHeight="1" ht="11.25" hidden="1">
      <c r="AF14" s="1744">
        <v>0</v>
      </c>
    </row>
    <row customHeight="1" ht="22.5" hidden="1">
      <c r="D15" s="1751"/>
      <c r="E15" s="659"/>
      <c r="F15" s="653"/>
      <c r="G15" s="1759" t="s">
        <v>559</v>
      </c>
      <c r="H15" s="658"/>
      <c r="I15" s="658"/>
      <c r="J15" s="402" t="s">
        <v>560</v>
      </c>
      <c r="K15" s="656"/>
      <c r="AF15" s="1744">
        <v>0</v>
      </c>
    </row>
    <row customHeight="1" ht="11.25" hidden="1">
      <c r="AF16" s="1744">
        <v>0</v>
      </c>
    </row>
    <row customHeight="1" ht="22.5" hidden="1">
      <c r="D17" s="1751"/>
      <c r="E17" s="659"/>
      <c r="F17" s="653"/>
      <c r="G17" s="1759" t="s">
        <v>561</v>
      </c>
      <c r="H17" s="658"/>
      <c r="I17" s="658"/>
      <c r="J17" s="402" t="s">
        <v>562</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t="str">
        <f>IF(I24="","",INDEX(DIFFERENTIATION_UNMERGE_VD,MATCH(I24,DIFFERENTIATION_ID_DIFF,0)))</f>
        <v>Транспортировка. Питьевая вода</v>
      </c>
      <c r="J25" s="2240"/>
      <c r="AF25" s="1744">
        <v>11</v>
      </c>
    </row>
    <row customHeight="1" ht="11.549999999999999">
      <c r="E26" s="824"/>
      <c r="F26" s="2480" t="s">
        <v>563</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299</v>
      </c>
      <c r="F28" s="2483"/>
      <c r="G28" s="2483"/>
      <c r="H28" s="1758"/>
      <c r="I28" s="1758"/>
      <c r="J28" s="2240"/>
      <c r="AF28" s="1744">
        <v>11</v>
      </c>
    </row>
    <row customHeight="1" ht="24">
      <c r="E29" s="1759" t="s">
        <v>87</v>
      </c>
      <c r="F29" s="1766" t="s">
        <v>301</v>
      </c>
      <c r="G29" s="1766" t="s">
        <v>565</v>
      </c>
      <c r="H29" s="1766" t="s">
        <v>302</v>
      </c>
      <c r="I29" s="1766" t="s">
        <v>302</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551</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551</v>
      </c>
      <c r="H31" s="671">
        <f>SUMIF($K33:$K71,$K31,H33:H71)</f>
        <v>0</v>
      </c>
      <c r="I31" s="671">
        <f>SUMIF($K33:$K71,$K31,I33:I71)</f>
        <v>0</v>
      </c>
      <c r="J31" s="402" t="str">
        <f>FHD_NOTE_P_2</f>
        <v>Указывается суммарная себестоимость производимых товаров.</v>
      </c>
      <c r="K31" s="1749" t="s">
        <v>566</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551</v>
      </c>
      <c r="H32" s="670"/>
      <c r="I32" s="670"/>
      <c r="J32" s="402" t="str">
        <f>FHD_NOTE_P_3</f>
        <v/>
      </c>
      <c r="K32" s="1749" t="str">
        <f>IF((LEN(E32)-LEN(SUBSTITUTE(E32,".","")))/LEN(".")=1,"p","")</f>
        <v>p</v>
      </c>
      <c r="AF32" s="1744">
        <v>11</v>
      </c>
    </row>
    <row customHeight="1" ht="11.25" hidden="1">
      <c r="A33" s="2484" t="s">
        <v>567</v>
      </c>
      <c r="D33" s="1751"/>
      <c r="E33" s="659" t="str">
        <f>FHD_NUM_P_4</f>
        <v/>
      </c>
      <c r="F33" s="1637" t="str">
        <f>FHD_P_4</f>
        <v/>
      </c>
      <c r="G33" s="1991" t="s">
        <v>551</v>
      </c>
      <c r="H33" s="671">
        <f>SUMIF($F34:$F40,$F3,H34:H40)</f>
        <v>0</v>
      </c>
      <c r="I33" s="671">
        <f>SUMIF($F34:$F40,$F3,I34:I40)</f>
        <v>0</v>
      </c>
      <c r="J33" s="402" t="str">
        <f>FHD_NOTE_P_4</f>
        <v/>
      </c>
      <c r="K33" s="1749" t="str">
        <f>IF((LEN(E33)-LEN(SUBSTITUTE(E33,".","")))/LEN(".")=1,"p","")</f>
        <v/>
      </c>
      <c r="AF33" s="1744">
        <v>0</v>
      </c>
    </row>
    <row s="597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4"/>
      <c r="C40" s="1749"/>
      <c r="D40" s="1746"/>
      <c r="E40" s="683"/>
      <c r="F40" s="684" t="s">
        <v>568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569</v>
      </c>
      <c r="D41" s="1751"/>
      <c r="E41" s="659" t="str">
        <f>FHD_NUM_P_5</f>
        <v/>
      </c>
      <c r="F41" s="1637" t="str">
        <f>FHD_P_5</f>
        <v/>
      </c>
      <c r="G41" s="1991" t="s">
        <v>551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551</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551</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570</v>
      </c>
      <c r="H45" s="670"/>
      <c r="I45" s="670"/>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571</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572</v>
      </c>
      <c r="C47" s="1749"/>
      <c r="D47" s="688"/>
      <c r="E47" s="659" t="str">
        <f>FHD_NUM_P_11</f>
        <v/>
      </c>
      <c r="F47" s="1637" t="str">
        <f>FHD_P_11</f>
        <v/>
      </c>
      <c r="G47" s="1991" t="s">
        <v>551</v>
      </c>
      <c r="H47" s="670"/>
      <c r="I47" s="670"/>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573</v>
      </c>
      <c r="C48" s="1749"/>
      <c r="D48" s="1751"/>
      <c r="E48" s="659" t="str">
        <f>FHD_NUM_P_12</f>
        <v>2.3</v>
      </c>
      <c r="F48" s="1637" t="str">
        <f>FHD_P_12</f>
        <v>Расходы на химические реагенты, используемые в технологическом процессе</v>
      </c>
      <c r="G48" s="1991" t="s">
        <v>551</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551</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551</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551</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551</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551</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551</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551</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551</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551</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305</v>
      </c>
      <c r="H66" s="1762" t="s">
        <v>574</v>
      </c>
      <c r="I66" s="1762" t="s">
        <v>574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4" t="s">
        <v>575</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551</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305</v>
      </c>
      <c r="H68" s="1762" t="s">
        <v>574</v>
      </c>
      <c r="I68" s="1762" t="s">
        <v>574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5457" customFormat="1" customHeight="1" ht="14.699999999999998">
      <c r="A71" s="1100"/>
      <c r="C71" s="1749"/>
      <c r="D71" s="1746"/>
      <c r="E71" s="683"/>
      <c r="F71" s="684" t="s">
        <v>576</v>
      </c>
      <c r="G71" s="685"/>
      <c r="H71" s="686"/>
      <c r="I71" s="686"/>
      <c r="J71" s="414"/>
      <c r="K71" s="1749"/>
      <c r="L71" s="1749"/>
      <c r="M71" s="1749"/>
      <c r="R71" s="1749"/>
      <c r="U71" s="657"/>
      <c r="AA71" s="1745"/>
      <c r="AB71" s="1745"/>
      <c r="AC71" s="1745"/>
      <c r="AD71" s="1745"/>
      <c r="AE71" s="1745"/>
      <c r="AF71" s="1273">
        <v>14</v>
      </c>
    </row>
    <row s="5457" customFormat="1" customHeight="1" ht="18.75" hidden="1">
      <c r="A72" s="1102" t="s">
        <v>577</v>
      </c>
      <c r="C72" s="1749"/>
      <c r="D72" s="1751"/>
      <c r="E72" s="659" t="str">
        <f>FHD_NUM_P_34</f>
        <v/>
      </c>
      <c r="F72" s="1993" t="str">
        <f>FHD_P_34</f>
        <v/>
      </c>
      <c r="G72" s="1991" t="s">
        <v>551</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551</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4</v>
      </c>
      <c r="F75" s="1993" t="str">
        <f>FHD_P_37</f>
        <v>Изменение стоимости основных фондов, в том числе:</v>
      </c>
      <c r="G75" s="1991" t="s">
        <v>551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4.2</v>
      </c>
      <c r="F79" s="2188" t="str">
        <f>FHD_P_41</f>
        <v>Изменение стоимости основных фондов за счет их переоценки</v>
      </c>
      <c r="G79" s="2184" t="s">
        <v>551</v>
      </c>
      <c r="H79" s="1089"/>
      <c r="I79" s="670"/>
      <c r="J79" s="402" t="str">
        <f>FHD_NOTE_P_41</f>
        <v/>
      </c>
      <c r="K79" s="656"/>
      <c r="L79" s="1749"/>
      <c r="M79" s="1749"/>
      <c r="R79" s="1749"/>
      <c r="U79" s="657"/>
      <c r="AA79" s="1745"/>
      <c r="AB79" s="1745"/>
      <c r="AC79" s="1745"/>
      <c r="AD79" s="1745"/>
      <c r="AE79" s="1745"/>
      <c r="AF79" s="1273">
        <v>19</v>
      </c>
    </row>
    <row s="5457" customFormat="1" customHeight="1" ht="19.95">
      <c r="A80" s="1102" t="s">
        <v>578</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551</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305</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c r="A82" s="2484" t="s">
        <v>579</v>
      </c>
      <c r="C82" s="848"/>
      <c r="D82" s="846"/>
      <c r="E82" s="659" t="str">
        <f>FHD_NUM_P_44</f>
        <v>7</v>
      </c>
      <c r="F82" s="1993" t="str">
        <f>FHD_P_44</f>
        <v>Объём поднятой воды</v>
      </c>
      <c r="G82" s="1994" t="s">
        <v>580</v>
      </c>
      <c r="H82" s="1090"/>
      <c r="I82" s="690"/>
      <c r="J82" s="402" t="str">
        <f>FHD_NOTE_P_44</f>
        <v/>
      </c>
      <c r="K82" s="847"/>
      <c r="L82" s="848"/>
      <c r="M82" s="848"/>
      <c r="R82" s="848"/>
      <c r="U82" s="849"/>
      <c r="AA82" s="850"/>
      <c r="AB82" s="850"/>
      <c r="AC82" s="850"/>
      <c r="AD82" s="850"/>
      <c r="AE82" s="850"/>
      <c r="AF82" s="1023">
        <v>0</v>
      </c>
    </row>
    <row s="5457" customFormat="1" customHeight="1" ht="18.75">
      <c r="A83" s="2484"/>
      <c r="C83" s="848"/>
      <c r="D83" s="846"/>
      <c r="E83" s="659" t="str">
        <f>FHD_NUM_P_45</f>
        <v>8</v>
      </c>
      <c r="F83" s="1993" t="str">
        <f>FHD_P_45</f>
        <v>Объём покупной воды</v>
      </c>
      <c r="G83" s="1994" t="s">
        <v>580</v>
      </c>
      <c r="H83" s="1090"/>
      <c r="I83" s="690"/>
      <c r="J83" s="402" t="str">
        <f>FHD_NOTE_P_45</f>
        <v/>
      </c>
      <c r="K83" s="847"/>
      <c r="L83" s="848"/>
      <c r="M83" s="848"/>
      <c r="R83" s="848"/>
      <c r="U83" s="849"/>
      <c r="AA83" s="850"/>
      <c r="AB83" s="850"/>
      <c r="AC83" s="850"/>
      <c r="AD83" s="850"/>
      <c r="AE83" s="850"/>
      <c r="AF83" s="1023">
        <v>0</v>
      </c>
    </row>
    <row s="5457" customFormat="1" customHeight="1" ht="18.75">
      <c r="A84" s="2484"/>
      <c r="C84" s="848"/>
      <c r="D84" s="851"/>
      <c r="E84" s="659" t="str">
        <f>FHD_NUM_P_46</f>
        <v>9</v>
      </c>
      <c r="F84" s="1993" t="str">
        <f>FHD_P_46</f>
        <v>Объём воды, пропущенной через очистные сооружения</v>
      </c>
      <c r="G84" s="1994" t="s">
        <v>580</v>
      </c>
      <c r="H84" s="1090"/>
      <c r="I84" s="690"/>
      <c r="J84" s="402" t="str">
        <f>FHD_NOTE_P_46</f>
        <v/>
      </c>
      <c r="K84" s="847"/>
      <c r="L84" s="848"/>
      <c r="M84" s="848"/>
      <c r="R84" s="848"/>
      <c r="U84" s="849"/>
      <c r="AA84" s="850"/>
      <c r="AB84" s="850"/>
      <c r="AC84" s="850"/>
      <c r="AD84" s="850"/>
      <c r="AE84" s="850"/>
      <c r="AF84" s="1023">
        <v>0</v>
      </c>
    </row>
    <row s="5457" customFormat="1" customHeight="1" ht="18.75">
      <c r="A85" s="2484"/>
      <c r="C85" s="848"/>
      <c r="D85" s="846"/>
      <c r="E85" s="659" t="str">
        <f>FHD_NUM_P_47</f>
        <v>10</v>
      </c>
      <c r="F85" s="1993" t="str">
        <f>FHD_P_47</f>
        <v>Объём отпущенной потребителям воды, в том числе:</v>
      </c>
      <c r="G85" s="1994" t="s">
        <v>580</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381"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c r="A90" s="2484"/>
      <c r="B90" s="1023"/>
      <c r="C90" s="848"/>
      <c r="D90" s="846"/>
      <c r="E90" s="659" t="str">
        <f>FHD_NUM_P_52</f>
        <v>11</v>
      </c>
      <c r="F90" s="1993" t="str">
        <f>FHD_P_52</f>
        <v>Потери воды в сетях</v>
      </c>
      <c r="G90" s="1994" t="s">
        <v>557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581</v>
      </c>
      <c r="C91" s="848"/>
      <c r="D91" s="846"/>
      <c r="E91" s="659" t="str">
        <f>FHD_NUM_P_53</f>
        <v/>
      </c>
      <c r="F91" s="1993" t="str">
        <f>FHD_P_53</f>
        <v/>
      </c>
      <c r="G91" s="1994" t="s">
        <v>580</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580</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582</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583</v>
      </c>
      <c r="D96" s="1751"/>
      <c r="E96" s="659" t="str">
        <f>FHD_NUM_P_58</f>
        <v/>
      </c>
      <c r="F96" s="1993" t="str">
        <f>FHD_P_58</f>
        <v/>
      </c>
      <c r="G96" s="1994" t="s">
        <v>580</v>
      </c>
      <c r="H96" s="1090"/>
      <c r="I96" s="690"/>
      <c r="J96" s="402" t="str">
        <f>FHD_NOTE_P_58</f>
        <v/>
      </c>
      <c r="K96" s="656"/>
      <c r="AF96" s="1744">
        <v>0</v>
      </c>
    </row>
    <row customHeight="1" ht="18.75" hidden="1">
      <c r="A97" s="2484"/>
      <c r="D97" s="1751"/>
      <c r="E97" s="659" t="str">
        <f>FHD_NUM_P_59</f>
        <v/>
      </c>
      <c r="F97" s="1993" t="str">
        <f>FHD_P_59</f>
        <v/>
      </c>
      <c r="G97" s="1994" t="s">
        <v>580</v>
      </c>
      <c r="H97" s="1090"/>
      <c r="I97" s="690"/>
      <c r="J97" s="402" t="str">
        <f>FHD_NOTE_P_59</f>
        <v/>
      </c>
      <c r="K97" s="656"/>
      <c r="AF97" s="1744">
        <v>0</v>
      </c>
    </row>
    <row customHeight="1" ht="18.75" hidden="1">
      <c r="A98" s="2484"/>
      <c r="D98" s="1751"/>
      <c r="E98" s="659" t="str">
        <f>FHD_NUM_P_60</f>
        <v/>
      </c>
      <c r="F98" s="1993" t="str">
        <f>FHD_P_60</f>
        <v/>
      </c>
      <c r="G98" s="1994" t="s">
        <v>580</v>
      </c>
      <c r="H98" s="1090"/>
      <c r="I98" s="690"/>
      <c r="J98" s="402" t="str">
        <f>FHD_NOTE_P_60</f>
        <v/>
      </c>
      <c r="K98" s="656"/>
      <c r="AF98" s="1744">
        <v>0</v>
      </c>
    </row>
    <row s="5457" customFormat="1" customHeight="1" ht="18.75" hidden="1">
      <c r="A99" s="2484" t="s">
        <v>584</v>
      </c>
      <c r="C99" s="1749"/>
      <c r="D99" s="1751"/>
      <c r="E99" s="659" t="str">
        <f>FHD_NUM_P_61</f>
        <v/>
      </c>
      <c r="F99" s="1993" t="str">
        <f>FHD_P_61</f>
        <v/>
      </c>
      <c r="G99" s="1991" t="s">
        <v>555</v>
      </c>
      <c r="H99" s="1092"/>
      <c r="I99" s="855"/>
      <c r="J99" s="402" t="str">
        <f>FHD_NOTE_P_61</f>
        <v/>
      </c>
      <c r="K99" s="656"/>
      <c r="L99" s="1749"/>
      <c r="M99" s="1749"/>
      <c r="R99" s="1749"/>
      <c r="U99" s="657"/>
      <c r="AA99" s="1745"/>
      <c r="AB99" s="1745"/>
      <c r="AC99" s="1745"/>
      <c r="AD99" s="1745"/>
      <c r="AE99" s="1745"/>
      <c r="AF99" s="1273">
        <v>0</v>
      </c>
    </row>
    <row s="5458"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585</v>
      </c>
      <c r="G101" s="685"/>
      <c r="H101" s="686"/>
      <c r="I101" s="686"/>
      <c r="J101" s="1117" t="s">
        <v>586</v>
      </c>
      <c r="K101" s="656"/>
      <c r="AF101" s="1744">
        <v>0</v>
      </c>
    </row>
    <row s="5457" customFormat="1" customHeight="1" ht="18.75" hidden="1">
      <c r="A102" s="2484"/>
      <c r="C102" s="1749"/>
      <c r="D102" s="1751"/>
      <c r="E102" s="659" t="str">
        <f>FHD_NUM_P_62</f>
        <v/>
      </c>
      <c r="F102" s="1993" t="str">
        <f>FHD_P_62</f>
        <v/>
      </c>
      <c r="G102" s="1990" t="s">
        <v>555</v>
      </c>
      <c r="H102" s="670"/>
      <c r="I102" s="670"/>
      <c r="J102" s="402" t="str">
        <f>FHD_NOTE_P_62</f>
        <v/>
      </c>
      <c r="K102" s="656"/>
      <c r="L102" s="1749"/>
      <c r="M102" s="1749"/>
      <c r="R102" s="1749"/>
      <c r="U102" s="657"/>
      <c r="AA102" s="1745"/>
      <c r="AB102" s="1745"/>
      <c r="AC102" s="1745"/>
      <c r="AD102" s="1745"/>
      <c r="AE102" s="1745"/>
      <c r="AF102" s="1273">
        <v>0</v>
      </c>
    </row>
    <row s="5457" customFormat="1" customHeight="1" ht="18.75" hidden="1">
      <c r="A103" s="2484"/>
      <c r="C103" s="1749"/>
      <c r="D103" s="1751"/>
      <c r="E103" s="659" t="str">
        <f>FHD_NUM_P_63</f>
        <v/>
      </c>
      <c r="F103" s="1993" t="str">
        <f>FHD_P_63</f>
        <v/>
      </c>
      <c r="G103" s="1990" t="s">
        <v>582</v>
      </c>
      <c r="H103" s="690"/>
      <c r="I103" s="690"/>
      <c r="J103" s="402" t="str">
        <f>FHD_NOTE_P_63</f>
        <v/>
      </c>
      <c r="K103" s="656"/>
      <c r="L103" s="1749"/>
      <c r="M103" s="1749"/>
      <c r="R103" s="1749"/>
      <c r="U103" s="657"/>
      <c r="AA103" s="1745"/>
      <c r="AB103" s="1745"/>
      <c r="AC103" s="1745"/>
      <c r="AD103" s="1745"/>
      <c r="AE103" s="1745"/>
      <c r="AF103" s="1273">
        <v>0</v>
      </c>
    </row>
    <row s="5457" customFormat="1" customHeight="1" ht="18.75" hidden="1">
      <c r="A104" s="2484"/>
      <c r="C104" s="1749" t="s">
        <v>587</v>
      </c>
      <c r="D104" s="1751"/>
      <c r="E104" s="659" t="str">
        <f>FHD_NUM_P_64</f>
        <v/>
      </c>
      <c r="F104" s="1993" t="str">
        <f>FHD_P_64</f>
        <v/>
      </c>
      <c r="G104" s="1990" t="s">
        <v>582</v>
      </c>
      <c r="H104" s="658"/>
      <c r="I104" s="658"/>
      <c r="J104" s="402" t="str">
        <f>FHD_NOTE_P_64</f>
        <v/>
      </c>
      <c r="K104" s="656"/>
      <c r="L104" s="1749"/>
      <c r="M104" s="1749"/>
      <c r="R104" s="1749"/>
      <c r="U104" s="657"/>
      <c r="AA104" s="1745"/>
      <c r="AB104" s="1745"/>
      <c r="AC104" s="1745"/>
      <c r="AD104" s="1745"/>
      <c r="AE104" s="1745"/>
      <c r="AF104" s="1273">
        <v>0</v>
      </c>
    </row>
    <row s="5457" customFormat="1" customHeight="1" ht="18.75" hidden="1">
      <c r="A105" s="2484"/>
      <c r="C105" s="1749"/>
      <c r="D105" s="1751"/>
      <c r="E105" s="659" t="str">
        <f>FHD_NUM_P_65</f>
        <v/>
      </c>
      <c r="F105" s="1993" t="str">
        <f>FHD_P_65</f>
        <v/>
      </c>
      <c r="G105" s="1990" t="s">
        <v>582</v>
      </c>
      <c r="H105" s="690"/>
      <c r="I105" s="690"/>
      <c r="J105" s="402" t="str">
        <f>FHD_NOTE_P_65</f>
        <v/>
      </c>
      <c r="K105" s="656"/>
      <c r="L105" s="1749"/>
      <c r="M105" s="1749"/>
      <c r="R105" s="1749"/>
      <c r="U105" s="657"/>
      <c r="AA105" s="1745"/>
      <c r="AB105" s="1745"/>
      <c r="AC105" s="1745"/>
      <c r="AD105" s="1745"/>
      <c r="AE105" s="1745"/>
      <c r="AF105" s="1273">
        <v>0</v>
      </c>
    </row>
    <row s="5457" customFormat="1" customHeight="1" ht="18.75" hidden="1">
      <c r="A106" s="2484"/>
      <c r="C106" s="1749"/>
      <c r="D106" s="1751"/>
      <c r="E106" s="659" t="str">
        <f>FHD_NUM_P_66</f>
        <v/>
      </c>
      <c r="F106" s="1637" t="str">
        <f>FHD_P_66</f>
        <v/>
      </c>
      <c r="G106" s="1990" t="s">
        <v>582</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hidden="1">
      <c r="A107" s="2484"/>
      <c r="C107" s="1749"/>
      <c r="D107" s="1751"/>
      <c r="E107" s="659" t="str">
        <f>FHD_NUM_P_67</f>
        <v/>
      </c>
      <c r="F107" s="1763" t="str">
        <f>FHD_P_67</f>
        <v/>
      </c>
      <c r="G107" s="1990" t="s">
        <v>582</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hidden="1">
      <c r="A108" s="2484"/>
      <c r="C108" s="1749"/>
      <c r="D108" s="1751"/>
      <c r="E108" s="659" t="str">
        <f>FHD_NUM_P_68</f>
        <v/>
      </c>
      <c r="F108" s="1637" t="str">
        <f>FHD_P_68</f>
        <v/>
      </c>
      <c r="G108" s="1990" t="s">
        <v>582</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hidden="1">
      <c r="A109" s="2484"/>
      <c r="C109" s="1749"/>
      <c r="D109" s="1751"/>
      <c r="E109" s="659" t="str">
        <f>FHD_NUM_P_69</f>
        <v/>
      </c>
      <c r="F109" s="1637" t="str">
        <f>FHD_P_69</f>
        <v/>
      </c>
      <c r="G109" s="1990" t="s">
        <v>582</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hidden="1">
      <c r="A110" s="2484"/>
      <c r="C110" s="1749"/>
      <c r="D110" s="1751"/>
      <c r="E110" s="659" t="str">
        <f>FHD_NUM_P_70</f>
        <v/>
      </c>
      <c r="F110" s="1993" t="str">
        <f>FHD_P_70</f>
        <v/>
      </c>
      <c r="G110" s="1990" t="s">
        <v>588</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hidden="1">
      <c r="A111" s="2484"/>
      <c r="C111" s="1749"/>
      <c r="D111" s="1751"/>
      <c r="E111" s="659" t="str">
        <f>FHD_NUM_P_71</f>
        <v/>
      </c>
      <c r="F111" s="1993" t="str">
        <f>FHD_P_71</f>
        <v/>
      </c>
      <c r="G111" s="1990" t="s">
        <v>588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589</v>
      </c>
      <c r="H112" s="690"/>
      <c r="I112" s="690"/>
      <c r="J112" s="402" t="str">
        <f>FHD_NOTE_P_72</f>
        <v/>
      </c>
      <c r="K112" s="656"/>
      <c r="AF112" s="1744">
        <v>19</v>
      </c>
    </row>
    <row customHeight="1" ht="18.75" hidden="1">
      <c r="A113" s="1102" t="s">
        <v>590</v>
      </c>
      <c r="D113" s="1751"/>
      <c r="E113" s="659" t="str">
        <f>FHD_NUM_P_73</f>
        <v/>
      </c>
      <c r="F113" s="1993" t="str">
        <f>FHD_P_73</f>
        <v/>
      </c>
      <c r="G113" s="1083" t="s">
        <v>589</v>
      </c>
      <c r="H113" s="1081"/>
      <c r="I113" s="1081"/>
      <c r="J113" s="402" t="str">
        <f>FHD_NOTE_P_73</f>
        <v/>
      </c>
      <c r="K113" s="656"/>
      <c r="AF113" s="1744">
        <v>0</v>
      </c>
    </row>
    <row customHeight="1" ht="33.75">
      <c r="A114" s="1102" t="s">
        <v>591</v>
      </c>
      <c r="D114" s="1751"/>
      <c r="E114" s="659" t="str">
        <f>FHD_NUM_P_74</f>
        <v>13</v>
      </c>
      <c r="F114" s="1993" t="str">
        <f>FHD_P_74</f>
        <v>Удельный расход электрической энергии на подачу воды в сеть</v>
      </c>
      <c r="G114" s="1989" t="s">
        <v>592</v>
      </c>
      <c r="H114" s="690"/>
      <c r="I114" s="690"/>
      <c r="J114" s="402" t="str">
        <f>FHD_NOTE_P_74</f>
        <v/>
      </c>
      <c r="K114" s="656"/>
      <c r="AF114" s="1744">
        <v>0</v>
      </c>
    </row>
    <row s="5381" customFormat="1" customHeight="1" ht="18.75">
      <c r="A115" s="2486" t="s">
        <v>593</v>
      </c>
      <c r="B115" s="1023"/>
      <c r="C115" s="848"/>
      <c r="D115" s="846"/>
      <c r="E115" s="659" t="str">
        <f>FHD_NUM_P_75</f>
        <v>14</v>
      </c>
      <c r="F115" s="1993" t="str">
        <f>FHD_P_75</f>
        <v>Расход воды на собственные нужды, в том числе:</v>
      </c>
      <c r="G115" s="1989" t="s">
        <v>557</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c r="A116" s="2486"/>
      <c r="B116" s="1023"/>
      <c r="C116" s="848"/>
      <c r="D116" s="846"/>
      <c r="E116" s="659" t="str">
        <f>FHD_NUM_P_76</f>
        <v>14.1</v>
      </c>
      <c r="F116" s="1993" t="str">
        <f>FHD_P_76</f>
        <v>Расход воды на хозяйственно-бытовые нужды</v>
      </c>
      <c r="G116" s="1989" t="s">
        <v>557</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557</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c r="A118" s="2486"/>
      <c r="D118" s="661"/>
      <c r="E118" s="1126" t="str">
        <f>E117&amp;".0"</f>
        <v>15.0</v>
      </c>
      <c r="F118" s="1110"/>
      <c r="G118" s="1764"/>
      <c r="H118" s="1105"/>
      <c r="I118" s="1105"/>
      <c r="J118" s="1109"/>
      <c r="AF118" s="1749">
        <v>0</v>
      </c>
    </row>
    <row s="5381" customFormat="1" customHeight="1" ht="15">
      <c r="A119" s="2486"/>
      <c r="B119" s="1023"/>
      <c r="C119" s="848"/>
      <c r="D119" s="859"/>
      <c r="E119" s="1086"/>
      <c r="F119" s="1087" t="s">
        <v>594</v>
      </c>
      <c r="G119" s="860"/>
      <c r="H119" s="861"/>
      <c r="I119" s="861"/>
      <c r="J119" s="1116" t="s">
        <v>595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596</v>
      </c>
      <c r="D120" s="1751"/>
      <c r="E120" s="659" t="str">
        <f>FHD_NUM_P_78</f>
        <v/>
      </c>
      <c r="F120" s="1993" t="str">
        <f>FHD_P_78</f>
        <v/>
      </c>
      <c r="G120" s="1990" t="s">
        <v>559</v>
      </c>
      <c r="H120" s="690"/>
      <c r="I120" s="690"/>
      <c r="J120" s="402" t="str">
        <f>FHD_NOTE_P_78</f>
        <v/>
      </c>
      <c r="K120" s="656"/>
      <c r="AF120" s="1744">
        <v>0</v>
      </c>
    </row>
    <row s="5458"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585</v>
      </c>
      <c r="G122" s="685"/>
      <c r="H122" s="686"/>
      <c r="I122" s="686"/>
      <c r="J122" s="1117" t="s">
        <v>597</v>
      </c>
      <c r="K122" s="656"/>
      <c r="AF122" s="1744">
        <v>0</v>
      </c>
    </row>
    <row customHeight="1" ht="22.5" hidden="1">
      <c r="A123" s="2484"/>
      <c r="D123" s="1751"/>
      <c r="E123" s="659" t="str">
        <f>FHD_NUM_P_79</f>
        <v/>
      </c>
      <c r="F123" s="1993" t="str">
        <f>FHD_P_79</f>
        <v/>
      </c>
      <c r="G123" s="1991" t="s">
        <v>561</v>
      </c>
      <c r="H123" s="690"/>
      <c r="I123" s="690"/>
      <c r="J123" s="402" t="str">
        <f>FHD_NOTE_P_79</f>
        <v/>
      </c>
      <c r="K123" s="656"/>
      <c r="AF123" s="1744">
        <v>0</v>
      </c>
    </row>
    <row s="5458"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585</v>
      </c>
      <c r="G125" s="685"/>
      <c r="H125" s="686"/>
      <c r="I125" s="686"/>
      <c r="J125" s="1117" t="s">
        <v>598</v>
      </c>
      <c r="K125" s="656"/>
      <c r="AF125" s="1744">
        <v>0</v>
      </c>
    </row>
    <row customHeight="1" ht="22.5" hidden="1">
      <c r="A126" s="2484"/>
      <c r="D126" s="1751"/>
      <c r="E126" s="659" t="str">
        <f>FHD_NUM_P_80</f>
        <v/>
      </c>
      <c r="F126" s="1993" t="str">
        <f>FHD_P_80</f>
        <v/>
      </c>
      <c r="G126" s="1991" t="s">
        <v>599</v>
      </c>
      <c r="H126" s="670"/>
      <c r="I126" s="670"/>
      <c r="J126" s="402" t="str">
        <f>FHD_NOTE_P_80</f>
        <v/>
      </c>
      <c r="K126" s="656"/>
      <c r="AF126" s="1744">
        <v>0</v>
      </c>
    </row>
    <row customHeight="1" ht="18.75" hidden="1">
      <c r="A127" s="2484"/>
      <c r="D127" s="1751"/>
      <c r="E127" s="659" t="str">
        <f>FHD_NUM_P_81</f>
        <v/>
      </c>
      <c r="F127" s="1993" t="str">
        <f>FHD_P_81</f>
        <v/>
      </c>
      <c r="G127" s="1991" t="s">
        <v>600</v>
      </c>
      <c r="H127" s="670"/>
      <c r="I127" s="670"/>
      <c r="J127" s="402" t="str">
        <f>FHD_NOTE_P_81</f>
        <v/>
      </c>
      <c r="K127" s="656"/>
      <c r="AF127" s="1744">
        <v>0</v>
      </c>
    </row>
    <row customHeight="1" ht="18.75" hidden="1">
      <c r="A128" s="2484"/>
      <c r="C128" s="1749" t="s">
        <v>587</v>
      </c>
      <c r="D128" s="1751"/>
      <c r="E128" s="659" t="str">
        <f>FHD_NUM_P_82</f>
        <v/>
      </c>
      <c r="F128" s="1993" t="str">
        <f>FHD_P_82</f>
        <v/>
      </c>
      <c r="G128" s="1991" t="s">
        <v>305</v>
      </c>
      <c r="H128" s="514"/>
      <c r="I128" s="514"/>
      <c r="J128" s="402" t="str">
        <f>FHD_NOTE_P_82</f>
        <v/>
      </c>
      <c r="K128" s="656"/>
      <c r="AF128" s="1744">
        <v>0</v>
      </c>
    </row>
    <row customHeight="1" ht="18.75" hidden="1">
      <c r="A129" s="2484"/>
      <c r="C129" s="1749" t="s">
        <v>587</v>
      </c>
      <c r="D129" s="1751"/>
      <c r="E129" s="659" t="str">
        <f>FHD_NUM_P_83</f>
        <v/>
      </c>
      <c r="F129" s="1637" t="str">
        <f>FHD_P_83</f>
        <v/>
      </c>
      <c r="G129" s="1991" t="s">
        <v>305</v>
      </c>
      <c r="H129" s="514"/>
      <c r="I129" s="514"/>
      <c r="J129" s="402" t="str">
        <f>FHD_NOTE_P_83</f>
        <v/>
      </c>
      <c r="K129" s="656"/>
      <c r="AF129" s="1744">
        <v>0</v>
      </c>
    </row>
    <row customHeight="1" ht="18.75" hidden="1">
      <c r="A130" s="2484"/>
      <c r="C130" s="1749" t="s">
        <v>587</v>
      </c>
      <c r="D130" s="1751"/>
      <c r="E130" s="659" t="str">
        <f>FHD_NUM_P_84</f>
        <v/>
      </c>
      <c r="F130" s="1637" t="str">
        <f>FHD_P_84</f>
        <v/>
      </c>
      <c r="G130" s="1991" t="s">
        <v>305</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2CD77-52BD-1BFA-62BB-026F1BF58FB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8" width="10.00390625" customWidth="1"/>
    <col min="22" max="22" style="5458"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299</v>
      </c>
      <c r="F9" s="2215"/>
      <c r="G9" s="2215"/>
      <c r="H9" s="2215"/>
      <c r="I9" s="2215"/>
      <c r="J9" s="2215"/>
      <c r="K9" s="2215"/>
      <c r="L9" s="2215"/>
      <c r="M9" s="2215"/>
      <c r="N9" s="2215"/>
      <c r="O9" s="2215"/>
      <c r="P9" s="2215"/>
      <c r="Q9" s="2215"/>
      <c r="R9" s="2216"/>
      <c r="S9" s="2240" t="s">
        <v>300</v>
      </c>
      <c r="T9" s="447"/>
      <c r="CF9" s="618">
        <v>19</v>
      </c>
    </row>
    <row customHeight="1" ht="48.29999999999999">
      <c r="D10" s="664" t="s">
        <v>87</v>
      </c>
      <c r="E10" s="2240" t="s">
        <v>87</v>
      </c>
      <c r="F10" s="2240"/>
      <c r="G10" s="634" t="s">
        <v>301</v>
      </c>
      <c r="H10" s="2240" t="s">
        <v>87</v>
      </c>
      <c r="I10" s="2240"/>
      <c r="J10" s="634" t="s">
        <v>601</v>
      </c>
      <c r="K10" s="634" t="s">
        <v>602</v>
      </c>
      <c r="L10" s="2240" t="s">
        <v>87</v>
      </c>
      <c r="M10" s="2240"/>
      <c r="N10" s="634" t="s">
        <v>603</v>
      </c>
      <c r="O10" s="634" t="s">
        <v>604</v>
      </c>
      <c r="P10" s="634" t="s">
        <v>605</v>
      </c>
      <c r="Q10" s="634" t="s">
        <v>606</v>
      </c>
      <c r="R10" s="634" t="s">
        <v>607</v>
      </c>
      <c r="S10" s="224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149</v>
      </c>
      <c r="P11" s="1138" t="s">
        <v>150</v>
      </c>
      <c r="Q11" s="1138" t="s">
        <v>151</v>
      </c>
      <c r="R11" s="1138" t="s">
        <v>152</v>
      </c>
      <c r="S11" s="1138" t="s">
        <v>153</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117</v>
      </c>
      <c r="B14" s="737"/>
      <c r="C14" s="737"/>
      <c r="D14" s="2493" t="s">
        <v>109</v>
      </c>
      <c r="E14" s="2490" t="s">
        <v>105</v>
      </c>
      <c r="F14" s="2491"/>
      <c r="G14" s="2492"/>
      <c r="H14" s="2496" t="str">
        <f>IF(A14="","",INDEX(DIFFERENTIATION_UNMERGE_VD,MATCH(A14,DIFFERENTIATION_ID_DIFF,0)))</f>
        <v>Транспортировка. Питьевая вода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563</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609</v>
      </c>
      <c r="F17" s="2489"/>
      <c r="G17" s="2489"/>
      <c r="H17" s="2489"/>
      <c r="I17" s="2489"/>
      <c r="J17" s="2489"/>
      <c r="K17" s="2489"/>
      <c r="L17" s="2489"/>
      <c r="M17" s="2489"/>
      <c r="N17" s="2489"/>
      <c r="O17" s="2489"/>
      <c r="P17" s="2489"/>
      <c r="Q17" s="671">
        <f>SUMIF(T18:T19,"i",Q18:Q19)</f>
        <v>0</v>
      </c>
      <c r="R17" s="1130"/>
      <c r="S17" s="1010" t="s">
        <v>610</v>
      </c>
      <c r="T17" s="830" t="s">
        <v>611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612</v>
      </c>
      <c r="F20" s="2489"/>
      <c r="G20" s="2489"/>
      <c r="H20" s="2489"/>
      <c r="I20" s="2489"/>
      <c r="J20" s="2489"/>
      <c r="K20" s="2489"/>
      <c r="L20" s="2489"/>
      <c r="M20" s="2489"/>
      <c r="N20" s="2489"/>
      <c r="O20" s="2489"/>
      <c r="P20" s="2489"/>
      <c r="Q20" s="671">
        <f>SUMIF(T21:T22,"i",Q21:Q22)</f>
        <v>0</v>
      </c>
      <c r="R20" s="1130"/>
      <c r="S20" s="822" t="s">
        <v>613</v>
      </c>
      <c r="T20" s="830" t="s">
        <v>611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7EFD1-657A-3571-06D1-8E23F29A3AF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7" width="9.7109375" hidden="1" customWidth="1"/>
    <col min="15" max="15" style="5381"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5" width="8.00390625" customWidth="1"/>
    <col min="37" max="37" style="5381"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614</v>
      </c>
      <c r="C2" s="2166" t="s">
        <v>615</v>
      </c>
      <c r="D2" s="2165" t="s">
        <v>616</v>
      </c>
      <c r="E2" s="2169">
        <f>RIGHT(I2,LEN(I2)-SEARCH("#",SUBSTITUTE(I2,".","#",LEN(I2)-LEN(SUBSTITUTE(I2,".","")))))</f>
      </c>
      <c r="F2" s="2171">
        <f>J2</f>
        <v>0</v>
      </c>
      <c r="G2" s="1749"/>
      <c r="H2" s="2172"/>
      <c r="I2" s="2162"/>
      <c r="J2" s="653"/>
      <c r="K2" s="2132" t="s">
        <v>555</v>
      </c>
      <c r="L2" s="864"/>
      <c r="M2" s="864"/>
      <c r="N2" s="656"/>
      <c r="O2" s="1638" t="s">
        <v>556</v>
      </c>
      <c r="P2" s="656"/>
      <c r="Q2" s="1749"/>
      <c r="R2" s="1749"/>
      <c r="W2" s="1749"/>
      <c r="Z2" s="657"/>
      <c r="AF2" s="1745"/>
      <c r="AG2" s="1745"/>
      <c r="AH2" s="1745"/>
      <c r="AI2" s="1745"/>
      <c r="AJ2" s="1745"/>
      <c r="AK2" s="1479">
        <v>0</v>
      </c>
    </row>
    <row customHeight="1" ht="11.25" hidden="1">
      <c r="E3" s="2164" t="s">
        <v>617</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618</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117</v>
      </c>
      <c r="AK9" s="1749">
        <v>1</v>
      </c>
    </row>
    <row customHeight="1" ht="11.549999999999999">
      <c r="E10" s="2163" t="s">
        <v>619</v>
      </c>
      <c r="I10" s="824"/>
      <c r="J10" s="2480" t="s">
        <v>105</v>
      </c>
      <c r="K10" s="2481"/>
      <c r="L10" s="2142" t="str">
        <f>IF(L9="","",INDEX(DIFFERENTIATION_UNMERGE_VD,MATCH(L9,DIFFERENTIATION_ID_DIFF,0)))</f>
        <v/>
      </c>
      <c r="M10" s="2142" t="str">
        <f>IF(M9="","",INDEX(DIFFERENTIATION_UNMERGE_VD,MATCH(M9,DIFFERENTIATION_ID_DIFF,0)))</f>
        <v>Транспортировка. Питьевая вода</v>
      </c>
      <c r="O10" s="2240" t="s">
        <v>300</v>
      </c>
      <c r="AK10" s="1744">
        <v>11</v>
      </c>
    </row>
    <row customHeight="1" ht="11.549999999999999">
      <c r="E11" s="2163" t="s">
        <v>620</v>
      </c>
      <c r="I11" s="824"/>
      <c r="J11" s="2480" t="s">
        <v>563</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621</v>
      </c>
      <c r="I12" s="1775"/>
      <c r="J12" s="2480" t="s">
        <v>564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622</v>
      </c>
      <c r="F13" s="2163" t="s">
        <v>623</v>
      </c>
      <c r="I13" s="2482" t="s">
        <v>299</v>
      </c>
      <c r="J13" s="2483"/>
      <c r="K13" s="2483"/>
      <c r="L13" s="2140"/>
      <c r="M13" s="2180"/>
      <c r="O13" s="2240"/>
      <c r="AK13" s="1744">
        <v>11</v>
      </c>
    </row>
    <row customHeight="1" ht="24">
      <c r="I14" s="2133" t="s">
        <v>87</v>
      </c>
      <c r="J14" s="2133" t="s">
        <v>301</v>
      </c>
      <c r="K14" s="2133" t="s">
        <v>565</v>
      </c>
      <c r="L14" s="2173" t="s">
        <v>302</v>
      </c>
      <c r="M14" s="2174" t="s">
        <v>302</v>
      </c>
      <c r="O14" s="2240"/>
      <c r="AK14" s="1744">
        <v>23</v>
      </c>
    </row>
    <row customHeight="1" ht="24">
      <c r="A15" s="2167"/>
      <c r="B15" s="2166" t="s">
        <v>624</v>
      </c>
      <c r="C15" s="2166" t="s">
        <v>625</v>
      </c>
      <c r="D15" s="2165" t="s">
        <v>626</v>
      </c>
      <c r="E15" s="2169" t="s">
        <v>627</v>
      </c>
      <c r="F15" s="2169" t="s">
        <v>627</v>
      </c>
      <c r="G15" s="1749" t="s">
        <v>587</v>
      </c>
      <c r="H15" s="2134"/>
      <c r="I15" s="1743">
        <v>1</v>
      </c>
      <c r="J15" s="2135" t="s">
        <v>628</v>
      </c>
      <c r="K15" s="2133" t="s">
        <v>305</v>
      </c>
      <c r="L15" s="775"/>
      <c r="M15" s="931"/>
      <c r="N15" s="656" t="s">
        <v>629</v>
      </c>
      <c r="O15" s="1638" t="s">
        <v>630</v>
      </c>
      <c r="P15" s="656" t="s">
        <v>629</v>
      </c>
      <c r="AK15" s="1744">
        <v>23</v>
      </c>
    </row>
    <row customHeight="1" ht="35.699999999999996">
      <c r="A16" s="2167"/>
      <c r="B16" s="2166" t="s">
        <v>631</v>
      </c>
      <c r="C16" s="2166" t="s">
        <v>632</v>
      </c>
      <c r="D16" s="2165" t="s">
        <v>616</v>
      </c>
      <c r="E16" s="2169" t="s">
        <v>627</v>
      </c>
      <c r="F16" s="2169" t="s">
        <v>627</v>
      </c>
      <c r="H16" s="2134"/>
      <c r="I16" s="1742">
        <v>2</v>
      </c>
      <c r="J16" s="2176" t="s">
        <v>633</v>
      </c>
      <c r="K16" s="2175" t="s">
        <v>555</v>
      </c>
      <c r="L16" s="2181"/>
      <c r="M16" s="1789"/>
      <c r="N16" s="656" t="s">
        <v>629</v>
      </c>
      <c r="O16" s="1638" t="s">
        <v>634</v>
      </c>
      <c r="P16" s="656" t="s">
        <v>629</v>
      </c>
      <c r="AK16" s="1744">
        <v>34</v>
      </c>
    </row>
    <row s="5458" customFormat="1" customHeight="1" ht="17.25" hidden="1">
      <c r="A17" s="1280"/>
      <c r="B17" s="1280"/>
      <c r="C17" s="1280"/>
      <c r="D17" s="1280"/>
      <c r="E17" s="1280"/>
      <c r="H17" s="1437"/>
      <c r="I17" s="1126" t="s">
        <v>635</v>
      </c>
      <c r="J17" s="1104"/>
      <c r="K17" s="1126"/>
      <c r="L17" s="1105"/>
      <c r="M17" s="1105"/>
      <c r="O17" s="1498"/>
      <c r="AK17" s="1749">
        <v>1</v>
      </c>
    </row>
    <row s="5457" customFormat="1" customHeight="1" ht="24">
      <c r="A18" s="1100"/>
      <c r="B18" s="1100"/>
      <c r="C18" s="1100"/>
      <c r="D18" s="1100"/>
      <c r="E18" s="1100"/>
      <c r="G18" s="1749"/>
      <c r="H18" s="1746"/>
      <c r="I18" s="683"/>
      <c r="J18" s="684" t="s">
        <v>585</v>
      </c>
      <c r="K18" s="685"/>
      <c r="L18" s="2183"/>
      <c r="M18" s="686"/>
      <c r="N18" s="656"/>
      <c r="O18" s="1638" t="s">
        <v>586</v>
      </c>
      <c r="P18" s="656"/>
      <c r="Q18" s="1749"/>
      <c r="R18" s="1749"/>
      <c r="W18" s="1749"/>
      <c r="Z18" s="657"/>
      <c r="AF18" s="1745"/>
      <c r="AG18" s="1745"/>
      <c r="AH18" s="1745"/>
      <c r="AI18" s="1745"/>
      <c r="AJ18" s="1745"/>
      <c r="AK18" s="1479">
        <v>23</v>
      </c>
    </row>
    <row customHeight="1" ht="19.95">
      <c r="A19" s="2167"/>
      <c r="B19" s="2166" t="s">
        <v>636</v>
      </c>
      <c r="C19" s="2166" t="s">
        <v>637</v>
      </c>
      <c r="D19" s="2165" t="s">
        <v>616</v>
      </c>
      <c r="E19" s="2169" t="s">
        <v>627</v>
      </c>
      <c r="F19" s="2169" t="s">
        <v>627</v>
      </c>
      <c r="H19" s="2134"/>
      <c r="I19" s="1777">
        <v>3</v>
      </c>
      <c r="J19" s="2135" t="s">
        <v>637</v>
      </c>
      <c r="K19" s="2131" t="s">
        <v>555</v>
      </c>
      <c r="L19" s="840"/>
      <c r="M19" s="670"/>
      <c r="N19" s="656"/>
      <c r="O19" s="1638" t="s">
        <v>638</v>
      </c>
      <c r="P19" s="656"/>
      <c r="AK19" s="1744">
        <v>19</v>
      </c>
    </row>
    <row customHeight="1" ht="77.7">
      <c r="A20" s="2167"/>
      <c r="B20" s="2166" t="s">
        <v>639</v>
      </c>
      <c r="C20" s="2166" t="s">
        <v>640</v>
      </c>
      <c r="D20" s="2165" t="s">
        <v>616</v>
      </c>
      <c r="E20" s="2169" t="s">
        <v>627</v>
      </c>
      <c r="F20" s="2169" t="s">
        <v>627</v>
      </c>
      <c r="H20" s="2134"/>
      <c r="I20" s="1777">
        <v>4</v>
      </c>
      <c r="J20" s="2135" t="s">
        <v>641</v>
      </c>
      <c r="K20" s="2131" t="s">
        <v>582</v>
      </c>
      <c r="L20" s="840"/>
      <c r="M20" s="670"/>
      <c r="N20" s="656"/>
      <c r="O20" s="1638"/>
      <c r="P20" s="656"/>
      <c r="AK20" s="1744">
        <v>74</v>
      </c>
    </row>
    <row customHeight="1" ht="35.699999999999996">
      <c r="A21" s="2167"/>
      <c r="B21" s="2166" t="s">
        <v>642</v>
      </c>
      <c r="C21" s="2166" t="s">
        <v>643</v>
      </c>
      <c r="D21" s="2165" t="s">
        <v>616</v>
      </c>
      <c r="E21" s="2169" t="s">
        <v>627</v>
      </c>
      <c r="F21" s="2169" t="s">
        <v>627</v>
      </c>
      <c r="H21" s="2134"/>
      <c r="I21" s="1777">
        <v>5</v>
      </c>
      <c r="J21" s="2135" t="s">
        <v>644</v>
      </c>
      <c r="K21" s="2131" t="s">
        <v>582</v>
      </c>
      <c r="L21" s="840"/>
      <c r="M21" s="670"/>
      <c r="N21" s="656"/>
      <c r="O21" s="1638" t="s">
        <v>638</v>
      </c>
      <c r="P21" s="656"/>
      <c r="AK21" s="1744">
        <v>34</v>
      </c>
    </row>
    <row customHeight="1" ht="48.29999999999999">
      <c r="A22" s="2167"/>
      <c r="B22" s="2166" t="s">
        <v>645</v>
      </c>
      <c r="C22" s="2166" t="s">
        <v>646</v>
      </c>
      <c r="D22" s="2165" t="s">
        <v>616</v>
      </c>
      <c r="E22" s="2169" t="s">
        <v>627</v>
      </c>
      <c r="F22" s="2169" t="s">
        <v>627</v>
      </c>
      <c r="H22" s="2134"/>
      <c r="I22" s="1777">
        <v>6</v>
      </c>
      <c r="J22" s="2135" t="s">
        <v>647</v>
      </c>
      <c r="K22" s="2131" t="s">
        <v>582</v>
      </c>
      <c r="L22" s="840"/>
      <c r="M22" s="670"/>
      <c r="N22" s="656"/>
      <c r="O22" s="1638" t="s">
        <v>648</v>
      </c>
      <c r="P22" s="656"/>
      <c r="AK22" s="1744">
        <v>46</v>
      </c>
    </row>
    <row customHeight="1" ht="19.95">
      <c r="A23" s="2167"/>
      <c r="B23" s="2166" t="s">
        <v>649</v>
      </c>
      <c r="C23" s="2166" t="s">
        <v>650</v>
      </c>
      <c r="D23" s="2165" t="s">
        <v>616</v>
      </c>
      <c r="E23" s="2169" t="s">
        <v>627</v>
      </c>
      <c r="F23" s="2169" t="s">
        <v>627</v>
      </c>
      <c r="H23" s="2134"/>
      <c r="I23" s="1777" t="s">
        <v>651</v>
      </c>
      <c r="J23" s="1637" t="s">
        <v>652</v>
      </c>
      <c r="K23" s="2131" t="s">
        <v>582</v>
      </c>
      <c r="L23" s="840"/>
      <c r="M23" s="670"/>
      <c r="N23" s="656"/>
      <c r="O23" s="1638" t="s">
        <v>638</v>
      </c>
      <c r="P23" s="656"/>
      <c r="AK23" s="1744">
        <v>19</v>
      </c>
    </row>
    <row customHeight="1" ht="19.95">
      <c r="A24" s="2167"/>
      <c r="B24" s="2166" t="s">
        <v>653</v>
      </c>
      <c r="C24" s="2166" t="s">
        <v>654</v>
      </c>
      <c r="D24" s="2165" t="s">
        <v>616</v>
      </c>
      <c r="E24" s="2169" t="s">
        <v>627</v>
      </c>
      <c r="F24" s="2169" t="s">
        <v>627</v>
      </c>
      <c r="H24" s="2134"/>
      <c r="I24" s="1777" t="s">
        <v>655</v>
      </c>
      <c r="J24" s="1637" t="s">
        <v>656</v>
      </c>
      <c r="K24" s="2131" t="s">
        <v>582</v>
      </c>
      <c r="L24" s="840"/>
      <c r="M24" s="670"/>
      <c r="N24" s="656"/>
      <c r="O24" s="1638"/>
      <c r="P24" s="656"/>
      <c r="AK24" s="1744">
        <v>19</v>
      </c>
    </row>
    <row customHeight="1" ht="24">
      <c r="A25" s="2167"/>
      <c r="B25" s="2166" t="s">
        <v>657</v>
      </c>
      <c r="C25" s="2166" t="s">
        <v>658</v>
      </c>
      <c r="D25" s="2165" t="s">
        <v>616</v>
      </c>
      <c r="E25" s="2169" t="s">
        <v>627</v>
      </c>
      <c r="F25" s="2169" t="s">
        <v>627</v>
      </c>
      <c r="H25" s="2134"/>
      <c r="I25" s="1777" t="s">
        <v>659</v>
      </c>
      <c r="J25" s="1637" t="s">
        <v>660</v>
      </c>
      <c r="K25" s="2131" t="s">
        <v>582</v>
      </c>
      <c r="L25" s="840"/>
      <c r="M25" s="670"/>
      <c r="N25" s="656"/>
      <c r="O25" s="1638"/>
      <c r="P25" s="656"/>
      <c r="AK25" s="1744">
        <v>23</v>
      </c>
    </row>
    <row customHeight="1" ht="24">
      <c r="A26" s="2167"/>
      <c r="B26" s="2166" t="s">
        <v>661</v>
      </c>
      <c r="C26" s="2166" t="s">
        <v>662</v>
      </c>
      <c r="D26" s="2165" t="s">
        <v>616</v>
      </c>
      <c r="E26" s="2169" t="s">
        <v>627</v>
      </c>
      <c r="F26" s="2169" t="s">
        <v>627</v>
      </c>
      <c r="H26" s="2134"/>
      <c r="I26" s="1777">
        <v>7</v>
      </c>
      <c r="J26" s="2135" t="s">
        <v>662</v>
      </c>
      <c r="K26" s="2131" t="s">
        <v>663</v>
      </c>
      <c r="L26" s="840"/>
      <c r="M26" s="670"/>
      <c r="N26" s="656"/>
      <c r="O26" s="1638"/>
      <c r="P26" s="656"/>
      <c r="AK26" s="1744">
        <v>23</v>
      </c>
    </row>
    <row customHeight="1" ht="24">
      <c r="A27" s="2167"/>
      <c r="B27" s="2166" t="s">
        <v>664</v>
      </c>
      <c r="C27" s="2166" t="s">
        <v>665</v>
      </c>
      <c r="D27" s="2165" t="s">
        <v>616</v>
      </c>
      <c r="E27" s="2169" t="s">
        <v>627</v>
      </c>
      <c r="F27" s="2169" t="s">
        <v>627</v>
      </c>
      <c r="H27" s="2134"/>
      <c r="I27" s="1777">
        <v>8</v>
      </c>
      <c r="J27" s="2135" t="s">
        <v>665</v>
      </c>
      <c r="K27" s="2131" t="s">
        <v>588</v>
      </c>
      <c r="L27" s="840"/>
      <c r="M27" s="670"/>
      <c r="N27" s="656"/>
      <c r="O27" s="1638"/>
      <c r="P27" s="656"/>
      <c r="AK27" s="1744">
        <v>23</v>
      </c>
    </row>
    <row customHeight="1" ht="35.699999999999996">
      <c r="A28" s="2167"/>
      <c r="B28" s="2166" t="s">
        <v>666</v>
      </c>
      <c r="C28" s="2166" t="s">
        <v>667</v>
      </c>
      <c r="D28" s="2165" t="s">
        <v>616</v>
      </c>
      <c r="E28" s="2169" t="s">
        <v>627</v>
      </c>
      <c r="F28" s="2169" t="s">
        <v>627</v>
      </c>
      <c r="H28" s="2134"/>
      <c r="I28" s="1788">
        <v>9</v>
      </c>
      <c r="J28" s="2135" t="s">
        <v>668</v>
      </c>
      <c r="K28" s="2131" t="s">
        <v>559</v>
      </c>
      <c r="L28" s="840"/>
      <c r="M28" s="670"/>
      <c r="N28" s="656"/>
      <c r="O28" s="1638"/>
      <c r="P28" s="656"/>
      <c r="AK28" s="1744">
        <v>34</v>
      </c>
    </row>
    <row customHeight="1" ht="35.699999999999996">
      <c r="A29" s="2167"/>
      <c r="B29" s="2166" t="s">
        <v>669</v>
      </c>
      <c r="C29" s="2166" t="s">
        <v>670</v>
      </c>
      <c r="D29" s="2165" t="s">
        <v>616</v>
      </c>
      <c r="E29" s="2169" t="s">
        <v>627</v>
      </c>
      <c r="F29" s="2169" t="s">
        <v>627</v>
      </c>
      <c r="H29" s="2134"/>
      <c r="I29" s="1788">
        <v>10</v>
      </c>
      <c r="J29" s="2135" t="s">
        <v>671</v>
      </c>
      <c r="K29" s="2131" t="s">
        <v>559</v>
      </c>
      <c r="L29" s="840"/>
      <c r="M29" s="670"/>
      <c r="N29" s="656"/>
      <c r="O29" s="1638"/>
      <c r="P29" s="656"/>
      <c r="AK29" s="1744">
        <v>34</v>
      </c>
    </row>
    <row customHeight="1" ht="24">
      <c r="A30" s="2167"/>
      <c r="B30" s="2166" t="s">
        <v>672</v>
      </c>
      <c r="C30" s="2166" t="s">
        <v>673</v>
      </c>
      <c r="D30" s="2165" t="s">
        <v>616</v>
      </c>
      <c r="E30" s="2169" t="s">
        <v>627</v>
      </c>
      <c r="F30" s="2169" t="s">
        <v>627</v>
      </c>
      <c r="H30" s="2134"/>
      <c r="I30" s="1788">
        <v>11</v>
      </c>
      <c r="J30" s="2135" t="s">
        <v>673</v>
      </c>
      <c r="K30" s="2131" t="s">
        <v>589</v>
      </c>
      <c r="L30" s="2182"/>
      <c r="M30" s="1734"/>
      <c r="N30" s="656"/>
      <c r="O30" s="1638"/>
      <c r="P30" s="656"/>
      <c r="AK30" s="1744">
        <v>23</v>
      </c>
    </row>
    <row customHeight="1" ht="24">
      <c r="A31" s="2167"/>
      <c r="B31" s="2166" t="s">
        <v>674</v>
      </c>
      <c r="C31" s="2166" t="s">
        <v>675</v>
      </c>
      <c r="D31" s="2165" t="s">
        <v>616</v>
      </c>
      <c r="E31" s="2169" t="s">
        <v>627</v>
      </c>
      <c r="F31" s="2169" t="s">
        <v>627</v>
      </c>
      <c r="H31" s="2134"/>
      <c r="I31" s="1788">
        <v>12</v>
      </c>
      <c r="J31" s="2135" t="s">
        <v>675</v>
      </c>
      <c r="K31" s="2131" t="s">
        <v>589</v>
      </c>
      <c r="L31" s="2182"/>
      <c r="M31" s="1734"/>
      <c r="N31" s="656"/>
      <c r="O31" s="1638"/>
      <c r="P31" s="656"/>
      <c r="AK31" s="1744">
        <v>23</v>
      </c>
    </row>
    <row customHeight="1" ht="48.29999999999999">
      <c r="A32" s="2167"/>
      <c r="B32" s="2166" t="s">
        <v>676</v>
      </c>
      <c r="C32" s="2166" t="s">
        <v>677</v>
      </c>
      <c r="D32" s="2165" t="s">
        <v>616</v>
      </c>
      <c r="E32" s="2169" t="s">
        <v>627</v>
      </c>
      <c r="F32" s="2169" t="s">
        <v>627</v>
      </c>
      <c r="H32" s="2134"/>
      <c r="I32" s="1788">
        <v>13</v>
      </c>
      <c r="J32" s="2135" t="s">
        <v>678</v>
      </c>
      <c r="K32" s="2131" t="s">
        <v>599</v>
      </c>
      <c r="L32" s="840"/>
      <c r="M32" s="670"/>
      <c r="N32" s="656"/>
      <c r="O32" s="1638" t="s">
        <v>638</v>
      </c>
      <c r="P32" s="656"/>
      <c r="AK32" s="1744">
        <v>46</v>
      </c>
    </row>
    <row s="5457" customFormat="1" customHeight="1" ht="48.29999999999999">
      <c r="A33" s="2167"/>
      <c r="B33" s="2166" t="s">
        <v>679</v>
      </c>
      <c r="C33" s="2166" t="s">
        <v>680</v>
      </c>
      <c r="D33" s="2165" t="s">
        <v>616</v>
      </c>
      <c r="E33" s="2169" t="s">
        <v>627</v>
      </c>
      <c r="F33" s="2169" t="s">
        <v>627</v>
      </c>
      <c r="G33" s="1749"/>
      <c r="H33" s="2134"/>
      <c r="I33" s="1788">
        <v>14</v>
      </c>
      <c r="J33" s="2147" t="s">
        <v>681</v>
      </c>
      <c r="K33" s="2136" t="s">
        <v>682</v>
      </c>
      <c r="L33" s="840"/>
      <c r="M33" s="670"/>
      <c r="N33" s="656"/>
      <c r="O33" s="1638" t="s">
        <v>638</v>
      </c>
      <c r="P33" s="656"/>
      <c r="Q33" s="1749"/>
      <c r="R33" s="1749"/>
      <c r="W33" s="1749"/>
      <c r="Z33" s="657"/>
      <c r="AF33" s="1745"/>
      <c r="AG33" s="1745"/>
      <c r="AH33" s="1745"/>
      <c r="AI33" s="1745"/>
      <c r="AJ33" s="1745"/>
      <c r="AK33" s="1479">
        <v>46</v>
      </c>
    </row>
    <row customHeight="1" ht="108">
      <c r="A34" s="2167"/>
      <c r="B34" s="2166" t="s">
        <v>683</v>
      </c>
      <c r="C34" s="2166" t="s">
        <v>684</v>
      </c>
      <c r="D34" s="2165" t="s">
        <v>626</v>
      </c>
      <c r="E34" s="2169" t="s">
        <v>627</v>
      </c>
      <c r="F34" s="2169" t="s">
        <v>627</v>
      </c>
      <c r="G34" s="1749" t="s">
        <v>587</v>
      </c>
      <c r="H34" s="2134"/>
      <c r="I34" s="2145">
        <v>15</v>
      </c>
      <c r="J34" s="2146" t="s">
        <v>685</v>
      </c>
      <c r="K34" s="2131" t="s">
        <v>305</v>
      </c>
      <c r="L34" s="498"/>
      <c r="M34" s="1277"/>
      <c r="N34" s="656"/>
      <c r="O34" s="1638" t="s">
        <v>630</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7C771-964C-FC73-1E8C-42DADDEA03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0" width="9.140625" hidden="1" customWidth="1"/>
    <col min="6" max="7" style="5457" width="9.140625" hidden="1" customWidth="1"/>
    <col min="8" max="8" style="6221"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7"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686</v>
      </c>
      <c r="C2" s="2166" t="s">
        <v>687</v>
      </c>
      <c r="D2" s="2165" t="s">
        <v>626</v>
      </c>
      <c r="E2" s="2171">
        <f>I2-3</f>
        <v>-3</v>
      </c>
      <c r="F2" s="2171">
        <f>J2</f>
        <v>0</v>
      </c>
      <c r="H2" s="1843" t="s">
        <v>688</v>
      </c>
      <c r="I2" s="2137"/>
      <c r="J2" s="1795"/>
      <c r="K2" s="2131" t="s">
        <v>305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689</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299</v>
      </c>
      <c r="J8" s="2500"/>
      <c r="K8" s="2500"/>
      <c r="L8" s="2501"/>
      <c r="M8" s="2502" t="s">
        <v>300</v>
      </c>
      <c r="W8" s="1744">
        <v>14</v>
      </c>
    </row>
    <row customHeight="1" ht="35.699999999999996">
      <c r="E9" s="2164" t="s">
        <v>617</v>
      </c>
      <c r="F9" s="2164" t="s">
        <v>623</v>
      </c>
      <c r="H9" s="489"/>
      <c r="I9" s="2138" t="s">
        <v>87</v>
      </c>
      <c r="J9" s="2139" t="s">
        <v>301</v>
      </c>
      <c r="K9" s="2177" t="s">
        <v>565</v>
      </c>
      <c r="L9" s="2178" t="s">
        <v>302</v>
      </c>
      <c r="M9" s="2502"/>
      <c r="W9" s="1744">
        <v>34</v>
      </c>
    </row>
    <row customHeight="1" ht="35.699999999999996">
      <c r="B10" s="2166" t="s">
        <v>690</v>
      </c>
      <c r="C10" s="2166" t="s">
        <v>691</v>
      </c>
      <c r="D10" s="2165" t="s">
        <v>626</v>
      </c>
      <c r="E10" s="2169" t="s">
        <v>627</v>
      </c>
      <c r="F10" s="2169" t="s">
        <v>627</v>
      </c>
      <c r="H10" s="489"/>
      <c r="I10" s="2137" t="s">
        <v>109</v>
      </c>
      <c r="J10" s="1999" t="s">
        <v>692</v>
      </c>
      <c r="K10" s="2131" t="s">
        <v>305</v>
      </c>
      <c r="L10" s="931"/>
      <c r="M10" s="410" t="s">
        <v>693</v>
      </c>
      <c r="W10" s="1744">
        <v>34</v>
      </c>
    </row>
    <row customHeight="1" ht="50.25">
      <c r="B11" s="2166" t="s">
        <v>694</v>
      </c>
      <c r="C11" s="2166" t="s">
        <v>695</v>
      </c>
      <c r="D11" s="2165" t="s">
        <v>626</v>
      </c>
      <c r="E11" s="2169" t="s">
        <v>627</v>
      </c>
      <c r="F11" s="2169" t="s">
        <v>627</v>
      </c>
      <c r="H11" s="489"/>
      <c r="I11" s="2137" t="s">
        <v>110</v>
      </c>
      <c r="J11" s="1999" t="s">
        <v>696</v>
      </c>
      <c r="K11" s="2131" t="s">
        <v>305</v>
      </c>
      <c r="L11" s="931"/>
      <c r="M11" s="410" t="s">
        <v>693</v>
      </c>
      <c r="W11" s="1744">
        <v>48</v>
      </c>
    </row>
    <row customHeight="1" ht="48.29999999999999">
      <c r="B12" s="2166" t="s">
        <v>697</v>
      </c>
      <c r="C12" s="2166" t="s">
        <v>698</v>
      </c>
      <c r="D12" s="2165" t="s">
        <v>626</v>
      </c>
      <c r="E12" s="2169" t="s">
        <v>627</v>
      </c>
      <c r="F12" s="2169" t="s">
        <v>627</v>
      </c>
      <c r="H12" s="1801"/>
      <c r="I12" s="2137" t="s">
        <v>89</v>
      </c>
      <c r="J12" s="2144" t="s">
        <v>699</v>
      </c>
      <c r="K12" s="2131" t="s">
        <v>305</v>
      </c>
      <c r="L12" s="931"/>
      <c r="M12" s="410" t="s">
        <v>700</v>
      </c>
      <c r="N12" s="1737"/>
      <c r="P12" s="1744"/>
      <c r="W12" s="1744">
        <v>46</v>
      </c>
    </row>
    <row customHeight="1" ht="14.699999999999998">
      <c r="E13" s="456"/>
      <c r="H13" s="489"/>
      <c r="I13" s="460"/>
      <c r="J13" s="764" t="s">
        <v>701</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479E4-E139-9F45-A52B-8021D156E2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551</v>
      </c>
      <c r="H2" s="654"/>
      <c r="I2" s="654"/>
      <c r="J2" s="655" t="s">
        <v>702</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703</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t="str">
        <f>IF(I9="","",INDEX(DIFFERENTIATION_UNMERGE_VD,MATCH(I9,DIFFERENTIATION_ID_DIFF,0)))</f>
        <v>Транспортировка. Питьевая вода</v>
      </c>
      <c r="J10" s="2240"/>
      <c r="AF10" s="1744">
        <v>11</v>
      </c>
    </row>
    <row customHeight="1" ht="11.549999999999999">
      <c r="E11" s="824"/>
      <c r="F11" s="2480" t="s">
        <v>563</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299</v>
      </c>
      <c r="F13" s="2483"/>
      <c r="G13" s="2483"/>
      <c r="H13" s="1664"/>
      <c r="I13" s="1664"/>
      <c r="J13" s="2240"/>
      <c r="AF13" s="1744">
        <v>11</v>
      </c>
    </row>
    <row customHeight="1" ht="24">
      <c r="E14" s="1752" t="s">
        <v>87</v>
      </c>
      <c r="F14" s="1747" t="s">
        <v>301</v>
      </c>
      <c r="G14" s="1747" t="s">
        <v>565</v>
      </c>
      <c r="H14" s="1747" t="s">
        <v>302</v>
      </c>
      <c r="I14" s="1747" t="s">
        <v>302</v>
      </c>
      <c r="J14" s="2240"/>
      <c r="AF14" s="1744">
        <v>23</v>
      </c>
    </row>
    <row customHeight="1" ht="19.95">
      <c r="D15" s="1751"/>
      <c r="E15" s="1743" t="s">
        <v>109</v>
      </c>
      <c r="F15" s="820" t="s">
        <v>704</v>
      </c>
      <c r="G15" s="1759" t="s">
        <v>551</v>
      </c>
      <c r="H15" s="670"/>
      <c r="I15" s="670"/>
      <c r="J15" s="402" t="s">
        <v>705</v>
      </c>
      <c r="K15" s="656" t="s">
        <v>629</v>
      </c>
      <c r="AF15" s="1744">
        <v>19</v>
      </c>
    </row>
    <row customHeight="1" ht="35.699999999999996">
      <c r="D16" s="1751"/>
      <c r="E16" s="1743" t="s">
        <v>110</v>
      </c>
      <c r="F16" s="820" t="s">
        <v>706</v>
      </c>
      <c r="G16" s="1759" t="s">
        <v>551</v>
      </c>
      <c r="H16" s="671">
        <f>SUM(H17,H20:H32)</f>
        <v>0</v>
      </c>
      <c r="I16" s="671">
        <f>SUM(I17,I20,I23,I26,I29:I32)</f>
        <v>0</v>
      </c>
      <c r="J16" s="402" t="s">
        <v>707</v>
      </c>
      <c r="K16" s="656" t="s">
        <v>629</v>
      </c>
      <c r="AF16" s="1744">
        <v>34</v>
      </c>
    </row>
    <row customHeight="1" ht="19.95">
      <c r="D17" s="1751"/>
      <c r="E17" s="1777" t="s">
        <v>708</v>
      </c>
      <c r="F17" s="1067" t="s">
        <v>709</v>
      </c>
      <c r="G17" s="1756" t="s">
        <v>551</v>
      </c>
      <c r="H17" s="670"/>
      <c r="I17" s="670"/>
      <c r="J17" s="402" t="s">
        <v>710</v>
      </c>
      <c r="K17" s="656"/>
      <c r="AF17" s="1744">
        <v>19</v>
      </c>
    </row>
    <row customHeight="1" ht="24">
      <c r="D18" s="1751"/>
      <c r="E18" s="1777" t="s">
        <v>711</v>
      </c>
      <c r="F18" s="1763" t="s">
        <v>712</v>
      </c>
      <c r="G18" s="1756" t="s">
        <v>551</v>
      </c>
      <c r="H18" s="670"/>
      <c r="I18" s="670"/>
      <c r="J18" s="402" t="s">
        <v>713</v>
      </c>
      <c r="K18" s="656"/>
      <c r="AF18" s="1744">
        <v>23</v>
      </c>
    </row>
    <row customHeight="1" ht="35.699999999999996">
      <c r="D19" s="1751"/>
      <c r="E19" s="1777" t="s">
        <v>714</v>
      </c>
      <c r="F19" s="1763" t="s">
        <v>715</v>
      </c>
      <c r="G19" s="1756" t="s">
        <v>551</v>
      </c>
      <c r="H19" s="670"/>
      <c r="I19" s="670"/>
      <c r="J19" s="402"/>
      <c r="K19" s="656"/>
      <c r="AF19" s="1744">
        <v>34</v>
      </c>
    </row>
    <row customHeight="1" ht="19.95">
      <c r="D20" s="1751"/>
      <c r="E20" s="1777" t="s">
        <v>306</v>
      </c>
      <c r="F20" s="1067" t="s">
        <v>716</v>
      </c>
      <c r="G20" s="1756" t="s">
        <v>551</v>
      </c>
      <c r="H20" s="670"/>
      <c r="I20" s="670"/>
      <c r="J20" s="402" t="s">
        <v>717</v>
      </c>
      <c r="K20" s="656"/>
      <c r="AF20" s="1744">
        <v>19</v>
      </c>
    </row>
    <row customHeight="1" ht="19.95">
      <c r="D21" s="1751"/>
      <c r="E21" s="1777" t="s">
        <v>718</v>
      </c>
      <c r="F21" s="1763" t="s">
        <v>719</v>
      </c>
      <c r="G21" s="1756" t="s">
        <v>551</v>
      </c>
      <c r="H21" s="670"/>
      <c r="I21" s="670"/>
      <c r="J21" s="402"/>
      <c r="K21" s="656"/>
      <c r="AF21" s="1744">
        <v>19</v>
      </c>
    </row>
    <row customHeight="1" ht="19.95">
      <c r="D22" s="1751"/>
      <c r="E22" s="1777" t="s">
        <v>720</v>
      </c>
      <c r="F22" s="1763" t="s">
        <v>721</v>
      </c>
      <c r="G22" s="1756" t="s">
        <v>551</v>
      </c>
      <c r="H22" s="670"/>
      <c r="I22" s="670"/>
      <c r="J22" s="402"/>
      <c r="K22" s="656"/>
      <c r="AF22" s="1744">
        <v>19</v>
      </c>
    </row>
    <row customHeight="1" ht="24">
      <c r="D23" s="1751"/>
      <c r="E23" s="1777" t="s">
        <v>309</v>
      </c>
      <c r="F23" s="1067" t="s">
        <v>722</v>
      </c>
      <c r="G23" s="1756" t="s">
        <v>551</v>
      </c>
      <c r="H23" s="670"/>
      <c r="I23" s="670"/>
      <c r="J23" s="402" t="s">
        <v>723</v>
      </c>
      <c r="K23" s="656"/>
      <c r="AF23" s="1744">
        <v>23</v>
      </c>
    </row>
    <row customHeight="1" ht="19.95">
      <c r="D24" s="1751"/>
      <c r="E24" s="1777" t="s">
        <v>724</v>
      </c>
      <c r="F24" s="1763" t="s">
        <v>725</v>
      </c>
      <c r="G24" s="1756" t="s">
        <v>551</v>
      </c>
      <c r="H24" s="670"/>
      <c r="I24" s="670"/>
      <c r="J24" s="402"/>
      <c r="K24" s="656"/>
      <c r="AF24" s="1744">
        <v>19</v>
      </c>
    </row>
    <row customHeight="1" ht="35.699999999999996">
      <c r="D25" s="1751"/>
      <c r="E25" s="1777" t="s">
        <v>726</v>
      </c>
      <c r="F25" s="1763" t="s">
        <v>727</v>
      </c>
      <c r="G25" s="1756" t="s">
        <v>551</v>
      </c>
      <c r="H25" s="670"/>
      <c r="I25" s="670"/>
      <c r="J25" s="402"/>
      <c r="K25" s="656"/>
      <c r="AF25" s="1744">
        <v>34</v>
      </c>
    </row>
    <row customHeight="1" ht="24">
      <c r="D26" s="1751"/>
      <c r="E26" s="1777" t="s">
        <v>728</v>
      </c>
      <c r="F26" s="1067" t="s">
        <v>729</v>
      </c>
      <c r="G26" s="1756" t="s">
        <v>551</v>
      </c>
      <c r="H26" s="670"/>
      <c r="I26" s="670"/>
      <c r="J26" s="402" t="s">
        <v>730</v>
      </c>
      <c r="K26" s="656"/>
      <c r="AF26" s="1744">
        <v>23</v>
      </c>
    </row>
    <row customHeight="1" ht="19.95">
      <c r="D27" s="1751"/>
      <c r="E27" s="1788" t="s">
        <v>731</v>
      </c>
      <c r="F27" s="1763" t="s">
        <v>732</v>
      </c>
      <c r="G27" s="1767" t="s">
        <v>551</v>
      </c>
      <c r="H27" s="1789"/>
      <c r="I27" s="1789"/>
      <c r="J27" s="402"/>
      <c r="K27" s="656"/>
      <c r="AF27" s="1744">
        <v>19</v>
      </c>
    </row>
    <row customHeight="1" ht="19.95">
      <c r="D28" s="1751"/>
      <c r="E28" s="1788" t="s">
        <v>733</v>
      </c>
      <c r="F28" s="1763" t="s">
        <v>734</v>
      </c>
      <c r="G28" s="1767" t="s">
        <v>551</v>
      </c>
      <c r="H28" s="1789"/>
      <c r="I28" s="1789"/>
      <c r="J28" s="402"/>
      <c r="K28" s="656"/>
      <c r="AF28" s="1744">
        <v>19</v>
      </c>
    </row>
    <row customHeight="1" ht="19.95">
      <c r="D29" s="1751"/>
      <c r="E29" s="1788" t="s">
        <v>735</v>
      </c>
      <c r="F29" s="1067" t="s">
        <v>736</v>
      </c>
      <c r="G29" s="1767" t="s">
        <v>551</v>
      </c>
      <c r="H29" s="1789"/>
      <c r="I29" s="1789"/>
      <c r="J29" s="402"/>
      <c r="K29" s="656"/>
      <c r="AF29" s="1744">
        <v>19</v>
      </c>
    </row>
    <row customHeight="1" ht="19.95">
      <c r="D30" s="1751"/>
      <c r="E30" s="1788" t="s">
        <v>737</v>
      </c>
      <c r="F30" s="1067" t="s">
        <v>738</v>
      </c>
      <c r="G30" s="1767" t="s">
        <v>551</v>
      </c>
      <c r="H30" s="1789"/>
      <c r="I30" s="1789"/>
      <c r="J30" s="402"/>
      <c r="K30" s="656"/>
      <c r="AF30" s="1744">
        <v>19</v>
      </c>
    </row>
    <row customHeight="1" ht="19.95">
      <c r="D31" s="1751"/>
      <c r="E31" s="1788" t="s">
        <v>739</v>
      </c>
      <c r="F31" s="1067" t="s">
        <v>740</v>
      </c>
      <c r="G31" s="1767" t="s">
        <v>551</v>
      </c>
      <c r="H31" s="1789"/>
      <c r="I31" s="1789"/>
      <c r="J31" s="402"/>
      <c r="K31" s="656"/>
      <c r="AF31" s="1744">
        <v>19</v>
      </c>
    </row>
    <row s="5457" customFormat="1" customHeight="1" ht="35.699999999999996">
      <c r="A32" s="1100"/>
      <c r="C32" s="1749"/>
      <c r="D32" s="1751"/>
      <c r="E32" s="1788" t="s">
        <v>741</v>
      </c>
      <c r="F32" s="1067" t="s">
        <v>742</v>
      </c>
      <c r="G32" s="1757" t="s">
        <v>551</v>
      </c>
      <c r="H32" s="692">
        <f>SUM(H33:H34)</f>
        <v>0</v>
      </c>
      <c r="I32" s="692">
        <f>SUM(I33:I34)</f>
        <v>0</v>
      </c>
      <c r="J32" s="402" t="s">
        <v>743</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576</v>
      </c>
      <c r="G34" s="685"/>
      <c r="H34" s="686"/>
      <c r="I34" s="686"/>
      <c r="J34" s="414" t="s">
        <v>744</v>
      </c>
      <c r="K34" s="656"/>
      <c r="L34" s="1749"/>
      <c r="M34" s="1749"/>
      <c r="R34" s="1749"/>
      <c r="U34" s="657"/>
      <c r="AA34" s="1745"/>
      <c r="AB34" s="1745"/>
      <c r="AC34" s="1745"/>
      <c r="AD34" s="1745"/>
      <c r="AE34" s="1745"/>
      <c r="AF34" s="1273">
        <v>19</v>
      </c>
    </row>
    <row customHeight="1" ht="60">
      <c r="D35" s="1751"/>
      <c r="E35" s="1788" t="s">
        <v>745</v>
      </c>
      <c r="F35" s="1067" t="s">
        <v>746</v>
      </c>
      <c r="G35" s="1767" t="s">
        <v>551</v>
      </c>
      <c r="H35" s="1789"/>
      <c r="I35" s="1789"/>
      <c r="J35" s="402" t="s">
        <v>747</v>
      </c>
      <c r="K35" s="656"/>
      <c r="AF35" s="1744">
        <v>57</v>
      </c>
    </row>
    <row s="5457" customFormat="1" customHeight="1" ht="24">
      <c r="A36" s="1102" t="s">
        <v>577</v>
      </c>
      <c r="C36" s="1749"/>
      <c r="D36" s="1751"/>
      <c r="E36" s="1777" t="s">
        <v>89</v>
      </c>
      <c r="F36" s="820" t="s">
        <v>748</v>
      </c>
      <c r="G36" s="1756" t="s">
        <v>551</v>
      </c>
      <c r="H36" s="670"/>
      <c r="I36" s="670"/>
      <c r="J36" s="402" t="s">
        <v>749</v>
      </c>
      <c r="K36" s="656"/>
      <c r="L36" s="1749"/>
      <c r="M36" s="1749"/>
      <c r="R36" s="1749"/>
      <c r="U36" s="657"/>
      <c r="AA36" s="1745"/>
      <c r="AB36" s="1745"/>
      <c r="AC36" s="1745"/>
      <c r="AD36" s="1745"/>
      <c r="AE36" s="1745"/>
      <c r="AF36" s="1273">
        <v>23</v>
      </c>
    </row>
    <row s="5457" customFormat="1" customHeight="1" ht="35.699999999999996">
      <c r="A37" s="1102"/>
      <c r="C37" s="1749"/>
      <c r="D37" s="1751"/>
      <c r="E37" s="1777" t="s">
        <v>323</v>
      </c>
      <c r="F37" s="1067" t="s">
        <v>750</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751</v>
      </c>
      <c r="G38" s="1756" t="s">
        <v>551</v>
      </c>
      <c r="H38" s="670"/>
      <c r="I38" s="670"/>
      <c r="J38" s="402" t="s">
        <v>752</v>
      </c>
      <c r="K38" s="656"/>
      <c r="L38" s="1749"/>
      <c r="M38" s="1749"/>
      <c r="R38" s="1749"/>
      <c r="U38" s="657"/>
      <c r="AA38" s="1745"/>
      <c r="AB38" s="1745"/>
      <c r="AC38" s="1745"/>
      <c r="AD38" s="1745"/>
      <c r="AE38" s="1745"/>
      <c r="AF38" s="1273">
        <v>19</v>
      </c>
    </row>
    <row s="5457" customFormat="1" customHeight="1" ht="24">
      <c r="A39" s="1100"/>
      <c r="C39" s="1749"/>
      <c r="D39" s="688"/>
      <c r="E39" s="1777" t="s">
        <v>753</v>
      </c>
      <c r="F39" s="1067" t="s">
        <v>754</v>
      </c>
      <c r="G39" s="1767" t="s">
        <v>551</v>
      </c>
      <c r="H39" s="670"/>
      <c r="I39" s="670"/>
      <c r="J39" s="402" t="s">
        <v>755</v>
      </c>
      <c r="K39" s="656"/>
      <c r="L39" s="1749"/>
      <c r="M39" s="1749"/>
      <c r="R39" s="1749"/>
      <c r="U39" s="657"/>
      <c r="AA39" s="1745"/>
      <c r="AB39" s="1745"/>
      <c r="AC39" s="1745"/>
      <c r="AD39" s="1745"/>
      <c r="AE39" s="1745"/>
      <c r="AF39" s="1273">
        <v>23</v>
      </c>
    </row>
    <row s="5457" customFormat="1" customHeight="1" ht="24">
      <c r="A40" s="1100"/>
      <c r="C40" s="1749"/>
      <c r="D40" s="1751"/>
      <c r="E40" s="1777" t="s">
        <v>756</v>
      </c>
      <c r="F40" s="1763" t="s">
        <v>757</v>
      </c>
      <c r="G40" s="1756" t="s">
        <v>551</v>
      </c>
      <c r="H40" s="670"/>
      <c r="I40" s="670"/>
      <c r="J40" s="402" t="s">
        <v>758</v>
      </c>
      <c r="K40" s="656"/>
      <c r="L40" s="1749"/>
      <c r="M40" s="1749"/>
      <c r="R40" s="1749"/>
      <c r="U40" s="657"/>
      <c r="AA40" s="1745"/>
      <c r="AB40" s="1745"/>
      <c r="AC40" s="1745"/>
      <c r="AD40" s="1745"/>
      <c r="AE40" s="1745"/>
      <c r="AF40" s="1273">
        <v>23</v>
      </c>
    </row>
    <row s="5457" customFormat="1" customHeight="1" ht="24">
      <c r="A41" s="1100"/>
      <c r="C41" s="1749"/>
      <c r="D41" s="1751"/>
      <c r="E41" s="1777" t="s">
        <v>759</v>
      </c>
      <c r="F41" s="1763" t="s">
        <v>760</v>
      </c>
      <c r="G41" s="1756" t="s">
        <v>551</v>
      </c>
      <c r="H41" s="670"/>
      <c r="I41" s="670"/>
      <c r="J41" s="402" t="s">
        <v>761</v>
      </c>
      <c r="K41" s="656"/>
      <c r="L41" s="1749"/>
      <c r="M41" s="1749"/>
      <c r="R41" s="1749"/>
      <c r="U41" s="657"/>
      <c r="AA41" s="1745"/>
      <c r="AB41" s="1745"/>
      <c r="AC41" s="1745"/>
      <c r="AD41" s="1745"/>
      <c r="AE41" s="1745"/>
      <c r="AF41" s="1273">
        <v>23</v>
      </c>
    </row>
    <row s="5457" customFormat="1" customHeight="1" ht="24">
      <c r="A42" s="1100"/>
      <c r="C42" s="1749"/>
      <c r="D42" s="1751"/>
      <c r="E42" s="1777" t="s">
        <v>762</v>
      </c>
      <c r="F42" s="1763" t="s">
        <v>763</v>
      </c>
      <c r="G42" s="1756" t="s">
        <v>551</v>
      </c>
      <c r="H42" s="670"/>
      <c r="I42" s="670"/>
      <c r="J42" s="402" t="s">
        <v>764</v>
      </c>
      <c r="K42" s="656"/>
      <c r="L42" s="1749"/>
      <c r="M42" s="1749"/>
      <c r="R42" s="1749"/>
      <c r="U42" s="657"/>
      <c r="AA42" s="1745"/>
      <c r="AB42" s="1745"/>
      <c r="AC42" s="1745"/>
      <c r="AD42" s="1745"/>
      <c r="AE42" s="1745"/>
      <c r="AF42" s="1273">
        <v>23</v>
      </c>
    </row>
    <row s="5457" customFormat="1" customHeight="1" ht="35.699999999999996">
      <c r="A43" s="1100"/>
      <c r="C43" s="1749" t="s">
        <v>587</v>
      </c>
      <c r="D43" s="1751"/>
      <c r="E43" s="1777" t="s">
        <v>111</v>
      </c>
      <c r="F43" s="820" t="s">
        <v>628</v>
      </c>
      <c r="G43" s="1759" t="s">
        <v>765</v>
      </c>
      <c r="H43" s="514"/>
      <c r="I43" s="514"/>
      <c r="J43" s="402" t="s">
        <v>766</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767</v>
      </c>
      <c r="G44" s="1756" t="s">
        <v>768</v>
      </c>
      <c r="H44" s="658"/>
      <c r="I44" s="658"/>
      <c r="J44" s="402" t="s">
        <v>769</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770</v>
      </c>
      <c r="G45" s="1767" t="s">
        <v>771</v>
      </c>
      <c r="H45" s="658"/>
      <c r="I45" s="658"/>
      <c r="J45" s="402" t="s">
        <v>772</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773</v>
      </c>
      <c r="G46" s="1756" t="s">
        <v>589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A41A3-D945-778E-81A7-502E82D8261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551</v>
      </c>
      <c r="H2" s="654"/>
      <c r="I2" s="654"/>
      <c r="J2" s="655" t="s">
        <v>554</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774</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t="str">
        <f>IF(I9="","",INDEX(DIFFERENTIATION_UNMERGE_VD,MATCH(I9,DIFFERENTIATION_ID_DIFF,0)))</f>
        <v>Транспортировка. Питьевая вода</v>
      </c>
      <c r="J10" s="2240"/>
      <c r="AF10" s="1744">
        <v>11</v>
      </c>
    </row>
    <row customHeight="1" ht="11.549999999999999">
      <c r="E11" s="824"/>
      <c r="F11" s="2480" t="s">
        <v>563</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299</v>
      </c>
      <c r="F13" s="2483"/>
      <c r="G13" s="2483"/>
      <c r="H13" s="1769"/>
      <c r="I13" s="1769"/>
      <c r="J13" s="2240"/>
      <c r="AF13" s="1744">
        <v>11</v>
      </c>
    </row>
    <row customHeight="1" ht="24">
      <c r="E14" s="1770" t="s">
        <v>87</v>
      </c>
      <c r="F14" s="1773" t="s">
        <v>301</v>
      </c>
      <c r="G14" s="1773" t="s">
        <v>565</v>
      </c>
      <c r="H14" s="1773" t="s">
        <v>302</v>
      </c>
      <c r="I14" s="1773" t="s">
        <v>302</v>
      </c>
      <c r="J14" s="2240"/>
      <c r="AF14" s="1744">
        <v>23</v>
      </c>
    </row>
    <row customHeight="1" ht="19.95">
      <c r="D15" s="1751"/>
      <c r="E15" s="1743" t="s">
        <v>109</v>
      </c>
      <c r="F15" s="820" t="s">
        <v>775</v>
      </c>
      <c r="G15" s="1770" t="s">
        <v>551</v>
      </c>
      <c r="H15" s="670"/>
      <c r="I15" s="670"/>
      <c r="J15" s="402" t="s">
        <v>776</v>
      </c>
      <c r="K15" s="656" t="s">
        <v>629</v>
      </c>
      <c r="AF15" s="1744">
        <v>19</v>
      </c>
    </row>
    <row customHeight="1" ht="24">
      <c r="D16" s="1751"/>
      <c r="E16" s="1743" t="s">
        <v>110</v>
      </c>
      <c r="F16" s="1778" t="s">
        <v>777</v>
      </c>
      <c r="G16" s="1770" t="s">
        <v>551</v>
      </c>
      <c r="H16" s="671">
        <f>SUM(H17,H20:H27)</f>
        <v>0</v>
      </c>
      <c r="I16" s="671">
        <f>SUM(I17,I20:I27)</f>
        <v>0</v>
      </c>
      <c r="J16" s="402" t="s">
        <v>778</v>
      </c>
      <c r="K16" s="656" t="s">
        <v>629</v>
      </c>
      <c r="AF16" s="1744">
        <v>23</v>
      </c>
    </row>
    <row customHeight="1" ht="35.699999999999996">
      <c r="D17" s="1751"/>
      <c r="E17" s="1777" t="s">
        <v>708</v>
      </c>
      <c r="F17" s="1780" t="s">
        <v>779</v>
      </c>
      <c r="G17" s="1767" t="s">
        <v>551</v>
      </c>
      <c r="H17" s="670"/>
      <c r="I17" s="670"/>
      <c r="J17" s="402" t="s">
        <v>780</v>
      </c>
      <c r="K17" s="656"/>
      <c r="AF17" s="1744">
        <v>34</v>
      </c>
    </row>
    <row customHeight="1" ht="19.95">
      <c r="D18" s="1751"/>
      <c r="E18" s="1777" t="s">
        <v>711</v>
      </c>
      <c r="F18" s="1781" t="s">
        <v>781</v>
      </c>
      <c r="G18" s="1767" t="s">
        <v>551</v>
      </c>
      <c r="H18" s="670"/>
      <c r="I18" s="670"/>
      <c r="J18" s="402"/>
      <c r="K18" s="656"/>
      <c r="AF18" s="1744">
        <v>19</v>
      </c>
    </row>
    <row customHeight="1" ht="24">
      <c r="D19" s="1751"/>
      <c r="E19" s="1777" t="s">
        <v>714</v>
      </c>
      <c r="F19" s="1781" t="s">
        <v>782</v>
      </c>
      <c r="G19" s="1767" t="s">
        <v>551</v>
      </c>
      <c r="H19" s="670"/>
      <c r="I19" s="670"/>
      <c r="J19" s="402"/>
      <c r="K19" s="656"/>
      <c r="AF19" s="1744">
        <v>23</v>
      </c>
    </row>
    <row customHeight="1" ht="35.699999999999996">
      <c r="D20" s="1751"/>
      <c r="E20" s="1777" t="s">
        <v>306</v>
      </c>
      <c r="F20" s="1780" t="s">
        <v>783</v>
      </c>
      <c r="G20" s="1767" t="s">
        <v>551</v>
      </c>
      <c r="H20" s="670"/>
      <c r="I20" s="670"/>
      <c r="J20" s="402"/>
      <c r="K20" s="656"/>
      <c r="AF20" s="1744">
        <v>34</v>
      </c>
    </row>
    <row customHeight="1" ht="48.29999999999999">
      <c r="D21" s="1751"/>
      <c r="E21" s="1777" t="s">
        <v>309</v>
      </c>
      <c r="F21" s="1780" t="s">
        <v>784</v>
      </c>
      <c r="G21" s="1767" t="s">
        <v>551</v>
      </c>
      <c r="H21" s="670"/>
      <c r="I21" s="670"/>
      <c r="J21" s="402"/>
      <c r="K21" s="656"/>
      <c r="AF21" s="1744">
        <v>46</v>
      </c>
    </row>
    <row customHeight="1" ht="60">
      <c r="D22" s="1751"/>
      <c r="E22" s="1777" t="s">
        <v>728</v>
      </c>
      <c r="F22" s="1780" t="s">
        <v>785</v>
      </c>
      <c r="G22" s="1767" t="s">
        <v>551</v>
      </c>
      <c r="H22" s="670"/>
      <c r="I22" s="670"/>
      <c r="J22" s="402"/>
      <c r="K22" s="656"/>
      <c r="AF22" s="1744">
        <v>57</v>
      </c>
    </row>
    <row customHeight="1" ht="35.699999999999996">
      <c r="D23" s="1751"/>
      <c r="E23" s="1777" t="s">
        <v>735</v>
      </c>
      <c r="F23" s="1780" t="s">
        <v>786</v>
      </c>
      <c r="G23" s="1767" t="s">
        <v>551</v>
      </c>
      <c r="H23" s="670"/>
      <c r="I23" s="670"/>
      <c r="J23" s="402"/>
      <c r="K23" s="656"/>
      <c r="AF23" s="1744">
        <v>34</v>
      </c>
    </row>
    <row customHeight="1" ht="35.699999999999996">
      <c r="D24" s="1751"/>
      <c r="E24" s="1777" t="s">
        <v>737</v>
      </c>
      <c r="F24" s="1780" t="s">
        <v>787</v>
      </c>
      <c r="G24" s="1767" t="s">
        <v>551</v>
      </c>
      <c r="H24" s="670"/>
      <c r="I24" s="670"/>
      <c r="J24" s="402"/>
      <c r="K24" s="656"/>
      <c r="AF24" s="1744">
        <v>34</v>
      </c>
    </row>
    <row customHeight="1" ht="24">
      <c r="D25" s="1751"/>
      <c r="E25" s="1777" t="s">
        <v>739</v>
      </c>
      <c r="F25" s="1780" t="s">
        <v>788</v>
      </c>
      <c r="G25" s="1767" t="s">
        <v>551</v>
      </c>
      <c r="H25" s="670"/>
      <c r="I25" s="670"/>
      <c r="J25" s="402"/>
      <c r="K25" s="656"/>
      <c r="AF25" s="1744">
        <v>23</v>
      </c>
    </row>
    <row customHeight="1" ht="76.5">
      <c r="D26" s="1751"/>
      <c r="E26" s="1777" t="s">
        <v>741</v>
      </c>
      <c r="F26" s="1780" t="s">
        <v>789</v>
      </c>
      <c r="G26" s="1767" t="s">
        <v>551</v>
      </c>
      <c r="H26" s="670"/>
      <c r="I26" s="670"/>
      <c r="J26" s="402"/>
      <c r="K26" s="656"/>
      <c r="AF26" s="1744">
        <v>73</v>
      </c>
    </row>
    <row s="5457" customFormat="1" customHeight="1" ht="35.699999999999996">
      <c r="A27" s="1100"/>
      <c r="C27" s="1749"/>
      <c r="D27" s="1751"/>
      <c r="E27" s="1742" t="s">
        <v>745</v>
      </c>
      <c r="F27" s="1741" t="s">
        <v>790</v>
      </c>
      <c r="G27" s="1768" t="s">
        <v>551</v>
      </c>
      <c r="H27" s="692">
        <f>SUM(H28:H29)</f>
        <v>0</v>
      </c>
      <c r="I27" s="692">
        <f>SUM(I28:I29)</f>
        <v>0</v>
      </c>
      <c r="J27" s="402" t="s">
        <v>743</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576</v>
      </c>
      <c r="G29" s="685"/>
      <c r="H29" s="686"/>
      <c r="I29" s="686"/>
      <c r="J29" s="414" t="s">
        <v>744</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791</v>
      </c>
      <c r="G30" s="1767" t="s">
        <v>551</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792</v>
      </c>
      <c r="G31" s="1767" t="s">
        <v>551</v>
      </c>
      <c r="H31" s="670"/>
      <c r="I31" s="670"/>
      <c r="J31" s="402" t="s">
        <v>793</v>
      </c>
      <c r="K31" s="656"/>
      <c r="L31" s="1749"/>
      <c r="M31" s="1749"/>
      <c r="R31" s="1749"/>
      <c r="U31" s="657"/>
      <c r="AA31" s="1745"/>
      <c r="AB31" s="1745"/>
      <c r="AC31" s="1745"/>
      <c r="AD31" s="1745"/>
      <c r="AE31" s="1745"/>
      <c r="AF31" s="1273">
        <v>34</v>
      </c>
    </row>
    <row s="5457" customFormat="1" customHeight="1" ht="24">
      <c r="A32" s="1100"/>
      <c r="C32" s="1749"/>
      <c r="D32" s="1751"/>
      <c r="E32" s="1777" t="s">
        <v>753</v>
      </c>
      <c r="F32" s="803" t="s">
        <v>757</v>
      </c>
      <c r="G32" s="1767" t="s">
        <v>551</v>
      </c>
      <c r="H32" s="670"/>
      <c r="I32" s="670"/>
      <c r="J32" s="402" t="s">
        <v>794</v>
      </c>
      <c r="K32" s="656"/>
      <c r="L32" s="1749"/>
      <c r="M32" s="1749"/>
      <c r="R32" s="1749"/>
      <c r="U32" s="657"/>
      <c r="AA32" s="1745"/>
      <c r="AB32" s="1745"/>
      <c r="AC32" s="1745"/>
      <c r="AD32" s="1745"/>
      <c r="AE32" s="1745"/>
      <c r="AF32" s="1273">
        <v>23</v>
      </c>
    </row>
    <row s="5457" customFormat="1" customHeight="1" ht="24">
      <c r="A33" s="1100"/>
      <c r="C33" s="1749"/>
      <c r="D33" s="1751"/>
      <c r="E33" s="1777" t="s">
        <v>795</v>
      </c>
      <c r="F33" s="803" t="s">
        <v>796</v>
      </c>
      <c r="G33" s="1767" t="s">
        <v>551</v>
      </c>
      <c r="H33" s="670"/>
      <c r="I33" s="670"/>
      <c r="J33" s="402" t="s">
        <v>797</v>
      </c>
      <c r="K33" s="656"/>
      <c r="L33" s="1749"/>
      <c r="M33" s="1749"/>
      <c r="R33" s="1749"/>
      <c r="U33" s="657"/>
      <c r="AA33" s="1745"/>
      <c r="AB33" s="1745"/>
      <c r="AC33" s="1745"/>
      <c r="AD33" s="1745"/>
      <c r="AE33" s="1745"/>
      <c r="AF33" s="1273">
        <v>23</v>
      </c>
    </row>
    <row s="5457" customFormat="1" customHeight="1" ht="24">
      <c r="A34" s="1100"/>
      <c r="C34" s="1749"/>
      <c r="D34" s="1751"/>
      <c r="E34" s="1777" t="s">
        <v>798</v>
      </c>
      <c r="F34" s="803" t="s">
        <v>763</v>
      </c>
      <c r="G34" s="1767" t="s">
        <v>551</v>
      </c>
      <c r="H34" s="670"/>
      <c r="I34" s="670"/>
      <c r="J34" s="402" t="s">
        <v>799</v>
      </c>
      <c r="K34" s="656"/>
      <c r="L34" s="1749"/>
      <c r="M34" s="1749"/>
      <c r="R34" s="1749"/>
      <c r="U34" s="657"/>
      <c r="AA34" s="1745"/>
      <c r="AB34" s="1745"/>
      <c r="AC34" s="1745"/>
      <c r="AD34" s="1745"/>
      <c r="AE34" s="1745"/>
      <c r="AF34" s="1273">
        <v>23</v>
      </c>
    </row>
    <row s="5457" customFormat="1" customHeight="1" ht="35.699999999999996">
      <c r="A35" s="1100"/>
      <c r="C35" s="1749" t="s">
        <v>587</v>
      </c>
      <c r="D35" s="1751"/>
      <c r="E35" s="1777" t="s">
        <v>111</v>
      </c>
      <c r="F35" s="1774" t="s">
        <v>628</v>
      </c>
      <c r="G35" s="1770" t="s">
        <v>305</v>
      </c>
      <c r="H35" s="514"/>
      <c r="I35" s="514"/>
      <c r="J35" s="402" t="s">
        <v>800</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801</v>
      </c>
      <c r="G36" s="1767" t="s">
        <v>768</v>
      </c>
      <c r="H36" s="658"/>
      <c r="I36" s="658"/>
      <c r="J36" s="402" t="s">
        <v>769</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802</v>
      </c>
      <c r="G37" s="1767" t="s">
        <v>771</v>
      </c>
      <c r="H37" s="658"/>
      <c r="I37" s="658"/>
      <c r="J37" s="402" t="s">
        <v>772</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803</v>
      </c>
      <c r="F39" s="2398" t="s">
        <v>804</v>
      </c>
      <c r="G39" s="2398"/>
      <c r="H39" s="482"/>
      <c r="I39" s="482"/>
      <c r="J39" s="482"/>
      <c r="AF39" s="1744">
        <v>26</v>
      </c>
    </row>
    <row s="5974" customFormat="1" customHeight="1" ht="39.75">
      <c r="A40" s="1100"/>
      <c r="B40" s="1749"/>
      <c r="C40" s="1749"/>
      <c r="D40" s="464"/>
      <c r="F40" s="2398" t="s">
        <v>805</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EE00E-56BB-6687-12FB-FA75CB19D75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7" width="9.140625" hidden="1" customWidth="1"/>
    <col min="2" max="2" style="5458"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t="str">
        <f>IF(I6="","",INDEX(DIFFERENTIATION_UNMERGE_VD,MATCH(I6,DIFFERENTIATION_ID_DIFF,0)))</f>
        <v>Транспортировка. Питьевая вода</v>
      </c>
      <c r="J7" s="2507"/>
      <c r="K7" s="2288"/>
      <c r="L7" s="622"/>
      <c r="X7" s="618">
        <v>11</v>
      </c>
    </row>
    <row customHeight="1" ht="11.549999999999999">
      <c r="A8" s="817"/>
      <c r="D8" s="824"/>
      <c r="E8" s="2480" t="s">
        <v>563</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299</v>
      </c>
      <c r="E10" s="2215"/>
      <c r="F10" s="2215"/>
      <c r="G10" s="2215"/>
      <c r="H10" s="2215"/>
      <c r="I10" s="2215"/>
      <c r="J10" s="2216"/>
      <c r="K10" s="2312"/>
      <c r="L10" s="622"/>
      <c r="X10" s="871">
        <v>11</v>
      </c>
    </row>
    <row s="5381" customFormat="1" customHeight="1" ht="24">
      <c r="A11" s="2498"/>
      <c r="B11" s="2498"/>
      <c r="C11" s="770"/>
      <c r="D11" s="816" t="s">
        <v>87</v>
      </c>
      <c r="E11" s="818" t="s">
        <v>806</v>
      </c>
      <c r="F11" s="818" t="s">
        <v>565</v>
      </c>
      <c r="G11" s="578" t="s">
        <v>302</v>
      </c>
      <c r="H11" s="578" t="s">
        <v>389</v>
      </c>
      <c r="I11" s="920" t="s">
        <v>302</v>
      </c>
      <c r="J11" s="921" t="s">
        <v>389</v>
      </c>
      <c r="K11" s="2345"/>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807</v>
      </c>
      <c r="D13" s="1066" t="s">
        <v>109</v>
      </c>
      <c r="E13" s="392" t="s">
        <v>808</v>
      </c>
      <c r="F13" s="773" t="s">
        <v>809</v>
      </c>
      <c r="G13" s="670"/>
      <c r="H13" s="774"/>
      <c r="I13" s="670"/>
      <c r="J13" s="774"/>
      <c r="K13" s="402" t="s">
        <v>810</v>
      </c>
      <c r="L13" s="833"/>
      <c r="X13" s="618">
        <v>0</v>
      </c>
    </row>
    <row customHeight="1" ht="22.5" hidden="1">
      <c r="A14" s="2505"/>
      <c r="D14" s="652" t="s">
        <v>110</v>
      </c>
      <c r="E14" s="392" t="s">
        <v>811</v>
      </c>
      <c r="F14" s="773" t="s">
        <v>812</v>
      </c>
      <c r="G14" s="670"/>
      <c r="H14" s="775"/>
      <c r="I14" s="670"/>
      <c r="J14" s="775"/>
      <c r="K14" s="402" t="s">
        <v>813</v>
      </c>
      <c r="L14" s="833"/>
      <c r="X14" s="618">
        <v>0</v>
      </c>
    </row>
    <row s="5381" customFormat="1" customHeight="1" ht="78.75" hidden="1">
      <c r="A15" s="2505"/>
      <c r="B15" s="624"/>
      <c r="D15" s="1066" t="s">
        <v>89</v>
      </c>
      <c r="E15" s="820" t="s">
        <v>814</v>
      </c>
      <c r="F15" s="1063" t="s">
        <v>305</v>
      </c>
      <c r="G15" s="1063" t="s">
        <v>305</v>
      </c>
      <c r="H15" s="219"/>
      <c r="I15" s="1063" t="s">
        <v>305</v>
      </c>
      <c r="J15" s="219"/>
      <c r="K15" s="402" t="s">
        <v>815</v>
      </c>
      <c r="L15" s="833"/>
      <c r="X15" s="871">
        <v>0</v>
      </c>
    </row>
    <row s="5381" customFormat="1" customHeight="1" ht="22.5" hidden="1">
      <c r="A16" s="2505"/>
      <c r="B16" s="624"/>
      <c r="D16" s="1066" t="s">
        <v>323</v>
      </c>
      <c r="E16" s="1067" t="s">
        <v>816</v>
      </c>
      <c r="F16" s="1063" t="s">
        <v>817</v>
      </c>
      <c r="G16" s="930"/>
      <c r="H16" s="219"/>
      <c r="I16" s="930"/>
      <c r="J16" s="219"/>
      <c r="K16" s="402"/>
      <c r="L16" s="833"/>
      <c r="X16" s="871">
        <v>0</v>
      </c>
    </row>
    <row s="5381" customFormat="1" customHeight="1" ht="22.5" hidden="1">
      <c r="A17" s="2505"/>
      <c r="B17" s="624"/>
      <c r="D17" s="1066" t="s">
        <v>331</v>
      </c>
      <c r="E17" s="1067" t="s">
        <v>818</v>
      </c>
      <c r="F17" s="1063" t="s">
        <v>819</v>
      </c>
      <c r="G17" s="930"/>
      <c r="H17" s="219"/>
      <c r="I17" s="930"/>
      <c r="J17" s="219"/>
      <c r="K17" s="402"/>
      <c r="L17" s="833"/>
      <c r="X17" s="871">
        <v>0</v>
      </c>
    </row>
    <row s="5381" customFormat="1" customHeight="1" ht="33.75" hidden="1">
      <c r="A18" s="2505"/>
      <c r="B18" s="624"/>
      <c r="D18" s="1066" t="s">
        <v>333</v>
      </c>
      <c r="E18" s="1067" t="s">
        <v>820</v>
      </c>
      <c r="F18" s="1063" t="s">
        <v>570</v>
      </c>
      <c r="G18" s="793"/>
      <c r="H18" s="219"/>
      <c r="I18" s="793"/>
      <c r="J18" s="219"/>
      <c r="K18" s="402"/>
      <c r="L18" s="833"/>
      <c r="X18" s="871">
        <v>0</v>
      </c>
    </row>
    <row customHeight="1" ht="101.25" hidden="1">
      <c r="A19" s="2505"/>
      <c r="D19" s="1066" t="s">
        <v>90</v>
      </c>
      <c r="E19" s="392" t="s">
        <v>821</v>
      </c>
      <c r="F19" s="773" t="s">
        <v>545</v>
      </c>
      <c r="G19" s="776"/>
      <c r="H19" s="775"/>
      <c r="I19" s="1068"/>
      <c r="J19" s="775"/>
      <c r="K19" s="402" t="s">
        <v>822</v>
      </c>
      <c r="L19" s="833"/>
      <c r="X19" s="618">
        <v>0</v>
      </c>
    </row>
    <row s="5381" customFormat="1" customHeight="1" ht="18.75" hidden="1">
      <c r="A20" s="2505"/>
      <c r="C20" s="1069"/>
      <c r="D20" s="1066" t="s">
        <v>753</v>
      </c>
      <c r="E20" s="1067" t="s">
        <v>823</v>
      </c>
      <c r="F20" s="1063" t="s">
        <v>305</v>
      </c>
      <c r="G20" s="1063" t="s">
        <v>305</v>
      </c>
      <c r="H20" s="1062" t="s">
        <v>305</v>
      </c>
      <c r="I20" s="1063" t="s">
        <v>305</v>
      </c>
      <c r="J20" s="1062" t="s">
        <v>305</v>
      </c>
      <c r="K20" s="1061"/>
      <c r="L20" s="833"/>
      <c r="W20" s="788"/>
      <c r="X20" s="871">
        <v>0</v>
      </c>
    </row>
    <row s="5381" customFormat="1" customHeight="1" ht="33.75" hidden="1">
      <c r="A21" s="2505"/>
      <c r="C21" s="1069"/>
      <c r="D21" s="1066" t="s">
        <v>756</v>
      </c>
      <c r="E21" s="689" t="s">
        <v>824</v>
      </c>
      <c r="F21" s="1063" t="s">
        <v>825</v>
      </c>
      <c r="G21" s="793"/>
      <c r="H21" s="219"/>
      <c r="I21" s="793"/>
      <c r="J21" s="219"/>
      <c r="K21" s="1061"/>
      <c r="L21" s="833"/>
      <c r="W21" s="788"/>
      <c r="X21" s="871">
        <v>0</v>
      </c>
    </row>
    <row s="5381" customFormat="1" customHeight="1" ht="33.75" hidden="1">
      <c r="A22" s="2505"/>
      <c r="C22" s="1069"/>
      <c r="D22" s="1066" t="s">
        <v>759</v>
      </c>
      <c r="E22" s="689" t="s">
        <v>826</v>
      </c>
      <c r="F22" s="1063" t="s">
        <v>827</v>
      </c>
      <c r="G22" s="793"/>
      <c r="H22" s="219"/>
      <c r="I22" s="793"/>
      <c r="J22" s="219"/>
      <c r="K22" s="1061"/>
      <c r="L22" s="833"/>
      <c r="W22" s="788"/>
      <c r="X22" s="871">
        <v>0</v>
      </c>
    </row>
    <row s="5381" customFormat="1" customHeight="1" ht="22.5" hidden="1">
      <c r="A23" s="2505"/>
      <c r="C23" s="1069"/>
      <c r="D23" s="1066" t="s">
        <v>795</v>
      </c>
      <c r="E23" s="1067" t="s">
        <v>828</v>
      </c>
      <c r="F23" s="1063" t="s">
        <v>305</v>
      </c>
      <c r="G23" s="1063" t="s">
        <v>305</v>
      </c>
      <c r="H23" s="1062" t="s">
        <v>305</v>
      </c>
      <c r="I23" s="1063" t="s">
        <v>305</v>
      </c>
      <c r="J23" s="1062" t="s">
        <v>305</v>
      </c>
      <c r="K23" s="1061"/>
      <c r="L23" s="833"/>
      <c r="W23" s="788"/>
      <c r="X23" s="871">
        <v>0</v>
      </c>
    </row>
    <row s="5381" customFormat="1" customHeight="1" ht="22.5" hidden="1">
      <c r="A24" s="2505"/>
      <c r="C24" s="1069"/>
      <c r="D24" s="1066" t="s">
        <v>829</v>
      </c>
      <c r="E24" s="689" t="s">
        <v>830</v>
      </c>
      <c r="F24" s="1063" t="s">
        <v>831</v>
      </c>
      <c r="G24" s="793"/>
      <c r="H24" s="799"/>
      <c r="I24" s="793"/>
      <c r="J24" s="799"/>
      <c r="K24" s="1061"/>
      <c r="L24" s="833"/>
      <c r="W24" s="788"/>
      <c r="X24" s="871">
        <v>0</v>
      </c>
    </row>
    <row s="5381" customFormat="1" customHeight="1" ht="22.5" hidden="1">
      <c r="A25" s="2505"/>
      <c r="C25" s="1069"/>
      <c r="D25" s="1066" t="s">
        <v>832</v>
      </c>
      <c r="E25" s="689" t="s">
        <v>833</v>
      </c>
      <c r="F25" s="1063" t="s">
        <v>305</v>
      </c>
      <c r="G25" s="1063" t="s">
        <v>305</v>
      </c>
      <c r="H25" s="1062" t="s">
        <v>305</v>
      </c>
      <c r="I25" s="1063" t="s">
        <v>305</v>
      </c>
      <c r="J25" s="1062" t="s">
        <v>305</v>
      </c>
      <c r="K25" s="1061"/>
      <c r="L25" s="833"/>
      <c r="W25" s="788"/>
      <c r="X25" s="871">
        <v>0</v>
      </c>
    </row>
    <row s="5381" customFormat="1" customHeight="1" ht="18.75" hidden="1">
      <c r="A26" s="2505"/>
      <c r="C26" s="1069"/>
      <c r="D26" s="1066" t="s">
        <v>834</v>
      </c>
      <c r="E26" s="666" t="s">
        <v>835</v>
      </c>
      <c r="F26" s="1063" t="s">
        <v>836</v>
      </c>
      <c r="G26" s="793"/>
      <c r="H26" s="799"/>
      <c r="I26" s="793"/>
      <c r="J26" s="799"/>
      <c r="K26" s="1061"/>
      <c r="L26" s="833"/>
      <c r="W26" s="788"/>
      <c r="X26" s="871">
        <v>0</v>
      </c>
    </row>
    <row s="5381" customFormat="1" customHeight="1" ht="18.75" hidden="1">
      <c r="A27" s="2505"/>
      <c r="C27" s="1069"/>
      <c r="D27" s="1066" t="s">
        <v>837</v>
      </c>
      <c r="E27" s="666" t="s">
        <v>838</v>
      </c>
      <c r="F27" s="1063" t="s">
        <v>839</v>
      </c>
      <c r="G27" s="793"/>
      <c r="H27" s="799"/>
      <c r="I27" s="793"/>
      <c r="J27" s="799"/>
      <c r="K27" s="1061"/>
      <c r="L27" s="833"/>
      <c r="W27" s="788"/>
      <c r="X27" s="871">
        <v>0</v>
      </c>
    </row>
    <row s="5381" customFormat="1" customHeight="1" ht="18.75" hidden="1">
      <c r="A28" s="2505"/>
      <c r="C28" s="1069"/>
      <c r="D28" s="1066" t="s">
        <v>840</v>
      </c>
      <c r="E28" s="689" t="s">
        <v>841</v>
      </c>
      <c r="F28" s="1063" t="s">
        <v>305</v>
      </c>
      <c r="G28" s="1063" t="s">
        <v>305</v>
      </c>
      <c r="H28" s="1062" t="s">
        <v>305</v>
      </c>
      <c r="I28" s="1063" t="s">
        <v>305</v>
      </c>
      <c r="J28" s="1062" t="s">
        <v>305</v>
      </c>
      <c r="K28" s="1061"/>
      <c r="L28" s="833"/>
      <c r="W28" s="788"/>
      <c r="X28" s="871">
        <v>0</v>
      </c>
    </row>
    <row s="5381" customFormat="1" customHeight="1" ht="18.75" hidden="1">
      <c r="A29" s="2505"/>
      <c r="C29" s="1069"/>
      <c r="D29" s="1066" t="s">
        <v>842</v>
      </c>
      <c r="E29" s="666" t="s">
        <v>835</v>
      </c>
      <c r="F29" s="1063" t="s">
        <v>843</v>
      </c>
      <c r="G29" s="793"/>
      <c r="H29" s="799"/>
      <c r="I29" s="793"/>
      <c r="J29" s="799"/>
      <c r="K29" s="1061"/>
      <c r="L29" s="833"/>
      <c r="W29" s="788"/>
      <c r="X29" s="871">
        <v>0</v>
      </c>
    </row>
    <row s="5381" customFormat="1" customHeight="1" ht="18.75" hidden="1">
      <c r="A30" s="2505"/>
      <c r="C30" s="1069"/>
      <c r="D30" s="1066" t="s">
        <v>844</v>
      </c>
      <c r="E30" s="666" t="s">
        <v>845</v>
      </c>
      <c r="F30" s="1063" t="s">
        <v>846</v>
      </c>
      <c r="G30" s="793"/>
      <c r="H30" s="799"/>
      <c r="I30" s="793"/>
      <c r="J30" s="799"/>
      <c r="K30" s="1061"/>
      <c r="L30" s="833"/>
      <c r="W30" s="788"/>
      <c r="X30" s="871">
        <v>0</v>
      </c>
    </row>
    <row customHeight="1" ht="126.75" hidden="1">
      <c r="A31" s="2505"/>
      <c r="D31" s="1066" t="s">
        <v>111</v>
      </c>
      <c r="E31" s="392" t="s">
        <v>847</v>
      </c>
      <c r="F31" s="773" t="s">
        <v>557</v>
      </c>
      <c r="G31" s="670"/>
      <c r="H31" s="775"/>
      <c r="I31" s="670"/>
      <c r="J31" s="775"/>
      <c r="K31" s="402" t="s">
        <v>848</v>
      </c>
      <c r="L31" s="833"/>
      <c r="X31" s="618">
        <v>0</v>
      </c>
    </row>
    <row customHeight="1" ht="56.25" hidden="1">
      <c r="A32" s="2505"/>
      <c r="D32" s="1066" t="s">
        <v>91</v>
      </c>
      <c r="E32" s="392" t="s">
        <v>849</v>
      </c>
      <c r="F32" s="652" t="s">
        <v>819</v>
      </c>
      <c r="G32" s="670"/>
      <c r="H32" s="775"/>
      <c r="I32" s="670"/>
      <c r="J32" s="775"/>
      <c r="K32" s="402" t="s">
        <v>850</v>
      </c>
      <c r="L32" s="833"/>
      <c r="X32" s="618">
        <v>0</v>
      </c>
    </row>
    <row customHeight="1" ht="11.25" hidden="1">
      <c r="A33" s="2505"/>
      <c r="E33" s="777"/>
      <c r="F33" s="294"/>
      <c r="G33" s="294"/>
      <c r="H33" s="294"/>
      <c r="I33" s="294"/>
      <c r="J33" s="294"/>
      <c r="K33" s="294"/>
      <c r="X33" s="618">
        <v>0</v>
      </c>
    </row>
    <row customHeight="1" ht="12.75" hidden="1">
      <c r="A34" s="2505"/>
      <c r="D34" s="178">
        <v>1</v>
      </c>
      <c r="E34" s="448" t="s">
        <v>851</v>
      </c>
      <c r="X34" s="618">
        <v>0</v>
      </c>
    </row>
    <row customHeight="1" ht="11.25" hidden="1">
      <c r="A35" s="2505"/>
      <c r="D35" s="482"/>
      <c r="E35" s="448" t="s">
        <v>852</v>
      </c>
      <c r="X35" s="618">
        <v>0</v>
      </c>
    </row>
    <row s="5381" customFormat="1" customHeight="1" ht="11.549999999999999">
      <c r="A36" s="1146"/>
      <c r="B36" s="631"/>
      <c r="D36" s="1147"/>
      <c r="E36" s="1148"/>
      <c r="X36" s="622">
        <v>11</v>
      </c>
    </row>
    <row s="5381" customFormat="1" customHeight="1" ht="22.5">
      <c r="A37" s="2505" t="s">
        <v>853</v>
      </c>
      <c r="B37" s="624"/>
      <c r="D37" s="1066">
        <v>1</v>
      </c>
      <c r="E37" s="820" t="s">
        <v>854</v>
      </c>
      <c r="F37" s="773" t="s">
        <v>809</v>
      </c>
      <c r="G37" s="670"/>
      <c r="H37" s="632"/>
      <c r="I37" s="670"/>
      <c r="J37" s="632"/>
      <c r="K37" s="402" t="s">
        <v>855</v>
      </c>
      <c r="X37" s="871">
        <v>0</v>
      </c>
    </row>
    <row s="5381" customFormat="1" customHeight="1" ht="22.5">
      <c r="A38" s="2505"/>
      <c r="B38" s="624"/>
      <c r="D38" s="782" t="s">
        <v>110</v>
      </c>
      <c r="E38" s="1145" t="s">
        <v>856</v>
      </c>
      <c r="F38" s="1149" t="s">
        <v>545</v>
      </c>
      <c r="G38" s="1149" t="s">
        <v>545</v>
      </c>
      <c r="H38" s="1143"/>
      <c r="I38" s="1149" t="s">
        <v>545</v>
      </c>
      <c r="J38" s="1143"/>
      <c r="K38" s="1144"/>
      <c r="X38" s="871">
        <v>0</v>
      </c>
    </row>
    <row s="5381" customFormat="1" customHeight="1" ht="33.75">
      <c r="A39" s="2505"/>
      <c r="B39" s="624"/>
      <c r="D39" s="778" t="s">
        <v>711</v>
      </c>
      <c r="E39" s="836" t="s">
        <v>857</v>
      </c>
      <c r="F39" s="773" t="s">
        <v>858</v>
      </c>
      <c r="G39" s="781"/>
      <c r="H39" s="1136"/>
      <c r="I39" s="781"/>
      <c r="J39" s="1136"/>
      <c r="K39" s="402" t="s">
        <v>859</v>
      </c>
      <c r="X39" s="871">
        <v>0</v>
      </c>
    </row>
    <row s="5381" customFormat="1" customHeight="1" ht="33.75">
      <c r="A40" s="2505"/>
      <c r="B40" s="624"/>
      <c r="D40" s="778" t="s">
        <v>714</v>
      </c>
      <c r="E40" s="836" t="s">
        <v>860</v>
      </c>
      <c r="F40" s="1140" t="s">
        <v>861</v>
      </c>
      <c r="G40" s="854"/>
      <c r="H40" s="1136"/>
      <c r="I40" s="854"/>
      <c r="J40" s="1136"/>
      <c r="K40" s="402" t="s">
        <v>862</v>
      </c>
      <c r="X40" s="871">
        <v>0</v>
      </c>
    </row>
    <row s="5381" customFormat="1" customHeight="1" ht="22.5">
      <c r="A41" s="2505"/>
      <c r="B41" s="624"/>
      <c r="D41" s="778" t="s">
        <v>89</v>
      </c>
      <c r="E41" s="835" t="s">
        <v>863</v>
      </c>
      <c r="F41" s="773" t="s">
        <v>545</v>
      </c>
      <c r="G41" s="773" t="s">
        <v>545</v>
      </c>
      <c r="H41" s="1137"/>
      <c r="I41" s="773" t="s">
        <v>545</v>
      </c>
      <c r="J41" s="1137"/>
      <c r="K41" s="415"/>
      <c r="X41" s="871">
        <v>0</v>
      </c>
    </row>
    <row s="5381" customFormat="1" customHeight="1" ht="45">
      <c r="A42" s="2505"/>
      <c r="B42" s="624"/>
      <c r="D42" s="778" t="s">
        <v>323</v>
      </c>
      <c r="E42" s="836" t="s">
        <v>864</v>
      </c>
      <c r="F42" s="773" t="s">
        <v>557</v>
      </c>
      <c r="G42" s="670"/>
      <c r="H42" s="1137"/>
      <c r="I42" s="670"/>
      <c r="J42" s="1137"/>
      <c r="K42" s="415" t="s">
        <v>865</v>
      </c>
      <c r="X42" s="871">
        <v>0</v>
      </c>
    </row>
    <row s="5381" customFormat="1" customHeight="1" ht="45">
      <c r="A43" s="2505"/>
      <c r="B43" s="624"/>
      <c r="D43" s="778" t="s">
        <v>331</v>
      </c>
      <c r="E43" s="780" t="s">
        <v>866</v>
      </c>
      <c r="F43" s="1141" t="s">
        <v>557</v>
      </c>
      <c r="G43" s="855"/>
      <c r="H43" s="1136"/>
      <c r="I43" s="855"/>
      <c r="J43" s="1136"/>
      <c r="K43" s="415" t="s">
        <v>867</v>
      </c>
      <c r="X43" s="871">
        <v>0</v>
      </c>
    </row>
    <row s="5381" customFormat="1" customHeight="1" ht="11.25">
      <c r="A44" s="2505"/>
      <c r="B44" s="624"/>
      <c r="D44" s="778" t="s">
        <v>90</v>
      </c>
      <c r="E44" s="779" t="s">
        <v>868</v>
      </c>
      <c r="F44" s="773" t="s">
        <v>858</v>
      </c>
      <c r="G44" s="781"/>
      <c r="H44" s="1136"/>
      <c r="I44" s="781"/>
      <c r="J44" s="1136"/>
      <c r="K44" s="402"/>
      <c r="X44" s="871">
        <v>0</v>
      </c>
    </row>
    <row s="5381" customFormat="1" customHeight="1" ht="11.25">
      <c r="A45" s="2505"/>
      <c r="B45" s="624"/>
      <c r="D45" s="778" t="s">
        <v>753</v>
      </c>
      <c r="E45" s="780" t="s">
        <v>869</v>
      </c>
      <c r="F45" s="773" t="s">
        <v>858</v>
      </c>
      <c r="G45" s="781"/>
      <c r="H45" s="1136"/>
      <c r="I45" s="781"/>
      <c r="J45" s="1136"/>
      <c r="K45" s="402"/>
      <c r="X45" s="871">
        <v>0</v>
      </c>
    </row>
    <row s="5381" customFormat="1" customHeight="1" ht="11.25">
      <c r="A46" s="2505"/>
      <c r="B46" s="624"/>
      <c r="D46" s="778" t="s">
        <v>795</v>
      </c>
      <c r="E46" s="780" t="s">
        <v>870</v>
      </c>
      <c r="F46" s="773" t="s">
        <v>858</v>
      </c>
      <c r="G46" s="781"/>
      <c r="H46" s="1136"/>
      <c r="I46" s="781"/>
      <c r="J46" s="1136"/>
      <c r="K46" s="402"/>
      <c r="X46" s="871">
        <v>0</v>
      </c>
    </row>
    <row s="5381" customFormat="1" customHeight="1" ht="11.25">
      <c r="A47" s="2505"/>
      <c r="B47" s="624"/>
      <c r="D47" s="778" t="s">
        <v>798</v>
      </c>
      <c r="E47" s="780" t="s">
        <v>871</v>
      </c>
      <c r="F47" s="773" t="s">
        <v>858</v>
      </c>
      <c r="G47" s="781"/>
      <c r="H47" s="1136"/>
      <c r="I47" s="781"/>
      <c r="J47" s="1136"/>
      <c r="K47" s="402"/>
      <c r="X47" s="871">
        <v>0</v>
      </c>
    </row>
    <row s="5381" customFormat="1" customHeight="1" ht="11.25">
      <c r="A48" s="2505"/>
      <c r="B48" s="624"/>
      <c r="D48" s="778" t="s">
        <v>872</v>
      </c>
      <c r="E48" s="784" t="s">
        <v>873</v>
      </c>
      <c r="F48" s="773" t="s">
        <v>858</v>
      </c>
      <c r="G48" s="781"/>
      <c r="H48" s="1136"/>
      <c r="I48" s="781"/>
      <c r="J48" s="1136"/>
      <c r="K48" s="402"/>
      <c r="X48" s="871">
        <v>0</v>
      </c>
    </row>
    <row s="5381" customFormat="1" customHeight="1" ht="11.25">
      <c r="A49" s="2505"/>
      <c r="B49" s="624"/>
      <c r="D49" s="778" t="s">
        <v>874</v>
      </c>
      <c r="E49" s="784" t="s">
        <v>875</v>
      </c>
      <c r="F49" s="773" t="s">
        <v>858</v>
      </c>
      <c r="G49" s="781"/>
      <c r="H49" s="1136"/>
      <c r="I49" s="781"/>
      <c r="J49" s="1136"/>
      <c r="K49" s="402"/>
      <c r="X49" s="871">
        <v>0</v>
      </c>
    </row>
    <row s="5381" customFormat="1" customHeight="1" ht="11.25">
      <c r="A50" s="2505"/>
      <c r="B50" s="624"/>
      <c r="D50" s="778" t="s">
        <v>876</v>
      </c>
      <c r="E50" s="780" t="s">
        <v>877</v>
      </c>
      <c r="F50" s="773" t="s">
        <v>858</v>
      </c>
      <c r="G50" s="781"/>
      <c r="H50" s="1136"/>
      <c r="I50" s="781"/>
      <c r="J50" s="1136"/>
      <c r="K50" s="402"/>
      <c r="X50" s="871">
        <v>0</v>
      </c>
    </row>
    <row s="5381" customFormat="1" customHeight="1" ht="11.25">
      <c r="A51" s="2505"/>
      <c r="B51" s="624"/>
      <c r="D51" s="778" t="s">
        <v>878</v>
      </c>
      <c r="E51" s="780" t="s">
        <v>879</v>
      </c>
      <c r="F51" s="773" t="s">
        <v>858</v>
      </c>
      <c r="G51" s="781"/>
      <c r="H51" s="1136"/>
      <c r="I51" s="781"/>
      <c r="J51" s="1136"/>
      <c r="K51" s="402"/>
      <c r="X51" s="871">
        <v>0</v>
      </c>
    </row>
    <row s="5381" customFormat="1" customHeight="1" ht="45">
      <c r="A52" s="2505"/>
      <c r="B52" s="624"/>
      <c r="D52" s="778" t="s">
        <v>111</v>
      </c>
      <c r="E52" s="779" t="s">
        <v>880</v>
      </c>
      <c r="F52" s="773" t="s">
        <v>858</v>
      </c>
      <c r="G52" s="781"/>
      <c r="H52" s="1136"/>
      <c r="I52" s="781"/>
      <c r="J52" s="1136"/>
      <c r="K52" s="402"/>
      <c r="X52" s="871">
        <v>0</v>
      </c>
    </row>
    <row s="5381" customFormat="1" customHeight="1" ht="11.25">
      <c r="A53" s="2505"/>
      <c r="B53" s="624"/>
      <c r="D53" s="778" t="s">
        <v>312</v>
      </c>
      <c r="E53" s="780" t="s">
        <v>869</v>
      </c>
      <c r="F53" s="773" t="s">
        <v>858</v>
      </c>
      <c r="G53" s="781"/>
      <c r="H53" s="1136"/>
      <c r="I53" s="781"/>
      <c r="J53" s="1136"/>
      <c r="K53" s="402"/>
      <c r="X53" s="871">
        <v>0</v>
      </c>
    </row>
    <row s="5381" customFormat="1" customHeight="1" ht="11.25">
      <c r="A54" s="2505"/>
      <c r="B54" s="624"/>
      <c r="D54" s="778" t="s">
        <v>881</v>
      </c>
      <c r="E54" s="780" t="s">
        <v>870</v>
      </c>
      <c r="F54" s="773" t="s">
        <v>858</v>
      </c>
      <c r="G54" s="781"/>
      <c r="H54" s="1136"/>
      <c r="I54" s="781"/>
      <c r="J54" s="1136"/>
      <c r="K54" s="402"/>
      <c r="X54" s="871">
        <v>0</v>
      </c>
    </row>
    <row s="5381" customFormat="1" customHeight="1" ht="11.25">
      <c r="A55" s="2505"/>
      <c r="B55" s="624"/>
      <c r="D55" s="778" t="s">
        <v>882</v>
      </c>
      <c r="E55" s="780" t="s">
        <v>871</v>
      </c>
      <c r="F55" s="773" t="s">
        <v>858</v>
      </c>
      <c r="G55" s="781"/>
      <c r="H55" s="1136"/>
      <c r="I55" s="781"/>
      <c r="J55" s="1136"/>
      <c r="K55" s="402"/>
      <c r="X55" s="871">
        <v>0</v>
      </c>
    </row>
    <row s="5381" customFormat="1" customHeight="1" ht="11.25">
      <c r="A56" s="2505"/>
      <c r="B56" s="624"/>
      <c r="D56" s="778" t="s">
        <v>883</v>
      </c>
      <c r="E56" s="784" t="s">
        <v>873</v>
      </c>
      <c r="F56" s="773" t="s">
        <v>858</v>
      </c>
      <c r="G56" s="781"/>
      <c r="H56" s="1136"/>
      <c r="I56" s="781"/>
      <c r="J56" s="1136"/>
      <c r="K56" s="402"/>
      <c r="X56" s="871">
        <v>0</v>
      </c>
    </row>
    <row s="5381" customFormat="1" customHeight="1" ht="11.25">
      <c r="A57" s="2505"/>
      <c r="B57" s="624"/>
      <c r="D57" s="778" t="s">
        <v>884</v>
      </c>
      <c r="E57" s="784" t="s">
        <v>875</v>
      </c>
      <c r="F57" s="773" t="s">
        <v>858</v>
      </c>
      <c r="G57" s="781"/>
      <c r="H57" s="1136"/>
      <c r="I57" s="781"/>
      <c r="J57" s="1136"/>
      <c r="K57" s="402"/>
      <c r="X57" s="871">
        <v>0</v>
      </c>
    </row>
    <row s="5381" customFormat="1" customHeight="1" ht="11.25">
      <c r="A58" s="2505"/>
      <c r="B58" s="624"/>
      <c r="D58" s="778" t="s">
        <v>885</v>
      </c>
      <c r="E58" s="780" t="s">
        <v>877</v>
      </c>
      <c r="F58" s="773" t="s">
        <v>858</v>
      </c>
      <c r="G58" s="781"/>
      <c r="H58" s="1136"/>
      <c r="I58" s="781"/>
      <c r="J58" s="1136"/>
      <c r="K58" s="402"/>
      <c r="X58" s="871">
        <v>0</v>
      </c>
    </row>
    <row s="5381" customFormat="1" customHeight="1" ht="11.25">
      <c r="A59" s="2505"/>
      <c r="B59" s="624"/>
      <c r="D59" s="778" t="s">
        <v>886</v>
      </c>
      <c r="E59" s="780" t="s">
        <v>879</v>
      </c>
      <c r="F59" s="773" t="s">
        <v>858</v>
      </c>
      <c r="G59" s="781"/>
      <c r="H59" s="1136"/>
      <c r="I59" s="781"/>
      <c r="J59" s="1136"/>
      <c r="K59" s="402"/>
      <c r="X59" s="871">
        <v>0</v>
      </c>
    </row>
    <row s="5381" customFormat="1" customHeight="1" ht="33.75">
      <c r="A60" s="2505"/>
      <c r="B60" s="624"/>
      <c r="D60" s="778" t="s">
        <v>91</v>
      </c>
      <c r="E60" s="779" t="s">
        <v>887</v>
      </c>
      <c r="F60" s="834" t="s">
        <v>557</v>
      </c>
      <c r="G60" s="855"/>
      <c r="H60" s="1136"/>
      <c r="I60" s="855"/>
      <c r="J60" s="1136"/>
      <c r="K60" s="415" t="s">
        <v>888</v>
      </c>
      <c r="X60" s="871">
        <v>0</v>
      </c>
    </row>
    <row s="5381" customFormat="1" customHeight="1" ht="33.75">
      <c r="A61" s="2505"/>
      <c r="B61" s="624"/>
      <c r="D61" s="778" t="s">
        <v>92</v>
      </c>
      <c r="E61" s="779" t="s">
        <v>889</v>
      </c>
      <c r="F61" s="839" t="s">
        <v>819</v>
      </c>
      <c r="G61" s="781"/>
      <c r="H61" s="1136"/>
      <c r="I61" s="781"/>
      <c r="J61" s="1136"/>
      <c r="K61" s="402"/>
      <c r="X61" s="871">
        <v>0</v>
      </c>
    </row>
    <row s="5381" customFormat="1" customHeight="1" ht="22.5">
      <c r="A62" s="2505"/>
      <c r="B62" s="624" t="s">
        <v>587</v>
      </c>
      <c r="D62" s="778" t="s">
        <v>112</v>
      </c>
      <c r="E62" s="779" t="s">
        <v>890</v>
      </c>
      <c r="F62" s="839" t="s">
        <v>305</v>
      </c>
      <c r="G62" s="495"/>
      <c r="H62" s="1136"/>
      <c r="I62" s="495"/>
      <c r="J62" s="1136"/>
      <c r="K62" s="402" t="s">
        <v>630</v>
      </c>
      <c r="X62" s="871">
        <v>0</v>
      </c>
    </row>
    <row s="5381" customFormat="1" customHeight="1" ht="45">
      <c r="A63" s="2505"/>
      <c r="B63" s="624" t="s">
        <v>587</v>
      </c>
      <c r="D63" s="778" t="s">
        <v>891</v>
      </c>
      <c r="E63" s="780" t="s">
        <v>892</v>
      </c>
      <c r="F63" s="834" t="s">
        <v>305</v>
      </c>
      <c r="G63" s="495"/>
      <c r="H63" s="1136"/>
      <c r="I63" s="495"/>
      <c r="J63" s="1136"/>
      <c r="K63" s="402" t="s">
        <v>630</v>
      </c>
      <c r="X63" s="871">
        <v>0</v>
      </c>
    </row>
    <row s="5381" customFormat="1" customHeight="1" ht="11.549999999999999">
      <c r="A64" s="1146"/>
      <c r="B64" s="631"/>
      <c r="D64" s="1147"/>
      <c r="E64" s="1148"/>
      <c r="X64" s="622">
        <v>11</v>
      </c>
    </row>
    <row s="5381" customFormat="1" customHeight="1" ht="22.5" hidden="1">
      <c r="A65" s="2505" t="s">
        <v>893</v>
      </c>
      <c r="B65" s="624"/>
      <c r="D65" s="778">
        <v>1</v>
      </c>
      <c r="E65" s="857" t="s">
        <v>894</v>
      </c>
      <c r="F65" s="853" t="s">
        <v>809</v>
      </c>
      <c r="G65" s="854"/>
      <c r="H65" s="1142"/>
      <c r="I65" s="854"/>
      <c r="J65" s="1142"/>
      <c r="K65" s="414" t="s">
        <v>895</v>
      </c>
      <c r="X65" s="871">
        <v>0</v>
      </c>
    </row>
    <row s="5381" customFormat="1" customHeight="1" ht="56.25" hidden="1">
      <c r="A66" s="2505"/>
      <c r="B66" s="624"/>
      <c r="D66" s="856" t="s">
        <v>110</v>
      </c>
      <c r="E66" s="820" t="s">
        <v>896</v>
      </c>
      <c r="F66" s="773" t="s">
        <v>545</v>
      </c>
      <c r="G66" s="773" t="s">
        <v>545</v>
      </c>
      <c r="H66" s="632"/>
      <c r="I66" s="773" t="s">
        <v>545</v>
      </c>
      <c r="J66" s="632"/>
      <c r="K66" s="402"/>
      <c r="X66" s="871">
        <v>0</v>
      </c>
    </row>
    <row s="5381" customFormat="1" customHeight="1" ht="33.75" hidden="1">
      <c r="A67" s="2505"/>
      <c r="B67" s="624"/>
      <c r="D67" s="856" t="s">
        <v>708</v>
      </c>
      <c r="E67" s="1067" t="s">
        <v>897</v>
      </c>
      <c r="F67" s="773" t="s">
        <v>861</v>
      </c>
      <c r="G67" s="840"/>
      <c r="H67" s="632"/>
      <c r="I67" s="840"/>
      <c r="J67" s="632"/>
      <c r="K67" s="402"/>
      <c r="X67" s="871">
        <v>0</v>
      </c>
    </row>
    <row s="5381" customFormat="1" customHeight="1" ht="22.5" hidden="1">
      <c r="A68" s="2505"/>
      <c r="B68" s="624"/>
      <c r="D68" s="856" t="s">
        <v>306</v>
      </c>
      <c r="E68" s="1067" t="s">
        <v>898</v>
      </c>
      <c r="F68" s="773" t="s">
        <v>861</v>
      </c>
      <c r="G68" s="840"/>
      <c r="H68" s="632"/>
      <c r="I68" s="840"/>
      <c r="J68" s="632"/>
      <c r="K68" s="402"/>
      <c r="X68" s="871">
        <v>0</v>
      </c>
    </row>
    <row s="5381" customFormat="1" customHeight="1" ht="22.5" hidden="1">
      <c r="A69" s="2505"/>
      <c r="B69" s="624"/>
      <c r="D69" s="856" t="s">
        <v>309</v>
      </c>
      <c r="E69" s="1067" t="s">
        <v>899</v>
      </c>
      <c r="F69" s="834" t="s">
        <v>557</v>
      </c>
      <c r="G69" s="855"/>
      <c r="H69" s="632"/>
      <c r="I69" s="855"/>
      <c r="J69" s="632"/>
      <c r="K69" s="402"/>
      <c r="X69" s="871">
        <v>0</v>
      </c>
    </row>
    <row s="5381" customFormat="1" customHeight="1" ht="22.5" hidden="1">
      <c r="A70" s="2505"/>
      <c r="B70" s="624"/>
      <c r="D70" s="856" t="s">
        <v>728</v>
      </c>
      <c r="E70" s="1067" t="s">
        <v>900</v>
      </c>
      <c r="F70" s="834" t="s">
        <v>557</v>
      </c>
      <c r="G70" s="855"/>
      <c r="H70" s="632"/>
      <c r="I70" s="855"/>
      <c r="J70" s="632"/>
      <c r="K70" s="402"/>
      <c r="X70" s="871">
        <v>0</v>
      </c>
    </row>
    <row s="5381" customFormat="1" customHeight="1" ht="22.5" hidden="1">
      <c r="A71" s="2505"/>
      <c r="B71" s="624"/>
      <c r="D71" s="778" t="s">
        <v>89</v>
      </c>
      <c r="E71" s="779" t="s">
        <v>901</v>
      </c>
      <c r="F71" s="773" t="s">
        <v>861</v>
      </c>
      <c r="G71" s="670"/>
      <c r="H71" s="1143"/>
      <c r="I71" s="670"/>
      <c r="J71" s="1143"/>
      <c r="K71" s="415"/>
      <c r="X71" s="871">
        <v>0</v>
      </c>
    </row>
    <row s="5381" customFormat="1" customHeight="1" ht="56.25" hidden="1">
      <c r="A72" s="2505"/>
      <c r="B72" s="624"/>
      <c r="D72" s="778" t="s">
        <v>90</v>
      </c>
      <c r="E72" s="779" t="s">
        <v>902</v>
      </c>
      <c r="F72" s="834" t="s">
        <v>557</v>
      </c>
      <c r="G72" s="855"/>
      <c r="H72" s="1136"/>
      <c r="I72" s="855"/>
      <c r="J72" s="1136"/>
      <c r="K72" s="415"/>
      <c r="X72" s="871">
        <v>0</v>
      </c>
    </row>
    <row s="5381" customFormat="1" customHeight="1" ht="33.75" hidden="1">
      <c r="A73" s="2505"/>
      <c r="B73" s="624"/>
      <c r="D73" s="778" t="s">
        <v>111</v>
      </c>
      <c r="E73" s="779" t="s">
        <v>903</v>
      </c>
      <c r="F73" s="839" t="s">
        <v>819</v>
      </c>
      <c r="G73" s="781"/>
      <c r="H73" s="1136"/>
      <c r="I73" s="781"/>
      <c r="J73" s="1136"/>
      <c r="K73" s="402"/>
      <c r="X73" s="871">
        <v>0</v>
      </c>
    </row>
    <row s="5381" customFormat="1" customHeight="1" ht="22.5" hidden="1">
      <c r="A74" s="2505"/>
      <c r="B74" s="624" t="s">
        <v>587</v>
      </c>
      <c r="D74" s="778" t="s">
        <v>91</v>
      </c>
      <c r="E74" s="779" t="s">
        <v>904</v>
      </c>
      <c r="F74" s="839" t="s">
        <v>305</v>
      </c>
      <c r="G74" s="495"/>
      <c r="H74" s="1136"/>
      <c r="I74" s="495"/>
      <c r="J74" s="1136"/>
      <c r="K74" s="402" t="s">
        <v>630</v>
      </c>
      <c r="X74" s="871">
        <v>0</v>
      </c>
    </row>
    <row s="5381" customFormat="1" customHeight="1" ht="45" hidden="1">
      <c r="A75" s="2505"/>
      <c r="B75" s="624" t="s">
        <v>587</v>
      </c>
      <c r="D75" s="778" t="s">
        <v>651</v>
      </c>
      <c r="E75" s="780" t="s">
        <v>905</v>
      </c>
      <c r="F75" s="834" t="s">
        <v>305</v>
      </c>
      <c r="G75" s="495"/>
      <c r="H75" s="1136"/>
      <c r="I75" s="495"/>
      <c r="J75" s="1136"/>
      <c r="K75" s="402" t="s">
        <v>630</v>
      </c>
      <c r="X75" s="871">
        <v>0</v>
      </c>
    </row>
    <row s="5381" customFormat="1" customHeight="1" ht="11.549999999999999">
      <c r="A76" s="1146"/>
      <c r="B76" s="631"/>
      <c r="D76" s="1147"/>
      <c r="E76" s="1148"/>
      <c r="X76" s="622">
        <v>11</v>
      </c>
    </row>
    <row s="5381" customFormat="1" customHeight="1" ht="11.25" hidden="1">
      <c r="A77" s="2505" t="s">
        <v>906</v>
      </c>
      <c r="B77" s="624"/>
      <c r="D77" s="778">
        <v>1</v>
      </c>
      <c r="E77" s="779" t="s">
        <v>907</v>
      </c>
      <c r="F77" s="834" t="s">
        <v>809</v>
      </c>
      <c r="G77" s="837"/>
      <c r="H77" s="1136"/>
      <c r="I77" s="837"/>
      <c r="J77" s="1136"/>
      <c r="K77" s="402" t="s">
        <v>908</v>
      </c>
      <c r="X77" s="871">
        <v>0</v>
      </c>
    </row>
    <row s="5381" customFormat="1" customHeight="1" ht="11.25" hidden="1">
      <c r="A78" s="2505"/>
      <c r="B78" s="624"/>
      <c r="D78" s="778" t="s">
        <v>110</v>
      </c>
      <c r="E78" s="779" t="s">
        <v>909</v>
      </c>
      <c r="F78" s="834" t="s">
        <v>809</v>
      </c>
      <c r="G78" s="837"/>
      <c r="H78" s="1136"/>
      <c r="I78" s="837"/>
      <c r="J78" s="1136"/>
      <c r="K78" s="402" t="s">
        <v>910</v>
      </c>
      <c r="X78" s="871">
        <v>0</v>
      </c>
    </row>
    <row s="5381" customFormat="1" customHeight="1" ht="22.5" hidden="1">
      <c r="A79" s="2505"/>
      <c r="B79" s="624"/>
      <c r="D79" s="778" t="s">
        <v>89</v>
      </c>
      <c r="E79" s="835" t="s">
        <v>911</v>
      </c>
      <c r="F79" s="773" t="s">
        <v>858</v>
      </c>
      <c r="G79" s="837"/>
      <c r="H79" s="1136"/>
      <c r="I79" s="837"/>
      <c r="J79" s="1136"/>
      <c r="K79" s="402" t="s">
        <v>912</v>
      </c>
      <c r="X79" s="871">
        <v>0</v>
      </c>
    </row>
    <row s="5381" customFormat="1" customHeight="1" ht="11.25" hidden="1">
      <c r="A80" s="2505"/>
      <c r="B80" s="624"/>
      <c r="D80" s="778" t="s">
        <v>323</v>
      </c>
      <c r="E80" s="836" t="s">
        <v>913</v>
      </c>
      <c r="F80" s="773" t="s">
        <v>858</v>
      </c>
      <c r="G80" s="837"/>
      <c r="H80" s="1136"/>
      <c r="I80" s="837"/>
      <c r="J80" s="1136"/>
      <c r="K80" s="402"/>
      <c r="X80" s="871">
        <v>0</v>
      </c>
    </row>
    <row s="5381" customFormat="1" customHeight="1" ht="11.25" hidden="1">
      <c r="A81" s="2505"/>
      <c r="B81" s="624"/>
      <c r="D81" s="778" t="s">
        <v>331</v>
      </c>
      <c r="E81" s="836" t="s">
        <v>914</v>
      </c>
      <c r="F81" s="773" t="s">
        <v>858</v>
      </c>
      <c r="G81" s="837"/>
      <c r="H81" s="1136"/>
      <c r="I81" s="837"/>
      <c r="J81" s="1136"/>
      <c r="K81" s="402"/>
      <c r="X81" s="871">
        <v>0</v>
      </c>
    </row>
    <row s="5381" customFormat="1" customHeight="1" ht="11.25" hidden="1">
      <c r="A82" s="2505"/>
      <c r="B82" s="624"/>
      <c r="D82" s="778" t="s">
        <v>333</v>
      </c>
      <c r="E82" s="836" t="s">
        <v>915</v>
      </c>
      <c r="F82" s="773" t="s">
        <v>858</v>
      </c>
      <c r="G82" s="837"/>
      <c r="H82" s="1136"/>
      <c r="I82" s="837"/>
      <c r="J82" s="1136"/>
      <c r="K82" s="402"/>
      <c r="X82" s="871">
        <v>0</v>
      </c>
    </row>
    <row s="5381" customFormat="1" customHeight="1" ht="11.25" hidden="1">
      <c r="A83" s="2505"/>
      <c r="B83" s="624"/>
      <c r="D83" s="778" t="s">
        <v>335</v>
      </c>
      <c r="E83" s="836" t="s">
        <v>916</v>
      </c>
      <c r="F83" s="773" t="s">
        <v>858</v>
      </c>
      <c r="G83" s="837"/>
      <c r="H83" s="1136"/>
      <c r="I83" s="837"/>
      <c r="J83" s="1136"/>
      <c r="K83" s="402"/>
      <c r="X83" s="871">
        <v>0</v>
      </c>
    </row>
    <row s="5381" customFormat="1" customHeight="1" ht="11.25" hidden="1">
      <c r="A84" s="2505"/>
      <c r="B84" s="624"/>
      <c r="D84" s="778" t="s">
        <v>917</v>
      </c>
      <c r="E84" s="836" t="s">
        <v>918</v>
      </c>
      <c r="F84" s="773" t="s">
        <v>858</v>
      </c>
      <c r="G84" s="837"/>
      <c r="H84" s="1136"/>
      <c r="I84" s="837"/>
      <c r="J84" s="1136"/>
      <c r="K84" s="402"/>
      <c r="X84" s="871">
        <v>0</v>
      </c>
    </row>
    <row s="5381" customFormat="1" customHeight="1" ht="11.25" hidden="1">
      <c r="A85" s="2505"/>
      <c r="B85" s="624"/>
      <c r="D85" s="778" t="s">
        <v>919</v>
      </c>
      <c r="E85" s="836" t="s">
        <v>920</v>
      </c>
      <c r="F85" s="773" t="s">
        <v>858</v>
      </c>
      <c r="G85" s="837"/>
      <c r="H85" s="1136"/>
      <c r="I85" s="837"/>
      <c r="J85" s="1136"/>
      <c r="K85" s="402"/>
      <c r="X85" s="871">
        <v>0</v>
      </c>
    </row>
    <row s="5381" customFormat="1" customHeight="1" ht="11.25" hidden="1">
      <c r="A86" s="2505"/>
      <c r="B86" s="624"/>
      <c r="D86" s="778" t="s">
        <v>921</v>
      </c>
      <c r="E86" s="836" t="s">
        <v>922</v>
      </c>
      <c r="F86" s="773" t="s">
        <v>858</v>
      </c>
      <c r="G86" s="837"/>
      <c r="H86" s="1136"/>
      <c r="I86" s="837"/>
      <c r="J86" s="1136"/>
      <c r="K86" s="402"/>
      <c r="X86" s="871">
        <v>0</v>
      </c>
    </row>
    <row s="5381" customFormat="1" customHeight="1" ht="45" hidden="1">
      <c r="A87" s="2505"/>
      <c r="B87" s="624"/>
      <c r="D87" s="778" t="s">
        <v>90</v>
      </c>
      <c r="E87" s="779" t="s">
        <v>923</v>
      </c>
      <c r="F87" s="773" t="s">
        <v>858</v>
      </c>
      <c r="G87" s="837"/>
      <c r="H87" s="1136"/>
      <c r="I87" s="837"/>
      <c r="J87" s="1136"/>
      <c r="K87" s="402" t="s">
        <v>924</v>
      </c>
      <c r="X87" s="871">
        <v>0</v>
      </c>
    </row>
    <row s="5381" customFormat="1" customHeight="1" ht="11.25" hidden="1">
      <c r="A88" s="2505"/>
      <c r="B88" s="624"/>
      <c r="D88" s="778" t="s">
        <v>753</v>
      </c>
      <c r="E88" s="836" t="s">
        <v>913</v>
      </c>
      <c r="F88" s="773" t="s">
        <v>858</v>
      </c>
      <c r="G88" s="837"/>
      <c r="H88" s="1136"/>
      <c r="I88" s="837"/>
      <c r="J88" s="1136"/>
      <c r="K88" s="402"/>
      <c r="X88" s="871">
        <v>0</v>
      </c>
    </row>
    <row s="5381" customFormat="1" customHeight="1" ht="11.25" hidden="1">
      <c r="A89" s="2505"/>
      <c r="B89" s="624"/>
      <c r="D89" s="778" t="s">
        <v>795</v>
      </c>
      <c r="E89" s="836" t="s">
        <v>914</v>
      </c>
      <c r="F89" s="773" t="s">
        <v>858</v>
      </c>
      <c r="G89" s="837"/>
      <c r="H89" s="1136"/>
      <c r="I89" s="837"/>
      <c r="J89" s="1136"/>
      <c r="K89" s="402"/>
      <c r="X89" s="871">
        <v>0</v>
      </c>
    </row>
    <row s="5381" customFormat="1" customHeight="1" ht="11.25" hidden="1">
      <c r="A90" s="2505"/>
      <c r="B90" s="624"/>
      <c r="D90" s="778" t="s">
        <v>798</v>
      </c>
      <c r="E90" s="836" t="s">
        <v>915</v>
      </c>
      <c r="F90" s="773" t="s">
        <v>858</v>
      </c>
      <c r="G90" s="837"/>
      <c r="H90" s="1136"/>
      <c r="I90" s="837"/>
      <c r="J90" s="1136"/>
      <c r="K90" s="402"/>
      <c r="X90" s="871">
        <v>0</v>
      </c>
    </row>
    <row s="5381" customFormat="1" customHeight="1" ht="11.25" hidden="1">
      <c r="A91" s="2505"/>
      <c r="B91" s="624"/>
      <c r="D91" s="778" t="s">
        <v>876</v>
      </c>
      <c r="E91" s="836" t="s">
        <v>916</v>
      </c>
      <c r="F91" s="773" t="s">
        <v>858</v>
      </c>
      <c r="G91" s="837"/>
      <c r="H91" s="1136"/>
      <c r="I91" s="837"/>
      <c r="J91" s="1136"/>
      <c r="K91" s="402"/>
      <c r="X91" s="871">
        <v>0</v>
      </c>
    </row>
    <row s="5381" customFormat="1" customHeight="1" ht="11.25" hidden="1">
      <c r="A92" s="2505"/>
      <c r="B92" s="624"/>
      <c r="D92" s="778" t="s">
        <v>878</v>
      </c>
      <c r="E92" s="836" t="s">
        <v>918</v>
      </c>
      <c r="F92" s="773" t="s">
        <v>858</v>
      </c>
      <c r="G92" s="837"/>
      <c r="H92" s="1136"/>
      <c r="I92" s="837"/>
      <c r="J92" s="1136"/>
      <c r="K92" s="402"/>
      <c r="X92" s="871">
        <v>0</v>
      </c>
    </row>
    <row s="5381" customFormat="1" customHeight="1" ht="11.25" hidden="1">
      <c r="A93" s="2505"/>
      <c r="B93" s="624"/>
      <c r="D93" s="778" t="s">
        <v>925</v>
      </c>
      <c r="E93" s="836" t="s">
        <v>920</v>
      </c>
      <c r="F93" s="773" t="s">
        <v>858</v>
      </c>
      <c r="G93" s="837"/>
      <c r="H93" s="1136"/>
      <c r="I93" s="837"/>
      <c r="J93" s="1136"/>
      <c r="K93" s="402"/>
      <c r="X93" s="871">
        <v>0</v>
      </c>
    </row>
    <row s="5381" customFormat="1" customHeight="1" ht="11.25" hidden="1">
      <c r="A94" s="2505"/>
      <c r="B94" s="624"/>
      <c r="D94" s="778" t="s">
        <v>926</v>
      </c>
      <c r="E94" s="836" t="s">
        <v>922</v>
      </c>
      <c r="F94" s="773" t="s">
        <v>858</v>
      </c>
      <c r="G94" s="837"/>
      <c r="H94" s="1136"/>
      <c r="I94" s="837"/>
      <c r="J94" s="1136"/>
      <c r="K94" s="402"/>
      <c r="X94" s="871">
        <v>0</v>
      </c>
    </row>
    <row s="5381" customFormat="1" customHeight="1" ht="24.75" hidden="1">
      <c r="A95" s="2505"/>
      <c r="B95" s="624"/>
      <c r="D95" s="778" t="s">
        <v>111</v>
      </c>
      <c r="E95" s="779" t="s">
        <v>927</v>
      </c>
      <c r="F95" s="838" t="s">
        <v>557</v>
      </c>
      <c r="G95" s="840"/>
      <c r="H95" s="1136"/>
      <c r="I95" s="840"/>
      <c r="J95" s="1136"/>
      <c r="K95" s="402" t="s">
        <v>928</v>
      </c>
      <c r="X95" s="871">
        <v>0</v>
      </c>
    </row>
    <row s="5381" customFormat="1" customHeight="1" ht="33.75" hidden="1">
      <c r="A96" s="2505"/>
      <c r="B96" s="624"/>
      <c r="D96" s="778" t="s">
        <v>91</v>
      </c>
      <c r="E96" s="779" t="s">
        <v>929</v>
      </c>
      <c r="F96" s="839" t="s">
        <v>819</v>
      </c>
      <c r="G96" s="841"/>
      <c r="H96" s="1136"/>
      <c r="I96" s="841"/>
      <c r="J96" s="1136"/>
      <c r="K96" s="402"/>
      <c r="X96" s="871">
        <v>0</v>
      </c>
    </row>
    <row s="5381" customFormat="1" customHeight="1" ht="22.5" hidden="1">
      <c r="A97" s="2505"/>
      <c r="B97" s="624" t="s">
        <v>587</v>
      </c>
      <c r="D97" s="778" t="s">
        <v>92</v>
      </c>
      <c r="E97" s="779" t="s">
        <v>930</v>
      </c>
      <c r="F97" s="839" t="s">
        <v>305</v>
      </c>
      <c r="G97" s="498"/>
      <c r="H97" s="1136"/>
      <c r="I97" s="498"/>
      <c r="J97" s="1136"/>
      <c r="K97" s="402" t="s">
        <v>630</v>
      </c>
      <c r="X97" s="871">
        <v>0</v>
      </c>
    </row>
    <row s="5381" customFormat="1" customHeight="1" ht="45" hidden="1">
      <c r="A98" s="2505"/>
      <c r="B98" s="624" t="s">
        <v>587</v>
      </c>
      <c r="D98" s="778" t="s">
        <v>931</v>
      </c>
      <c r="E98" s="780" t="s">
        <v>932</v>
      </c>
      <c r="F98" s="834" t="s">
        <v>305</v>
      </c>
      <c r="G98" s="498"/>
      <c r="H98" s="1136"/>
      <c r="I98" s="498"/>
      <c r="J98" s="1136"/>
      <c r="K98" s="402" t="s">
        <v>630</v>
      </c>
      <c r="X98" s="871">
        <v>0</v>
      </c>
    </row>
    <row s="5381" customFormat="1" customHeight="1" ht="95.25" hidden="1">
      <c r="A99" s="2505"/>
      <c r="B99" s="624" t="s">
        <v>587</v>
      </c>
      <c r="D99" s="778" t="s">
        <v>112</v>
      </c>
      <c r="E99" s="779" t="s">
        <v>933</v>
      </c>
      <c r="F99" s="834" t="s">
        <v>305</v>
      </c>
      <c r="G99" s="498"/>
      <c r="H99" s="1136"/>
      <c r="I99" s="498"/>
      <c r="J99" s="1136"/>
      <c r="K99" s="402" t="s">
        <v>630</v>
      </c>
      <c r="X99" s="871">
        <v>0</v>
      </c>
    </row>
    <row s="5381" customFormat="1" customHeight="1" ht="22.5" hidden="1">
      <c r="A100" s="2505"/>
      <c r="B100" s="624" t="s">
        <v>587</v>
      </c>
      <c r="D100" s="778" t="s">
        <v>149</v>
      </c>
      <c r="E100" s="779" t="s">
        <v>934</v>
      </c>
      <c r="F100" s="834" t="s">
        <v>305</v>
      </c>
      <c r="G100" s="498"/>
      <c r="H100" s="1136"/>
      <c r="I100" s="498"/>
      <c r="J100" s="1136"/>
      <c r="K100" s="402" t="s">
        <v>630</v>
      </c>
      <c r="X100" s="871">
        <v>0</v>
      </c>
    </row>
    <row s="5381"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46826-7AD9-BD86-A347-AB784FABBE0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233"/>
      <c r="F4" s="2233"/>
      <c r="G4" s="2233"/>
      <c r="H4" s="2233"/>
      <c r="I4" s="2234"/>
      <c r="J4" s="697"/>
      <c r="K4" s="697"/>
      <c r="L4" s="697"/>
      <c r="M4" s="697"/>
      <c r="AM4" s="696">
        <v>34</v>
      </c>
    </row>
    <row s="5555"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584"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21" t="s">
        <v>109</v>
      </c>
      <c r="E13" s="2222" t="str">
        <f>INDEX(VD_NAME_LIST,MATCH("4189674",VD_ID_LIST,0))</f>
        <v>Транспортировка. Питьевая вода</v>
      </c>
      <c r="F13" s="2225" t="s">
        <v>19</v>
      </c>
      <c r="G13" s="2226"/>
      <c r="H13" s="2227">
        <v>1</v>
      </c>
      <c r="I13" s="3056" t="s">
        <v>22</v>
      </c>
      <c r="J13" s="2220" t="s">
        <v>19</v>
      </c>
      <c r="K13" s="715"/>
      <c r="L13" s="640" t="s">
        <v>109</v>
      </c>
      <c r="M13" s="716" t="s">
        <v>22</v>
      </c>
      <c r="N13" s="925"/>
      <c r="O13" s="1529" t="s">
        <v>117</v>
      </c>
      <c r="P13" s="1526" t="str">
        <f>$E$13</f>
        <v>Транспортировка. Питьевая вода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118</v>
      </c>
      <c r="W13" s="1379"/>
      <c r="X13" s="1379"/>
      <c r="Y13" s="717" t="s">
        <v>119</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3067" t="s">
        <v>22</v>
      </c>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A10D2-0A14-643B-09B1-D5951299687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7" width="93.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688</v>
      </c>
      <c r="D3" s="802" t="str">
        <f>B3&amp;".1"</f>
        <v>.1</v>
      </c>
      <c r="E3" s="803" t="s">
        <v>935</v>
      </c>
      <c r="F3" s="804" t="s">
        <v>305</v>
      </c>
      <c r="G3" s="799"/>
      <c r="H3" s="514"/>
      <c r="I3" s="799"/>
      <c r="J3" s="514"/>
      <c r="K3" s="402" t="s">
        <v>936</v>
      </c>
      <c r="V3" s="618">
        <v>0</v>
      </c>
    </row>
    <row customHeight="1" ht="15" hidden="1">
      <c r="A4" s="618"/>
      <c r="B4" s="2510"/>
      <c r="C4" s="2511"/>
      <c r="D4" s="802" t="str">
        <f>B3&amp;".2"</f>
        <v>.2</v>
      </c>
      <c r="E4" s="803" t="s">
        <v>937</v>
      </c>
      <c r="F4" s="804" t="s">
        <v>305</v>
      </c>
      <c r="G4" s="1851" t="s">
        <v>22</v>
      </c>
      <c r="H4" s="514"/>
      <c r="I4" s="1851" t="s">
        <v>22</v>
      </c>
      <c r="J4" s="514"/>
      <c r="K4" s="402" t="s">
        <v>938</v>
      </c>
      <c r="V4" s="618">
        <v>0</v>
      </c>
    </row>
    <row s="5457" customFormat="1" customHeight="1" ht="15" hidden="1">
      <c r="C5" s="785"/>
      <c r="U5" s="533"/>
      <c r="V5" s="530">
        <v>0</v>
      </c>
    </row>
    <row customHeight="1" ht="22.5" hidden="1">
      <c r="A6" s="618"/>
      <c r="B6" s="2510"/>
      <c r="C6" s="2511" t="s">
        <v>688</v>
      </c>
      <c r="D6" s="802" t="str">
        <f>B6&amp;".1"</f>
        <v>.1</v>
      </c>
      <c r="E6" s="803" t="s">
        <v>939</v>
      </c>
      <c r="F6" s="804" t="s">
        <v>305</v>
      </c>
      <c r="G6" s="799"/>
      <c r="H6" s="514"/>
      <c r="I6" s="799"/>
      <c r="J6" s="514"/>
      <c r="K6" s="402" t="s">
        <v>940</v>
      </c>
      <c r="V6" s="618">
        <v>0</v>
      </c>
    </row>
    <row customHeight="1" ht="15" hidden="1">
      <c r="A7" s="618"/>
      <c r="B7" s="2510"/>
      <c r="C7" s="2511"/>
      <c r="D7" s="802" t="str">
        <f>B6&amp;".2"</f>
        <v>.2</v>
      </c>
      <c r="E7" s="803" t="s">
        <v>937</v>
      </c>
      <c r="F7" s="804" t="s">
        <v>305</v>
      </c>
      <c r="G7" s="1851" t="s">
        <v>22</v>
      </c>
      <c r="H7" s="514"/>
      <c r="I7" s="1851" t="s">
        <v>22</v>
      </c>
      <c r="J7" s="514"/>
      <c r="K7" s="402" t="s">
        <v>938</v>
      </c>
      <c r="V7" s="618">
        <v>0</v>
      </c>
    </row>
    <row s="5457" customFormat="1" customHeight="1" ht="15" hidden="1">
      <c r="C8" s="785"/>
      <c r="U8" s="533"/>
      <c r="V8" s="530">
        <v>0</v>
      </c>
    </row>
    <row customHeight="1" ht="22.5" hidden="1">
      <c r="A9" s="618"/>
      <c r="B9" s="2510"/>
      <c r="C9" s="2511" t="s">
        <v>688</v>
      </c>
      <c r="D9" s="802" t="str">
        <f>B9&amp;".1"</f>
        <v>.1</v>
      </c>
      <c r="E9" s="803" t="s">
        <v>941</v>
      </c>
      <c r="F9" s="804" t="s">
        <v>305</v>
      </c>
      <c r="G9" s="810" t="s">
        <v>22</v>
      </c>
      <c r="H9" s="514" t="s">
        <v>22</v>
      </c>
      <c r="I9" s="810" t="s">
        <v>22</v>
      </c>
      <c r="J9" s="514" t="s">
        <v>22</v>
      </c>
      <c r="K9" s="402"/>
      <c r="V9" s="618">
        <v>0</v>
      </c>
    </row>
    <row customHeight="1" ht="15" hidden="1">
      <c r="A10" s="618"/>
      <c r="B10" s="2510"/>
      <c r="C10" s="2511"/>
      <c r="D10" s="802" t="str">
        <f>B9&amp;".2"</f>
        <v>.2</v>
      </c>
      <c r="E10" s="803" t="s">
        <v>942</v>
      </c>
      <c r="F10" s="804" t="s">
        <v>305</v>
      </c>
      <c r="G10" s="1845" t="s">
        <v>22</v>
      </c>
      <c r="H10" s="514" t="s">
        <v>22</v>
      </c>
      <c r="I10" s="1845" t="s">
        <v>22</v>
      </c>
      <c r="J10" s="514" t="s">
        <v>22</v>
      </c>
      <c r="K10" s="402" t="s">
        <v>943</v>
      </c>
      <c r="V10" s="618">
        <v>0</v>
      </c>
    </row>
    <row customHeight="1" ht="15" hidden="1">
      <c r="A11" s="618"/>
      <c r="B11" s="2510"/>
      <c r="C11" s="2511"/>
      <c r="D11" s="802" t="str">
        <f>B9&amp;".3"</f>
        <v>.3</v>
      </c>
      <c r="E11" s="803" t="s">
        <v>944</v>
      </c>
      <c r="F11" s="804" t="s">
        <v>305</v>
      </c>
      <c r="G11" s="1845" t="s">
        <v>22</v>
      </c>
      <c r="H11" s="514" t="s">
        <v>22</v>
      </c>
      <c r="I11" s="1845" t="s">
        <v>22</v>
      </c>
      <c r="J11" s="514" t="s">
        <v>22</v>
      </c>
      <c r="K11" s="402" t="s">
        <v>945</v>
      </c>
      <c r="V11" s="618">
        <v>0</v>
      </c>
    </row>
    <row s="5457" customFormat="1" customHeight="1" ht="15" hidden="1">
      <c r="C12" s="785"/>
      <c r="U12" s="533"/>
      <c r="V12" s="530">
        <v>0</v>
      </c>
    </row>
    <row customHeight="1" ht="33.75" hidden="1">
      <c r="A13" s="618"/>
      <c r="B13" s="2510"/>
      <c r="C13" s="2511" t="s">
        <v>688</v>
      </c>
      <c r="D13" s="802" t="str">
        <f>B13&amp;".1"</f>
        <v>.1</v>
      </c>
      <c r="E13" s="803" t="s">
        <v>946</v>
      </c>
      <c r="F13" s="804" t="s">
        <v>305</v>
      </c>
      <c r="G13" s="810" t="s">
        <v>22</v>
      </c>
      <c r="H13" s="514" t="s">
        <v>22</v>
      </c>
      <c r="I13" s="810" t="s">
        <v>22</v>
      </c>
      <c r="J13" s="514" t="s">
        <v>22</v>
      </c>
      <c r="K13" s="402" t="s">
        <v>947</v>
      </c>
      <c r="V13" s="618">
        <v>0</v>
      </c>
    </row>
    <row customHeight="1" ht="15" hidden="1">
      <c r="B14" s="2510"/>
      <c r="C14" s="2511"/>
      <c r="D14" s="802" t="str">
        <f>B13&amp;".2"</f>
        <v>.2</v>
      </c>
      <c r="E14" s="803" t="s">
        <v>948</v>
      </c>
      <c r="F14" s="804" t="s">
        <v>305</v>
      </c>
      <c r="G14" s="1845" t="s">
        <v>22</v>
      </c>
      <c r="H14" s="514" t="s">
        <v>22</v>
      </c>
      <c r="I14" s="1845" t="s">
        <v>22</v>
      </c>
      <c r="J14" s="514" t="s">
        <v>22</v>
      </c>
      <c r="K14" s="402" t="s">
        <v>949</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t="str">
        <f>IF(I25="","",INDEX(DIFFERENTIATION_UNMERGE_VD,MATCH(I25,DIFFERENTIATION_ID_DIFF,0)))</f>
        <v>Транспортировка. Питьевая вода</v>
      </c>
      <c r="J26" s="2509"/>
      <c r="K26" s="2288" t="s">
        <v>300</v>
      </c>
      <c r="V26" s="618">
        <v>15</v>
      </c>
    </row>
    <row s="5381" customFormat="1" customHeight="1" ht="15.75">
      <c r="A27" s="872"/>
      <c r="C27" s="289"/>
      <c r="D27" s="824"/>
      <c r="E27" s="2480" t="s">
        <v>563</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299</v>
      </c>
      <c r="E29" s="2483"/>
      <c r="F29" s="2483"/>
      <c r="G29" s="1000"/>
      <c r="H29" s="1000"/>
      <c r="I29" s="1000"/>
      <c r="J29" s="1001"/>
      <c r="K29" s="2308"/>
      <c r="U29" s="788"/>
      <c r="V29" s="871">
        <v>15</v>
      </c>
    </row>
    <row customHeight="1" ht="35.699999999999996">
      <c r="C30" s="289"/>
      <c r="D30" s="874" t="s">
        <v>87</v>
      </c>
      <c r="E30" s="873" t="s">
        <v>301</v>
      </c>
      <c r="F30" s="873" t="s">
        <v>565</v>
      </c>
      <c r="G30" s="921" t="s">
        <v>302</v>
      </c>
      <c r="H30" s="920" t="s">
        <v>389</v>
      </c>
      <c r="I30" s="797" t="s">
        <v>302</v>
      </c>
      <c r="J30" s="578" t="s">
        <v>389</v>
      </c>
      <c r="K30" s="2314"/>
      <c r="V30" s="618">
        <v>34</v>
      </c>
    </row>
    <row customHeight="1" ht="15" hidden="1">
      <c r="C31" s="289"/>
      <c r="D31" s="706"/>
      <c r="E31" s="706"/>
      <c r="F31" s="706"/>
      <c r="G31" s="772"/>
      <c r="H31" s="772"/>
      <c r="I31" s="772"/>
      <c r="J31" s="772"/>
      <c r="K31" s="402"/>
      <c r="V31" s="618">
        <v>0</v>
      </c>
    </row>
    <row customHeight="1" ht="24">
      <c r="A32" s="618"/>
      <c r="B32" s="618" t="s">
        <v>950</v>
      </c>
      <c r="C32" s="639"/>
      <c r="D32" s="805">
        <v>1</v>
      </c>
      <c r="E32" s="806" t="s">
        <v>951</v>
      </c>
      <c r="F32" s="804" t="s">
        <v>305</v>
      </c>
      <c r="G32" s="926" t="s">
        <v>305</v>
      </c>
      <c r="H32" s="926" t="s">
        <v>305</v>
      </c>
      <c r="I32" s="804" t="s">
        <v>305</v>
      </c>
      <c r="J32" s="804" t="s">
        <v>305</v>
      </c>
      <c r="K32" s="402"/>
      <c r="V32" s="618">
        <v>23</v>
      </c>
    </row>
    <row customHeight="1" ht="11.549999999999999">
      <c r="A33" s="618"/>
      <c r="C33" s="618"/>
      <c r="D33" s="460"/>
      <c r="E33" s="693" t="s">
        <v>585</v>
      </c>
      <c r="F33" s="685"/>
      <c r="G33" s="685"/>
      <c r="H33" s="685"/>
      <c r="I33" s="685"/>
      <c r="J33" s="685"/>
      <c r="K33" s="686"/>
      <c r="U33" s="618"/>
      <c r="V33" s="618">
        <v>11</v>
      </c>
    </row>
    <row customHeight="1" ht="24">
      <c r="A34" s="618"/>
      <c r="B34" s="694" t="s">
        <v>635</v>
      </c>
      <c r="C34" s="639"/>
      <c r="D34" s="805">
        <v>2</v>
      </c>
      <c r="E34" s="806" t="s">
        <v>952</v>
      </c>
      <c r="F34" s="933" t="s">
        <v>305</v>
      </c>
      <c r="G34" s="933" t="s">
        <v>305</v>
      </c>
      <c r="H34" s="933" t="s">
        <v>305</v>
      </c>
      <c r="I34" s="804"/>
      <c r="J34" s="804"/>
      <c r="K34" s="402"/>
      <c r="V34" s="618">
        <v>23</v>
      </c>
    </row>
    <row customHeight="1" ht="11.549999999999999">
      <c r="A35" s="618"/>
      <c r="C35" s="618"/>
      <c r="D35" s="460"/>
      <c r="E35" s="693" t="s">
        <v>953</v>
      </c>
      <c r="F35" s="685"/>
      <c r="G35" s="807"/>
      <c r="H35" s="685"/>
      <c r="I35" s="807"/>
      <c r="J35" s="685"/>
      <c r="K35" s="686"/>
      <c r="U35" s="618"/>
      <c r="V35" s="618">
        <v>11</v>
      </c>
    </row>
    <row customHeight="1" ht="71.25">
      <c r="A36" s="618"/>
      <c r="B36" s="618" t="s">
        <v>954</v>
      </c>
      <c r="C36" s="639"/>
      <c r="D36" s="805">
        <v>3</v>
      </c>
      <c r="E36" s="806" t="s">
        <v>955</v>
      </c>
      <c r="F36" s="808" t="s">
        <v>305</v>
      </c>
      <c r="G36" s="927" t="s">
        <v>956</v>
      </c>
      <c r="H36" s="926" t="s">
        <v>305</v>
      </c>
      <c r="I36" s="637" t="s">
        <v>956</v>
      </c>
      <c r="J36" s="804" t="s">
        <v>305</v>
      </c>
      <c r="K36" s="402" t="s">
        <v>957</v>
      </c>
      <c r="V36" s="618">
        <v>68</v>
      </c>
    </row>
    <row customHeight="1" ht="11.549999999999999">
      <c r="A37" s="618"/>
      <c r="C37" s="618"/>
      <c r="D37" s="460"/>
      <c r="E37" s="693" t="s">
        <v>958</v>
      </c>
      <c r="F37" s="685"/>
      <c r="G37" s="807"/>
      <c r="H37" s="807"/>
      <c r="I37" s="807"/>
      <c r="J37" s="807"/>
      <c r="K37" s="686"/>
      <c r="U37" s="618"/>
      <c r="V37" s="618">
        <v>11</v>
      </c>
    </row>
    <row customHeight="1" ht="71.25">
      <c r="A38" s="618"/>
      <c r="B38" s="618" t="s">
        <v>959</v>
      </c>
      <c r="C38" s="639"/>
      <c r="D38" s="805">
        <v>4</v>
      </c>
      <c r="E38" s="806" t="s">
        <v>960</v>
      </c>
      <c r="F38" s="808" t="s">
        <v>305</v>
      </c>
      <c r="G38" s="927" t="s">
        <v>956</v>
      </c>
      <c r="H38" s="928" t="s">
        <v>305</v>
      </c>
      <c r="I38" s="637" t="s">
        <v>956</v>
      </c>
      <c r="J38" s="634" t="s">
        <v>305</v>
      </c>
      <c r="K38" s="792" t="s">
        <v>961</v>
      </c>
      <c r="V38" s="618">
        <v>68</v>
      </c>
    </row>
    <row customHeight="1" ht="11.549999999999999">
      <c r="A39" s="618"/>
      <c r="C39" s="618"/>
      <c r="D39" s="460"/>
      <c r="E39" s="693" t="s">
        <v>962</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A7E57-6E1C-751B-DDAD-0E3C7BC97F9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7" width="6.7109375" hidden="1" customWidth="1"/>
    <col min="4" max="4" style="5457"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7"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963</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963</v>
      </c>
      <c r="H9" s="2288" t="s">
        <v>964</v>
      </c>
      <c r="I9" s="2240" t="s">
        <v>965</v>
      </c>
      <c r="J9" s="2240" t="s">
        <v>966</v>
      </c>
      <c r="K9" s="2240" t="s">
        <v>967</v>
      </c>
      <c r="L9" s="2240" t="s">
        <v>968</v>
      </c>
      <c r="M9" s="2240" t="s">
        <v>969</v>
      </c>
      <c r="N9" s="2322" t="s">
        <v>970</v>
      </c>
      <c r="O9" s="2322"/>
      <c r="P9" s="2322"/>
      <c r="Q9" s="2512" t="s">
        <v>971</v>
      </c>
      <c r="R9" s="2513"/>
      <c r="S9" s="2513"/>
      <c r="T9" s="2514"/>
      <c r="U9" s="2512" t="s">
        <v>972</v>
      </c>
      <c r="V9" s="2513"/>
      <c r="W9" s="2513"/>
      <c r="X9" s="2514"/>
      <c r="Y9" s="2214" t="s">
        <v>973</v>
      </c>
      <c r="Z9" s="2215"/>
      <c r="AA9" s="2215"/>
      <c r="AB9" s="2216"/>
      <c r="AE9" s="871">
        <v>41</v>
      </c>
    </row>
    <row customHeight="1" ht="43.050000000000004">
      <c r="A10" s="1018"/>
      <c r="B10" s="1018"/>
      <c r="C10" s="1018"/>
      <c r="F10" s="2288"/>
      <c r="G10" s="2288"/>
      <c r="H10" s="2345"/>
      <c r="I10" s="2288"/>
      <c r="J10" s="2288"/>
      <c r="K10" s="2288"/>
      <c r="L10" s="2288"/>
      <c r="M10" s="2288"/>
      <c r="N10" s="1016" t="s">
        <v>974</v>
      </c>
      <c r="O10" s="1016" t="s">
        <v>975</v>
      </c>
      <c r="P10" s="1017" t="s">
        <v>976</v>
      </c>
      <c r="Q10" s="1028" t="s">
        <v>88</v>
      </c>
      <c r="R10" s="1028" t="s">
        <v>977</v>
      </c>
      <c r="S10" s="1028" t="s">
        <v>978</v>
      </c>
      <c r="T10" s="1029" t="s">
        <v>979</v>
      </c>
      <c r="U10" s="1028" t="s">
        <v>88</v>
      </c>
      <c r="V10" s="1028" t="s">
        <v>980</v>
      </c>
      <c r="W10" s="1028" t="s">
        <v>978</v>
      </c>
      <c r="X10" s="1029" t="s">
        <v>979</v>
      </c>
      <c r="Y10" s="414" t="s">
        <v>981</v>
      </c>
      <c r="Z10" s="2214" t="s">
        <v>87</v>
      </c>
      <c r="AA10" s="2216"/>
      <c r="AB10" s="1162" t="s">
        <v>982</v>
      </c>
      <c r="AE10" s="871">
        <v>41</v>
      </c>
    </row>
    <row s="5458" customFormat="1" customHeight="1" ht="5.25" hidden="1">
      <c r="A11" s="1165"/>
      <c r="B11" s="1165"/>
      <c r="C11" s="1165"/>
      <c r="E11" s="1163"/>
      <c r="F11" s="2519" t="s">
        <v>375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983</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984</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CDB97-085A-DF98-C17B-84B2931C46E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985</v>
      </c>
      <c r="G9" s="2522" t="s">
        <v>986</v>
      </c>
      <c r="H9" s="2523"/>
      <c r="I9" s="2240" t="s">
        <v>987</v>
      </c>
      <c r="J9" s="2240"/>
      <c r="K9" s="2240" t="s">
        <v>988</v>
      </c>
      <c r="L9" s="2240"/>
      <c r="M9" s="2240"/>
      <c r="N9" s="2240"/>
      <c r="O9" s="2240"/>
      <c r="P9" s="2240"/>
      <c r="Q9" s="2240"/>
      <c r="R9" s="2240"/>
      <c r="S9" s="2240"/>
      <c r="T9" s="2240"/>
      <c r="U9" s="2240"/>
      <c r="V9" s="2240"/>
      <c r="W9" s="2240"/>
      <c r="X9" s="2240"/>
      <c r="Y9" s="2240"/>
      <c r="Z9" s="2305" t="s">
        <v>989</v>
      </c>
      <c r="AA9" s="2306"/>
      <c r="AB9" s="2240" t="s">
        <v>990</v>
      </c>
      <c r="AC9" s="2240"/>
      <c r="AD9" s="2240"/>
      <c r="AE9" s="2240"/>
      <c r="AF9" s="2288" t="s">
        <v>991</v>
      </c>
      <c r="AG9" s="2240" t="s">
        <v>992</v>
      </c>
      <c r="AH9" s="2240"/>
      <c r="AI9" s="2288" t="s">
        <v>993</v>
      </c>
      <c r="AJ9" s="2240" t="s">
        <v>994</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995</v>
      </c>
      <c r="L10" s="2214" t="s">
        <v>996</v>
      </c>
      <c r="M10" s="2216"/>
      <c r="N10" s="2240" t="s">
        <v>997</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998</v>
      </c>
      <c r="M11" s="2288" t="s">
        <v>999</v>
      </c>
      <c r="N11" s="2240" t="s">
        <v>1000</v>
      </c>
      <c r="O11" s="2240"/>
      <c r="P11" s="2531" t="s">
        <v>981</v>
      </c>
      <c r="Q11" s="2531" t="s">
        <v>1001</v>
      </c>
      <c r="R11" s="2531" t="s">
        <v>1002</v>
      </c>
      <c r="S11" s="2531" t="s">
        <v>1003</v>
      </c>
      <c r="T11" s="2531"/>
      <c r="U11" s="2531"/>
      <c r="V11" s="2531"/>
      <c r="W11" s="2531"/>
      <c r="X11" s="2531"/>
      <c r="Y11" s="2531"/>
      <c r="Z11" s="2307"/>
      <c r="AA11" s="2308"/>
      <c r="AB11" s="2240" t="s">
        <v>1004</v>
      </c>
      <c r="AC11" s="2240"/>
      <c r="AD11" s="2214" t="s">
        <v>1005</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1006</v>
      </c>
      <c r="K12" s="2240"/>
      <c r="L12" s="2345"/>
      <c r="M12" s="2345"/>
      <c r="N12" s="2240"/>
      <c r="O12" s="2240"/>
      <c r="P12" s="2531"/>
      <c r="Q12" s="2531"/>
      <c r="R12" s="2531"/>
      <c r="S12" s="1247" t="s">
        <v>85</v>
      </c>
      <c r="T12" s="1247" t="s">
        <v>86</v>
      </c>
      <c r="U12" s="1247" t="s">
        <v>84</v>
      </c>
      <c r="V12" s="1247" t="s">
        <v>1007</v>
      </c>
      <c r="W12" s="1247" t="s">
        <v>84</v>
      </c>
      <c r="X12" s="1247" t="s">
        <v>1008</v>
      </c>
      <c r="Y12" s="1247" t="s">
        <v>1009</v>
      </c>
      <c r="Z12" s="2313"/>
      <c r="AA12" s="2314"/>
      <c r="AB12" s="1254" t="s">
        <v>1010</v>
      </c>
      <c r="AC12" s="1254" t="s">
        <v>1011</v>
      </c>
      <c r="AD12" s="1254" t="s">
        <v>1010</v>
      </c>
      <c r="AE12" s="1254" t="s">
        <v>1011</v>
      </c>
      <c r="AF12" s="2345"/>
      <c r="AG12" s="1267" t="s">
        <v>1012</v>
      </c>
      <c r="AH12" s="1267" t="s">
        <v>1013</v>
      </c>
      <c r="AI12" s="2345"/>
      <c r="AJ12" s="1267" t="s">
        <v>1012</v>
      </c>
      <c r="AK12" s="1267" t="s">
        <v>1013</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1014</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A39D2-22B3-F1EE-265B-99620FF2702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7"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299</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1015</v>
      </c>
      <c r="H10" s="2539" t="s">
        <v>1016</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1017</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1018</v>
      </c>
      <c r="G14" s="2534" t="s">
        <v>1019</v>
      </c>
      <c r="H14" s="2534"/>
      <c r="I14" s="2534"/>
      <c r="J14" s="2534"/>
      <c r="K14" s="1347"/>
      <c r="W14" s="1268">
        <v>11</v>
      </c>
    </row>
    <row customHeight="1" ht="11.549999999999999">
      <c r="F15" s="1343">
        <v>1</v>
      </c>
      <c r="G15" s="803" t="s">
        <v>1020</v>
      </c>
      <c r="H15" s="1349">
        <f>SUM(I15:J15)</f>
        <v>0</v>
      </c>
      <c r="I15" s="1349">
        <f>SUM(I16:I27)</f>
        <v>0</v>
      </c>
      <c r="J15" s="1338"/>
      <c r="K15" s="1347"/>
      <c r="W15" s="1268">
        <v>11</v>
      </c>
    </row>
    <row customHeight="1" ht="24">
      <c r="F16" s="1343" t="s">
        <v>1021</v>
      </c>
      <c r="G16" s="1350" t="s">
        <v>1022</v>
      </c>
      <c r="H16" s="1349">
        <f>SUM(I16:J16)</f>
        <v>0</v>
      </c>
      <c r="I16" s="1348"/>
      <c r="J16" s="1338"/>
      <c r="K16" s="1347"/>
      <c r="W16" s="1268">
        <v>23</v>
      </c>
    </row>
    <row customHeight="1" ht="24">
      <c r="F17" s="1343" t="s">
        <v>1023</v>
      </c>
      <c r="G17" s="1350" t="s">
        <v>1024</v>
      </c>
      <c r="H17" s="1349">
        <f>SUM(I17:J17)</f>
        <v>0</v>
      </c>
      <c r="I17" s="1348"/>
      <c r="J17" s="1338"/>
      <c r="K17" s="1347"/>
      <c r="W17" s="1268">
        <v>23</v>
      </c>
    </row>
    <row customHeight="1" ht="35.699999999999996">
      <c r="F18" s="1343" t="s">
        <v>1025</v>
      </c>
      <c r="G18" s="1350" t="s">
        <v>1026</v>
      </c>
      <c r="H18" s="1349">
        <f>SUM(I18:J18)</f>
        <v>0</v>
      </c>
      <c r="I18" s="1348"/>
      <c r="J18" s="1338"/>
      <c r="K18" s="1347"/>
      <c r="W18" s="1268">
        <v>34</v>
      </c>
    </row>
    <row customHeight="1" ht="35.699999999999996">
      <c r="F19" s="1343" t="s">
        <v>1027</v>
      </c>
      <c r="G19" s="1350" t="s">
        <v>1028</v>
      </c>
      <c r="H19" s="1349">
        <f>SUM(I19:J19)</f>
        <v>0</v>
      </c>
      <c r="I19" s="1348"/>
      <c r="J19" s="1338"/>
      <c r="K19" s="1347"/>
      <c r="W19" s="1268">
        <v>34</v>
      </c>
    </row>
    <row customHeight="1" ht="48.29999999999999">
      <c r="F20" s="1343" t="s">
        <v>1029</v>
      </c>
      <c r="G20" s="1350" t="s">
        <v>1030</v>
      </c>
      <c r="H20" s="1349">
        <f>SUM(I20:J20)</f>
        <v>0</v>
      </c>
      <c r="I20" s="1348"/>
      <c r="J20" s="1338"/>
      <c r="K20" s="1347"/>
      <c r="W20" s="1268">
        <v>46</v>
      </c>
    </row>
    <row customHeight="1" ht="35.699999999999996">
      <c r="F21" s="1343" t="s">
        <v>1031</v>
      </c>
      <c r="G21" s="1350" t="s">
        <v>1032</v>
      </c>
      <c r="H21" s="1349">
        <f>SUM(I21:J21)</f>
        <v>0</v>
      </c>
      <c r="I21" s="1348"/>
      <c r="J21" s="1338"/>
      <c r="K21" s="1347"/>
      <c r="W21" s="1268">
        <v>34</v>
      </c>
    </row>
    <row customHeight="1" ht="35.699999999999996">
      <c r="F22" s="1343" t="s">
        <v>1033</v>
      </c>
      <c r="G22" s="1350" t="s">
        <v>1034</v>
      </c>
      <c r="H22" s="1349">
        <f>SUM(I22:J22)</f>
        <v>0</v>
      </c>
      <c r="I22" s="1348"/>
      <c r="J22" s="1338"/>
      <c r="K22" s="1347"/>
      <c r="W22" s="1268">
        <v>34</v>
      </c>
    </row>
    <row customHeight="1" ht="24">
      <c r="F23" s="1343" t="s">
        <v>1035</v>
      </c>
      <c r="G23" s="1350" t="s">
        <v>1036</v>
      </c>
      <c r="H23" s="1349">
        <f>SUM(I23:J23)</f>
        <v>0</v>
      </c>
      <c r="I23" s="1348"/>
      <c r="J23" s="1338"/>
      <c r="K23" s="1347"/>
      <c r="W23" s="1268">
        <v>23</v>
      </c>
    </row>
    <row customHeight="1" ht="24">
      <c r="F24" s="1343" t="s">
        <v>1037</v>
      </c>
      <c r="G24" s="1350" t="s">
        <v>1038</v>
      </c>
      <c r="H24" s="1349">
        <f>SUM(I24:J24)</f>
        <v>0</v>
      </c>
      <c r="I24" s="1348"/>
      <c r="J24" s="1338"/>
      <c r="K24" s="1347"/>
      <c r="W24" s="1268">
        <v>23</v>
      </c>
    </row>
    <row customHeight="1" ht="35.699999999999996">
      <c r="F25" s="1343" t="s">
        <v>1039</v>
      </c>
      <c r="G25" s="1350" t="s">
        <v>1040</v>
      </c>
      <c r="H25" s="1349">
        <f>SUM(I25:J25)</f>
        <v>0</v>
      </c>
      <c r="I25" s="1348"/>
      <c r="J25" s="1338"/>
      <c r="K25" s="1347"/>
      <c r="W25" s="1268">
        <v>34</v>
      </c>
    </row>
    <row customHeight="1" ht="35.699999999999996">
      <c r="F26" s="1343" t="s">
        <v>1041</v>
      </c>
      <c r="G26" s="1350" t="s">
        <v>1042</v>
      </c>
      <c r="H26" s="1349">
        <f>SUM(I26:J26)</f>
        <v>0</v>
      </c>
      <c r="I26" s="1348"/>
      <c r="J26" s="1338"/>
      <c r="K26" s="1347"/>
      <c r="W26" s="1268">
        <v>34</v>
      </c>
    </row>
    <row customHeight="1" ht="11.549999999999999">
      <c r="F27" s="1343" t="s">
        <v>1043</v>
      </c>
      <c r="G27" s="1350" t="s">
        <v>1044</v>
      </c>
      <c r="H27" s="1349">
        <f>SUM(I27:J27)</f>
        <v>0</v>
      </c>
      <c r="I27" s="1348"/>
      <c r="J27" s="1338"/>
      <c r="K27" s="1347"/>
      <c r="W27" s="1268">
        <v>11</v>
      </c>
    </row>
    <row customHeight="1" ht="11.549999999999999">
      <c r="F28" s="1343">
        <v>2</v>
      </c>
      <c r="G28" s="803" t="s">
        <v>1045</v>
      </c>
      <c r="H28" s="1349">
        <f>SUM(I28:J28)</f>
        <v>0</v>
      </c>
      <c r="I28" s="1349">
        <f>SUM(I29:I31)</f>
        <v>0</v>
      </c>
      <c r="J28" s="1338"/>
      <c r="K28" s="1347"/>
      <c r="W28" s="1268">
        <v>11</v>
      </c>
    </row>
    <row customHeight="1" ht="11.549999999999999">
      <c r="F29" s="1343" t="s">
        <v>708</v>
      </c>
      <c r="G29" s="1350" t="s">
        <v>1046</v>
      </c>
      <c r="H29" s="1349">
        <f>SUM(I29:J29)</f>
        <v>0</v>
      </c>
      <c r="I29" s="1348"/>
      <c r="J29" s="1338"/>
      <c r="K29" s="1347"/>
      <c r="W29" s="1268">
        <v>11</v>
      </c>
    </row>
    <row customHeight="1" ht="11.549999999999999">
      <c r="F30" s="1343" t="s">
        <v>306</v>
      </c>
      <c r="G30" s="1350" t="s">
        <v>1047</v>
      </c>
      <c r="H30" s="1349">
        <f>SUM(I30:J30)</f>
        <v>0</v>
      </c>
      <c r="I30" s="1348"/>
      <c r="J30" s="1338"/>
      <c r="K30" s="1347"/>
      <c r="W30" s="1268">
        <v>11</v>
      </c>
    </row>
    <row customHeight="1" ht="11.549999999999999">
      <c r="F31" s="1343" t="s">
        <v>309</v>
      </c>
      <c r="G31" s="1350" t="s">
        <v>1048</v>
      </c>
      <c r="H31" s="1349">
        <f>SUM(I31:J31)</f>
        <v>0</v>
      </c>
      <c r="I31" s="1348"/>
      <c r="J31" s="1338"/>
      <c r="K31" s="1347"/>
      <c r="W31" s="1268">
        <v>11</v>
      </c>
    </row>
    <row customHeight="1" ht="11.549999999999999">
      <c r="F32" s="1343">
        <v>3</v>
      </c>
      <c r="G32" s="803" t="s">
        <v>1049</v>
      </c>
      <c r="H32" s="1349">
        <f>SUM(I32:J32)</f>
        <v>0</v>
      </c>
      <c r="I32" s="1349">
        <f>SUM(I33:I34)</f>
        <v>0</v>
      </c>
      <c r="J32" s="1338"/>
      <c r="K32" s="1347"/>
      <c r="W32" s="1268">
        <v>11</v>
      </c>
    </row>
    <row customHeight="1" ht="48.29999999999999">
      <c r="F33" s="1343" t="s">
        <v>323</v>
      </c>
      <c r="G33" s="1350" t="s">
        <v>1050</v>
      </c>
      <c r="H33" s="1349">
        <f>SUM(I33:J33)</f>
        <v>0</v>
      </c>
      <c r="I33" s="1348"/>
      <c r="J33" s="1338"/>
      <c r="K33" s="1347"/>
      <c r="W33" s="1268">
        <v>46</v>
      </c>
    </row>
    <row customHeight="1" ht="11.549999999999999">
      <c r="F34" s="1343" t="s">
        <v>331</v>
      </c>
      <c r="G34" s="1350" t="s">
        <v>1051</v>
      </c>
      <c r="H34" s="1349">
        <f>SUM(I34:J34)</f>
        <v>0</v>
      </c>
      <c r="I34" s="1348"/>
      <c r="J34" s="1338"/>
      <c r="K34" s="1347"/>
      <c r="W34" s="1268">
        <v>11</v>
      </c>
    </row>
    <row customHeight="1" ht="11.549999999999999">
      <c r="F35" s="1343">
        <v>4</v>
      </c>
      <c r="G35" s="803" t="s">
        <v>1052</v>
      </c>
      <c r="H35" s="1349">
        <f>SUM(I35:J35)</f>
        <v>0</v>
      </c>
      <c r="I35" s="1348"/>
      <c r="J35" s="1338"/>
      <c r="K35" s="1347"/>
      <c r="W35" s="1268">
        <v>11</v>
      </c>
    </row>
    <row customHeight="1" ht="11.549999999999999">
      <c r="F36" s="1343"/>
      <c r="G36" s="806" t="s">
        <v>1053</v>
      </c>
      <c r="H36" s="1349">
        <f>SUM(I36:J36)</f>
        <v>0</v>
      </c>
      <c r="I36" s="1349">
        <f>SUM(I15,I28,I32,I35)</f>
        <v>0</v>
      </c>
      <c r="J36" s="1338"/>
      <c r="K36" s="1347"/>
      <c r="W36" s="1268">
        <v>11</v>
      </c>
    </row>
    <row customHeight="1" ht="29.25">
      <c r="F37" s="1344" t="s">
        <v>1054</v>
      </c>
      <c r="G37" s="2535" t="s">
        <v>1055</v>
      </c>
      <c r="H37" s="2535"/>
      <c r="I37" s="2535"/>
      <c r="J37" s="2535"/>
      <c r="K37" s="1347"/>
      <c r="W37" s="1268">
        <v>28</v>
      </c>
    </row>
    <row customHeight="1" ht="24">
      <c r="F38" s="1343" t="s">
        <v>109</v>
      </c>
      <c r="G38" s="803" t="s">
        <v>1056</v>
      </c>
      <c r="H38" s="1349">
        <f>SUM(I38:J38)</f>
        <v>0</v>
      </c>
      <c r="I38" s="1349">
        <f>SUM(I39,I44,I47)</f>
        <v>0</v>
      </c>
      <c r="J38" s="1338"/>
      <c r="K38" s="1347"/>
      <c r="W38" s="1268">
        <v>23</v>
      </c>
    </row>
    <row customHeight="1" ht="11.549999999999999">
      <c r="F39" s="1343" t="s">
        <v>1021</v>
      </c>
      <c r="G39" s="1350" t="s">
        <v>1020</v>
      </c>
      <c r="H39" s="1349">
        <f>SUM(I39:J39)</f>
        <v>0</v>
      </c>
      <c r="I39" s="1349">
        <f>SUM(I40:I43)</f>
        <v>0</v>
      </c>
      <c r="J39" s="1338"/>
      <c r="K39" s="1347"/>
      <c r="W39" s="1268">
        <v>11</v>
      </c>
    </row>
    <row customHeight="1" ht="24">
      <c r="F40" s="1343" t="s">
        <v>1057</v>
      </c>
      <c r="G40" s="1351" t="s">
        <v>1058</v>
      </c>
      <c r="H40" s="1349">
        <f>SUM(I40:J40)</f>
        <v>0</v>
      </c>
      <c r="I40" s="1348"/>
      <c r="J40" s="1338"/>
      <c r="K40" s="1347"/>
      <c r="W40" s="1268">
        <v>23</v>
      </c>
    </row>
    <row customHeight="1" ht="11.549999999999999">
      <c r="F41" s="1343" t="s">
        <v>1059</v>
      </c>
      <c r="G41" s="1351" t="s">
        <v>1060</v>
      </c>
      <c r="H41" s="1349">
        <f>SUM(I41:J41)</f>
        <v>0</v>
      </c>
      <c r="I41" s="1348"/>
      <c r="J41" s="1338"/>
      <c r="K41" s="1347"/>
      <c r="W41" s="1268">
        <v>11</v>
      </c>
    </row>
    <row customHeight="1" ht="11.549999999999999">
      <c r="F42" s="1343" t="s">
        <v>1061</v>
      </c>
      <c r="G42" s="1351" t="s">
        <v>1062</v>
      </c>
      <c r="H42" s="1349">
        <f>SUM(I42:J42)</f>
        <v>0</v>
      </c>
      <c r="I42" s="1348"/>
      <c r="J42" s="1338"/>
      <c r="K42" s="1347"/>
      <c r="W42" s="1268">
        <v>11</v>
      </c>
    </row>
    <row customHeight="1" ht="35.699999999999996">
      <c r="F43" s="1343" t="s">
        <v>1063</v>
      </c>
      <c r="G43" s="1351" t="s">
        <v>1064</v>
      </c>
      <c r="H43" s="1349">
        <f>SUM(I43:J43)</f>
        <v>0</v>
      </c>
      <c r="I43" s="1348"/>
      <c r="J43" s="1338"/>
      <c r="K43" s="1347"/>
      <c r="W43" s="1268">
        <v>34</v>
      </c>
    </row>
    <row customHeight="1" ht="11.549999999999999">
      <c r="F44" s="1343" t="s">
        <v>1023</v>
      </c>
      <c r="G44" s="1350" t="s">
        <v>1049</v>
      </c>
      <c r="H44" s="1349">
        <f>SUM(I44:J44)</f>
        <v>0</v>
      </c>
      <c r="I44" s="1349">
        <f>SUM(I45:I46)</f>
        <v>0</v>
      </c>
      <c r="J44" s="1338"/>
      <c r="K44" s="1347"/>
      <c r="W44" s="1268">
        <v>11</v>
      </c>
    </row>
    <row customHeight="1" ht="48.29999999999999">
      <c r="F45" s="1343" t="s">
        <v>1065</v>
      </c>
      <c r="G45" s="1351" t="s">
        <v>1050</v>
      </c>
      <c r="H45" s="1349">
        <f>SUM(I45:J45)</f>
        <v>0</v>
      </c>
      <c r="I45" s="1348"/>
      <c r="J45" s="1338"/>
      <c r="K45" s="1347"/>
      <c r="W45" s="1268">
        <v>46</v>
      </c>
    </row>
    <row customHeight="1" ht="11.549999999999999">
      <c r="F46" s="1343" t="s">
        <v>1066</v>
      </c>
      <c r="G46" s="1351" t="s">
        <v>1051</v>
      </c>
      <c r="H46" s="1349">
        <f>SUM(I46:J46)</f>
        <v>0</v>
      </c>
      <c r="I46" s="1348"/>
      <c r="J46" s="1338"/>
      <c r="K46" s="1347"/>
      <c r="W46" s="1268">
        <v>11</v>
      </c>
    </row>
    <row customHeight="1" ht="11.549999999999999">
      <c r="F47" s="1343" t="s">
        <v>1025</v>
      </c>
      <c r="G47" s="1350" t="s">
        <v>1067</v>
      </c>
      <c r="H47" s="1349">
        <f>SUM(I47:J47)</f>
        <v>0</v>
      </c>
      <c r="I47" s="1348"/>
      <c r="J47" s="1338"/>
      <c r="K47" s="1347"/>
      <c r="W47" s="1268">
        <v>11</v>
      </c>
    </row>
    <row customHeight="1" ht="24">
      <c r="F48" s="1343" t="s">
        <v>110</v>
      </c>
      <c r="G48" s="803" t="s">
        <v>1068</v>
      </c>
      <c r="H48" s="1349">
        <f>SUM(I48:J48)</f>
        <v>0</v>
      </c>
      <c r="I48" s="1349">
        <f>SUM(I49,I54,I57)</f>
        <v>0</v>
      </c>
      <c r="J48" s="1338"/>
      <c r="K48" s="1347"/>
      <c r="W48" s="1268">
        <v>23</v>
      </c>
    </row>
    <row customHeight="1" ht="11.549999999999999">
      <c r="F49" s="1343" t="s">
        <v>708</v>
      </c>
      <c r="G49" s="1350" t="s">
        <v>1020</v>
      </c>
      <c r="H49" s="1349">
        <f>SUM(I49:J49)</f>
        <v>0</v>
      </c>
      <c r="I49" s="1349">
        <f>SUM(I50:I53)</f>
        <v>0</v>
      </c>
      <c r="J49" s="1338"/>
      <c r="K49" s="1347"/>
      <c r="W49" s="1268">
        <v>11</v>
      </c>
    </row>
    <row customHeight="1" ht="24">
      <c r="F50" s="1343" t="s">
        <v>711</v>
      </c>
      <c r="G50" s="1351" t="s">
        <v>1058</v>
      </c>
      <c r="H50" s="1349">
        <f>SUM(I50:J50)</f>
        <v>0</v>
      </c>
      <c r="I50" s="1348"/>
      <c r="J50" s="1338"/>
      <c r="K50" s="1347"/>
      <c r="W50" s="1268">
        <v>23</v>
      </c>
    </row>
    <row customHeight="1" ht="11.549999999999999">
      <c r="F51" s="1343" t="s">
        <v>714</v>
      </c>
      <c r="G51" s="1351" t="s">
        <v>1060</v>
      </c>
      <c r="H51" s="1349">
        <f>SUM(I51:J51)</f>
        <v>0</v>
      </c>
      <c r="I51" s="1348"/>
      <c r="J51" s="1338"/>
      <c r="K51" s="1347"/>
      <c r="W51" s="1268">
        <v>11</v>
      </c>
    </row>
    <row customHeight="1" ht="11.549999999999999">
      <c r="F52" s="1343" t="s">
        <v>1069</v>
      </c>
      <c r="G52" s="1351" t="s">
        <v>1062</v>
      </c>
      <c r="H52" s="1349">
        <f>SUM(I52:J52)</f>
        <v>0</v>
      </c>
      <c r="I52" s="1348"/>
      <c r="J52" s="1338"/>
      <c r="K52" s="1347"/>
      <c r="W52" s="1268">
        <v>11</v>
      </c>
    </row>
    <row customHeight="1" ht="35.699999999999996">
      <c r="F53" s="1343" t="s">
        <v>1070</v>
      </c>
      <c r="G53" s="1351" t="s">
        <v>1064</v>
      </c>
      <c r="H53" s="1349">
        <f>SUM(I53:J53)</f>
        <v>0</v>
      </c>
      <c r="I53" s="1348"/>
      <c r="J53" s="1338"/>
      <c r="K53" s="1347"/>
      <c r="W53" s="1268">
        <v>34</v>
      </c>
    </row>
    <row customHeight="1" ht="11.549999999999999">
      <c r="F54" s="1343" t="s">
        <v>306</v>
      </c>
      <c r="G54" s="1350" t="s">
        <v>1049</v>
      </c>
      <c r="H54" s="1349">
        <f>SUM(I54:J54)</f>
        <v>0</v>
      </c>
      <c r="I54" s="1349">
        <f>SUM(I55:I56)</f>
        <v>0</v>
      </c>
      <c r="J54" s="1338"/>
      <c r="K54" s="1347"/>
      <c r="W54" s="1268">
        <v>11</v>
      </c>
    </row>
    <row customHeight="1" ht="48.29999999999999">
      <c r="F55" s="1343" t="s">
        <v>718</v>
      </c>
      <c r="G55" s="1351" t="s">
        <v>1050</v>
      </c>
      <c r="H55" s="1349">
        <f>SUM(I55:J55)</f>
        <v>0</v>
      </c>
      <c r="I55" s="1348"/>
      <c r="J55" s="1338"/>
      <c r="K55" s="1347"/>
      <c r="W55" s="1268">
        <v>46</v>
      </c>
    </row>
    <row customHeight="1" ht="11.549999999999999">
      <c r="F56" s="1343" t="s">
        <v>720</v>
      </c>
      <c r="G56" s="1351" t="s">
        <v>1051</v>
      </c>
      <c r="H56" s="1349">
        <f>SUM(I56:J56)</f>
        <v>0</v>
      </c>
      <c r="I56" s="1348"/>
      <c r="J56" s="1338"/>
      <c r="K56" s="1347"/>
      <c r="W56" s="1268">
        <v>11</v>
      </c>
    </row>
    <row customHeight="1" ht="11.549999999999999">
      <c r="F57" s="1343" t="s">
        <v>309</v>
      </c>
      <c r="G57" s="1350" t="s">
        <v>1067</v>
      </c>
      <c r="H57" s="1349">
        <f>SUM(I57:J57)</f>
        <v>0</v>
      </c>
      <c r="I57" s="1348"/>
      <c r="J57" s="1338"/>
      <c r="K57" s="1347"/>
      <c r="W57" s="1268">
        <v>11</v>
      </c>
    </row>
    <row customHeight="1" ht="11.549999999999999">
      <c r="F58" s="1343"/>
      <c r="G58" s="1352" t="s">
        <v>1053</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26D7D-2F29-6977-3156-9855EDB9E6E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2" width="4.7109375" hidden="1" customWidth="1"/>
    <col min="2" max="2" style="7078" width="4.7109375" hidden="1" customWidth="1"/>
    <col min="3" max="4" style="7072" width="4.7109375" hidden="1" customWidth="1"/>
    <col min="5" max="5" style="7072" width="3.00390625" customWidth="1"/>
    <col min="6" max="6" style="7072" width="6.00390625" customWidth="1"/>
    <col min="7" max="7" style="7072" width="18.00390625" customWidth="1"/>
    <col min="8" max="8" style="7072" width="27.00390625" customWidth="1"/>
    <col min="9" max="9" style="7072" width="18.00390625" customWidth="1"/>
    <col min="10" max="14" style="7072" width="0.8515625" hidden="1" customWidth="1"/>
    <col min="15" max="28" style="7072" width="21.7109375" hidden="1" customWidth="1"/>
    <col min="29" max="71" style="7072" width="0.8515625" hidden="1" customWidth="1"/>
    <col min="72" max="79" style="7072" width="21.7109375" customWidth="1"/>
    <col min="80" max="81" style="7072" width="29.140625" customWidth="1"/>
    <col min="82" max="89" style="7072" width="21.7109375" customWidth="1"/>
    <col min="90" max="102" style="7072" width="0.7109375" customWidth="1"/>
    <col min="103" max="114" style="7072" width="21.7109375" hidden="1" customWidth="1"/>
    <col min="115" max="178" style="7072" width="0.7109375" hidden="1" customWidth="1"/>
    <col min="179" max="179" style="7072" width="0.140625" customWidth="1"/>
    <col min="180" max="184" style="7072" width="8.00390625" customWidth="1"/>
    <col min="185" max="185" style="7072" width="9.140625" hidden="1"/>
  </cols>
  <sheetData>
    <row s="7002" customFormat="1" customHeight="1" ht="12" hidden="1">
      <c r="B1" s="1036"/>
      <c r="C1" s="1037"/>
      <c r="D1" s="1037"/>
      <c r="GC1" s="1035" t="s">
        <v>14</v>
      </c>
    </row>
    <row s="700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2"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7"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1" customFormat="1" customHeight="1" ht="11.25" hidden="1">
      <c r="B8" s="1047"/>
      <c r="F8" s="1169"/>
      <c r="G8" s="876"/>
      <c r="H8" s="473"/>
      <c r="I8" s="473"/>
      <c r="J8" s="473"/>
      <c r="K8" s="473"/>
      <c r="L8" s="473"/>
      <c r="M8" s="1169"/>
      <c r="N8" s="1169"/>
      <c r="O8" s="2563" t="s">
        <v>1071</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1072</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1" customFormat="1" customHeight="1" ht="11.549999999999999">
      <c r="B10" s="1047"/>
      <c r="F10" s="2542" t="s">
        <v>299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1073</v>
      </c>
      <c r="H11" s="2550" t="s">
        <v>1074</v>
      </c>
      <c r="I11" s="2550" t="s">
        <v>1075</v>
      </c>
      <c r="J11" s="2551"/>
      <c r="K11" s="2551"/>
      <c r="L11" s="2551"/>
      <c r="M11" s="2551"/>
      <c r="N11" s="2551"/>
      <c r="O11" s="2322" t="s">
        <v>1076</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1076</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1076</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1077</v>
      </c>
      <c r="P12" s="2322"/>
      <c r="Q12" s="2322"/>
      <c r="R12" s="2322"/>
      <c r="S12" s="2322" t="s">
        <v>1078</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1079</v>
      </c>
      <c r="BU12" s="2500"/>
      <c r="BV12" s="2500"/>
      <c r="BW12" s="2546"/>
      <c r="BX12" s="2499" t="s">
        <v>1080</v>
      </c>
      <c r="BY12" s="2500"/>
      <c r="BZ12" s="2500"/>
      <c r="CA12" s="2546"/>
      <c r="CB12" s="2499" t="s">
        <v>1081</v>
      </c>
      <c r="CC12" s="2546"/>
      <c r="CD12" s="2499" t="s">
        <v>1082</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1083</v>
      </c>
      <c r="CZ12" s="2500"/>
      <c r="DA12" s="2500"/>
      <c r="DB12" s="2500"/>
      <c r="DC12" s="2500"/>
      <c r="DD12" s="2546"/>
      <c r="DE12" s="2499" t="s">
        <v>1084</v>
      </c>
      <c r="DF12" s="2546"/>
      <c r="DG12" s="2499" t="s">
        <v>1082</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1085</v>
      </c>
      <c r="P13" s="2322"/>
      <c r="Q13" s="2322"/>
      <c r="R13" s="2322"/>
      <c r="S13" s="2449" t="s">
        <v>1086</v>
      </c>
      <c r="T13" s="2501"/>
      <c r="U13" s="2240" t="s">
        <v>1087</v>
      </c>
      <c r="V13" s="2240"/>
      <c r="W13" s="2240"/>
      <c r="X13" s="2240"/>
      <c r="Y13" s="2240" t="s">
        <v>1088</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1089</v>
      </c>
      <c r="BU13" s="2501"/>
      <c r="BV13" s="2449" t="s">
        <v>1090</v>
      </c>
      <c r="BW13" s="2501"/>
      <c r="BX13" s="2449" t="s">
        <v>1091</v>
      </c>
      <c r="BY13" s="2501"/>
      <c r="BZ13" s="2449" t="s">
        <v>1092</v>
      </c>
      <c r="CA13" s="2501"/>
      <c r="CB13" s="2449" t="s">
        <v>1093</v>
      </c>
      <c r="CC13" s="2501"/>
      <c r="CD13" s="2449" t="s">
        <v>1094</v>
      </c>
      <c r="CE13" s="2501"/>
      <c r="CF13" s="2449" t="s">
        <v>1095</v>
      </c>
      <c r="CG13" s="2501"/>
      <c r="CH13" s="2499" t="s">
        <v>1096</v>
      </c>
      <c r="CI13" s="2500"/>
      <c r="CJ13" s="2500"/>
      <c r="CK13" s="2546"/>
      <c r="CL13" s="2549"/>
      <c r="CM13" s="2547"/>
      <c r="CN13" s="2547"/>
      <c r="CO13" s="2547"/>
      <c r="CP13" s="2547"/>
      <c r="CQ13" s="2547"/>
      <c r="CR13" s="2547"/>
      <c r="CS13" s="2547"/>
      <c r="CT13" s="2547"/>
      <c r="CU13" s="2547"/>
      <c r="CV13" s="2547"/>
      <c r="CW13" s="2547"/>
      <c r="CX13" s="2566"/>
      <c r="CY13" s="2449" t="s">
        <v>1097</v>
      </c>
      <c r="CZ13" s="2501"/>
      <c r="DA13" s="2449" t="s">
        <v>1098</v>
      </c>
      <c r="DB13" s="2501"/>
      <c r="DC13" s="2449" t="s">
        <v>1099</v>
      </c>
      <c r="DD13" s="2501"/>
      <c r="DE13" s="2449" t="s">
        <v>1100</v>
      </c>
      <c r="DF13" s="2501"/>
      <c r="DG13" s="2499" t="s">
        <v>1101</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1102</v>
      </c>
      <c r="P14" s="2501"/>
      <c r="Q14" s="2449" t="s">
        <v>1103</v>
      </c>
      <c r="R14" s="2501"/>
      <c r="S14" s="2450"/>
      <c r="T14" s="2326"/>
      <c r="U14" s="2449" t="s">
        <v>835</v>
      </c>
      <c r="V14" s="2501"/>
      <c r="W14" s="2449" t="s">
        <v>838</v>
      </c>
      <c r="X14" s="2501"/>
      <c r="Y14" s="2449" t="s">
        <v>835</v>
      </c>
      <c r="Z14" s="2501"/>
      <c r="AA14" s="2449" t="s">
        <v>845</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1104</v>
      </c>
      <c r="CI14" s="2501"/>
      <c r="CJ14" s="2449" t="s">
        <v>1105</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1106</v>
      </c>
      <c r="DH14" s="2501"/>
      <c r="DI14" s="2449" t="s">
        <v>1107</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825</v>
      </c>
      <c r="P16" s="2546"/>
      <c r="Q16" s="2499" t="s">
        <v>827</v>
      </c>
      <c r="R16" s="2546"/>
      <c r="S16" s="2499" t="s">
        <v>831</v>
      </c>
      <c r="T16" s="2546"/>
      <c r="U16" s="2499" t="s">
        <v>836</v>
      </c>
      <c r="V16" s="2546"/>
      <c r="W16" s="2499" t="s">
        <v>839</v>
      </c>
      <c r="X16" s="2546"/>
      <c r="Y16" s="2499" t="s">
        <v>843</v>
      </c>
      <c r="Z16" s="2546"/>
      <c r="AA16" s="2499" t="s">
        <v>846</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557</v>
      </c>
      <c r="BU16" s="2546"/>
      <c r="BV16" s="2499" t="s">
        <v>557</v>
      </c>
      <c r="BW16" s="2546"/>
      <c r="BX16" s="2499" t="s">
        <v>557</v>
      </c>
      <c r="BY16" s="2546"/>
      <c r="BZ16" s="2499" t="s">
        <v>557</v>
      </c>
      <c r="CA16" s="2546"/>
      <c r="CB16" s="2499" t="s">
        <v>1108</v>
      </c>
      <c r="CC16" s="2546"/>
      <c r="CD16" s="2499" t="s">
        <v>557</v>
      </c>
      <c r="CE16" s="2546"/>
      <c r="CF16" s="2499" t="s">
        <v>1109</v>
      </c>
      <c r="CG16" s="2546"/>
      <c r="CH16" s="2499" t="s">
        <v>1110</v>
      </c>
      <c r="CI16" s="2546"/>
      <c r="CJ16" s="2499" t="s">
        <v>1110</v>
      </c>
      <c r="CK16" s="2546"/>
      <c r="CL16" s="2549"/>
      <c r="CM16" s="2547"/>
      <c r="CN16" s="2547"/>
      <c r="CO16" s="2547"/>
      <c r="CP16" s="2547"/>
      <c r="CQ16" s="2547"/>
      <c r="CR16" s="2547"/>
      <c r="CS16" s="2547"/>
      <c r="CT16" s="2547"/>
      <c r="CU16" s="2547"/>
      <c r="CV16" s="2547"/>
      <c r="CW16" s="2547"/>
      <c r="CX16" s="2566"/>
      <c r="CY16" s="2449" t="s">
        <v>557</v>
      </c>
      <c r="CZ16" s="2501"/>
      <c r="DA16" s="2449" t="s">
        <v>557</v>
      </c>
      <c r="DB16" s="2501"/>
      <c r="DC16" s="2449" t="s">
        <v>557</v>
      </c>
      <c r="DD16" s="2501"/>
      <c r="DE16" s="2499" t="s">
        <v>1108</v>
      </c>
      <c r="DF16" s="2546"/>
      <c r="DG16" s="2499" t="s">
        <v>1111</v>
      </c>
      <c r="DH16" s="2546"/>
      <c r="DI16" s="2499" t="s">
        <v>1111</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1112</v>
      </c>
      <c r="P17" s="1304" t="s">
        <v>1113</v>
      </c>
      <c r="Q17" s="1304" t="s">
        <v>1112</v>
      </c>
      <c r="R17" s="1304" t="s">
        <v>1113</v>
      </c>
      <c r="S17" s="1304" t="s">
        <v>1112</v>
      </c>
      <c r="T17" s="1304" t="s">
        <v>1113</v>
      </c>
      <c r="U17" s="1304" t="s">
        <v>1112</v>
      </c>
      <c r="V17" s="1304" t="s">
        <v>1113</v>
      </c>
      <c r="W17" s="1304" t="s">
        <v>1112</v>
      </c>
      <c r="X17" s="1304" t="s">
        <v>1113</v>
      </c>
      <c r="Y17" s="1304" t="s">
        <v>1112</v>
      </c>
      <c r="Z17" s="1304" t="s">
        <v>1113</v>
      </c>
      <c r="AA17" s="1304" t="s">
        <v>1112</v>
      </c>
      <c r="AB17" s="1304" t="s">
        <v>1113</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1112</v>
      </c>
      <c r="BU17" s="1304" t="s">
        <v>1113</v>
      </c>
      <c r="BV17" s="1304" t="s">
        <v>1112</v>
      </c>
      <c r="BW17" s="1304" t="s">
        <v>1113</v>
      </c>
      <c r="BX17" s="1304" t="s">
        <v>1112</v>
      </c>
      <c r="BY17" s="1304" t="s">
        <v>1113</v>
      </c>
      <c r="BZ17" s="1304" t="s">
        <v>1112</v>
      </c>
      <c r="CA17" s="1304" t="s">
        <v>1113</v>
      </c>
      <c r="CB17" s="1304" t="s">
        <v>1112</v>
      </c>
      <c r="CC17" s="1304" t="s">
        <v>1113</v>
      </c>
      <c r="CD17" s="1304" t="s">
        <v>1112</v>
      </c>
      <c r="CE17" s="1304" t="s">
        <v>1113</v>
      </c>
      <c r="CF17" s="1304" t="s">
        <v>1112</v>
      </c>
      <c r="CG17" s="1304" t="s">
        <v>1113</v>
      </c>
      <c r="CH17" s="1304" t="s">
        <v>1112</v>
      </c>
      <c r="CI17" s="1304" t="s">
        <v>1113</v>
      </c>
      <c r="CJ17" s="1304" t="s">
        <v>1112</v>
      </c>
      <c r="CK17" s="1304" t="s">
        <v>1113</v>
      </c>
      <c r="CL17" s="2549"/>
      <c r="CM17" s="2547"/>
      <c r="CN17" s="2547"/>
      <c r="CO17" s="2547"/>
      <c r="CP17" s="2547"/>
      <c r="CQ17" s="2547"/>
      <c r="CR17" s="2547"/>
      <c r="CS17" s="2547"/>
      <c r="CT17" s="2547"/>
      <c r="CU17" s="2547"/>
      <c r="CV17" s="2547"/>
      <c r="CW17" s="2547"/>
      <c r="CX17" s="2566"/>
      <c r="CY17" s="1304" t="s">
        <v>1112</v>
      </c>
      <c r="CZ17" s="1304" t="s">
        <v>1113</v>
      </c>
      <c r="DA17" s="1304" t="s">
        <v>1112</v>
      </c>
      <c r="DB17" s="1304" t="s">
        <v>1113</v>
      </c>
      <c r="DC17" s="1304" t="s">
        <v>1112</v>
      </c>
      <c r="DD17" s="1304" t="s">
        <v>1113</v>
      </c>
      <c r="DE17" s="1304" t="s">
        <v>1112</v>
      </c>
      <c r="DF17" s="1304" t="s">
        <v>1113</v>
      </c>
      <c r="DG17" s="1304" t="s">
        <v>1112</v>
      </c>
      <c r="DH17" s="1304" t="s">
        <v>1113</v>
      </c>
      <c r="DI17" s="1304" t="s">
        <v>1112</v>
      </c>
      <c r="DJ17" s="1304" t="s">
        <v>1113</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2" customFormat="1" customHeight="1" ht="11.25" hidden="1">
      <c r="B20" s="1053"/>
      <c r="D20" s="1037"/>
      <c r="E20" s="1052"/>
      <c r="F20" s="1310" t="s">
        <v>375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2" customFormat="1" customHeight="1" ht="12.75">
      <c r="A22" s="1054"/>
      <c r="B22" s="1054"/>
      <c r="C22" s="1054"/>
      <c r="D22" s="1054"/>
      <c r="E22" s="1054"/>
      <c r="FX22" s="1054"/>
      <c r="FY22" s="1054"/>
      <c r="FZ22" s="1054"/>
      <c r="GA22" s="1054"/>
      <c r="GB22" s="1054"/>
      <c r="GC22" s="1035">
        <v>12</v>
      </c>
    </row>
    <row s="707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DA693-FD0F-F58E-8747-828DDEF5AEC7}"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7" width="93.00390625" customWidth="1"/>
    <col min="10" max="17" style="5381" width="10.00390625" customWidth="1"/>
    <col min="18" max="18" style="6897" width="10.00390625" customWidth="1"/>
    <col min="19" max="19" style="5381" width="10.57421875" hidden="1"/>
  </cols>
  <sheetData>
    <row s="5457" customFormat="1" customHeight="1" ht="15" hidden="1">
      <c r="C1" s="785"/>
      <c r="H1" s="530">
        <v>4</v>
      </c>
      <c r="R1" s="533"/>
      <c r="S1" s="530" t="s">
        <v>14</v>
      </c>
    </row>
    <row customHeight="1" ht="22.5" hidden="1">
      <c r="C2" s="2041" t="s">
        <v>688</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t="str">
        <f>IF(H8="","",INDEX(DIFFERENTIATION_UNMERGE_VD,MATCH(H8,DIFFERENTIATION_ID_DIFF,0)))</f>
        <v>Транспортировка. Питьевая вода</v>
      </c>
      <c r="I9" s="2240" t="s">
        <v>300</v>
      </c>
      <c r="S9" s="618">
        <v>15</v>
      </c>
    </row>
    <row s="5381" customFormat="1" customHeight="1" ht="15.75">
      <c r="A10" s="872"/>
      <c r="C10" s="289"/>
      <c r="D10" s="824"/>
      <c r="E10" s="2480" t="s">
        <v>563</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299</v>
      </c>
      <c r="E12" s="2483"/>
      <c r="F12" s="2483"/>
      <c r="G12" s="1000"/>
      <c r="H12" s="1000"/>
      <c r="I12" s="2240"/>
      <c r="R12" s="788"/>
      <c r="S12" s="871">
        <v>15</v>
      </c>
    </row>
    <row customHeight="1" ht="35.699999999999996">
      <c r="C13" s="289"/>
      <c r="D13" s="874" t="s">
        <v>87</v>
      </c>
      <c r="E13" s="873" t="s">
        <v>301</v>
      </c>
      <c r="F13" s="873" t="s">
        <v>565</v>
      </c>
      <c r="G13" s="921" t="s">
        <v>302</v>
      </c>
      <c r="H13" s="867" t="s">
        <v>302</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1114</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1114</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1114</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1115</v>
      </c>
      <c r="E20" s="801"/>
      <c r="F20" s="622"/>
      <c r="G20" s="622"/>
      <c r="H20" s="622"/>
      <c r="I20" s="1876"/>
      <c r="S20" s="618">
        <v>0</v>
      </c>
    </row>
    <row customHeight="1" ht="29.25">
      <c r="C21" s="564"/>
      <c r="D21" s="652" t="s">
        <v>312</v>
      </c>
      <c r="E21" s="783" t="s">
        <v>1116</v>
      </c>
      <c r="F21" s="1874" t="str">
        <f>IF(TEMPLATE_SPHERE="HEAT","Гкал/час","тыс. куб. м/сутки")</f>
        <v>тыс. куб. м/сутки</v>
      </c>
      <c r="G21" s="793"/>
      <c r="H21" s="793">
        <v>0</v>
      </c>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1117</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DE8A9-3428-6462-93CB-113A4D9B23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6" style="5381" width="64.00390625" customWidth="1"/>
    <col min="7" max="7" style="5381" width="140.00390625" customWidth="1"/>
    <col min="8" max="8" style="5381" width="10.00390625" customWidth="1"/>
    <col min="9" max="10" style="5547"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299</v>
      </c>
      <c r="E9" s="2322"/>
      <c r="F9" s="2322"/>
      <c r="G9" s="2502" t="s">
        <v>300</v>
      </c>
      <c r="Q9" s="196">
        <v>14</v>
      </c>
    </row>
    <row customHeight="1" ht="24">
      <c r="C10" s="209"/>
      <c r="D10" s="218" t="s">
        <v>87</v>
      </c>
      <c r="E10" s="221" t="s">
        <v>301</v>
      </c>
      <c r="F10" s="221" t="s">
        <v>389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305</v>
      </c>
      <c r="G12" s="264"/>
      <c r="Q12" s="196">
        <v>62</v>
      </c>
    </row>
    <row customHeight="1" ht="24">
      <c r="A13" s="305"/>
      <c r="C13" s="209"/>
      <c r="D13" s="260" t="s">
        <v>1021</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305</v>
      </c>
      <c r="G13" s="264"/>
      <c r="Q13" s="196">
        <v>23</v>
      </c>
    </row>
    <row customHeight="1" ht="14.699999999999998">
      <c r="A14" s="305"/>
      <c r="C14" s="209"/>
      <c r="D14" s="260" t="s">
        <v>1057</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1023</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305</v>
      </c>
      <c r="G16" s="450"/>
      <c r="Q16" s="196">
        <v>14</v>
      </c>
    </row>
    <row customHeight="1" ht="14.699999999999998">
      <c r="A17" s="305"/>
      <c r="C17" s="209"/>
      <c r="D17" s="260" t="s">
        <v>1065</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1025</v>
      </c>
      <c r="E19" s="996" t="s">
        <v>1120</v>
      </c>
      <c r="F19" s="498"/>
      <c r="G19" s="450" t="s">
        <v>1121</v>
      </c>
      <c r="I19" s="613"/>
      <c r="J19" s="613"/>
      <c r="Q19" s="871">
        <v>0</v>
      </c>
    </row>
    <row s="5381" customFormat="1" customHeight="1" ht="14.699999999999998">
      <c r="A20" s="456"/>
      <c r="B20" s="259"/>
      <c r="C20" s="420"/>
      <c r="D20" s="998">
        <v>2</v>
      </c>
      <c r="E20" s="443" t="s">
        <v>1122</v>
      </c>
      <c r="F20" s="311" t="s">
        <v>305</v>
      </c>
      <c r="G20" s="450"/>
      <c r="I20" s="463"/>
      <c r="J20" s="463"/>
      <c r="Q20" s="455">
        <v>14</v>
      </c>
    </row>
    <row s="5381" customFormat="1" customHeight="1" ht="18.75" hidden="1">
      <c r="A21" s="456"/>
      <c r="B21" s="259"/>
      <c r="C21" s="420"/>
      <c r="D21" s="446" t="s">
        <v>635</v>
      </c>
      <c r="E21" s="445"/>
      <c r="F21" s="444"/>
      <c r="G21" s="454"/>
      <c r="H21" s="447"/>
      <c r="I21" s="463"/>
      <c r="J21" s="463"/>
      <c r="Q21" s="455">
        <v>0</v>
      </c>
    </row>
    <row customHeight="1" ht="15.75">
      <c r="A22" s="305"/>
      <c r="C22" s="209"/>
      <c r="D22" s="222"/>
      <c r="E22" s="316" t="s">
        <v>321</v>
      </c>
      <c r="F22" s="451"/>
      <c r="G22" s="452"/>
      <c r="Q22" s="196">
        <v>15</v>
      </c>
    </row>
    <row s="5381" customFormat="1" customHeight="1" ht="22.5" hidden="1">
      <c r="A23" s="456"/>
      <c r="B23" s="1273"/>
      <c r="C23" s="489"/>
      <c r="D23" s="1786" t="s">
        <v>110</v>
      </c>
      <c r="E23" s="310" t="s">
        <v>1123</v>
      </c>
      <c r="F23" s="1783" t="s">
        <v>305</v>
      </c>
      <c r="G23" s="458"/>
      <c r="I23" s="1737"/>
      <c r="J23" s="1737"/>
      <c r="Q23" s="1744">
        <v>0</v>
      </c>
    </row>
    <row s="5381" customFormat="1" customHeight="1" ht="14.25" hidden="1">
      <c r="A24" s="456"/>
      <c r="B24" s="1273"/>
      <c r="C24" s="489"/>
      <c r="D24" s="1786" t="s">
        <v>708</v>
      </c>
      <c r="E24" s="1785" t="s">
        <v>1124</v>
      </c>
      <c r="F24" s="1783" t="s">
        <v>305</v>
      </c>
      <c r="G24" s="450"/>
      <c r="I24" s="1737"/>
      <c r="J24" s="1737"/>
      <c r="Q24" s="1744">
        <v>0</v>
      </c>
    </row>
    <row s="5381" customFormat="1" customHeight="1" ht="14.25" hidden="1">
      <c r="A25" s="456"/>
      <c r="B25" s="1273"/>
      <c r="C25" s="489"/>
      <c r="D25" s="1786" t="s">
        <v>711</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528F3-0B08-6DC2-C92F-10C0A3A8C73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7" width="10.00390625" customWidth="1"/>
    <col min="13" max="13" style="5381" width="10.57421875" hidden="1"/>
  </cols>
  <sheetData>
    <row customHeight="1" ht="22.5" hidden="1">
      <c r="M1" s="196" t="s">
        <v>14</v>
      </c>
    </row>
    <row s="5381" customFormat="1" customHeight="1" ht="18.75" hidden="1">
      <c r="A2" s="1796"/>
      <c r="B2" s="1273"/>
      <c r="C2" s="1843" t="s">
        <v>688</v>
      </c>
      <c r="D2" s="1786"/>
      <c r="E2" s="312"/>
      <c r="F2" s="1783"/>
      <c r="G2" s="1783" t="s">
        <v>305</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688</v>
      </c>
      <c r="D4" s="1786"/>
      <c r="E4" s="318" t="s">
        <v>1127</v>
      </c>
      <c r="F4" s="1783"/>
      <c r="G4" s="370"/>
      <c r="H4" s="1783" t="s">
        <v>305</v>
      </c>
      <c r="K4" s="1737"/>
      <c r="L4" s="1737"/>
      <c r="M4" s="1744">
        <v>0</v>
      </c>
    </row>
    <row s="5381" customFormat="1" customHeight="1" ht="14.25" hidden="1">
      <c r="A5" s="1475"/>
      <c r="B5" s="1273"/>
      <c r="C5" s="457"/>
      <c r="K5" s="1737"/>
      <c r="L5" s="1737"/>
      <c r="M5" s="1744">
        <v>0</v>
      </c>
    </row>
    <row s="5381" customFormat="1" customHeight="1" ht="18.75" hidden="1">
      <c r="A6" s="1796"/>
      <c r="B6" s="1273"/>
      <c r="C6" s="1843" t="s">
        <v>688</v>
      </c>
      <c r="D6" s="1786"/>
      <c r="E6" s="319" t="s">
        <v>1128</v>
      </c>
      <c r="F6" s="1783"/>
      <c r="G6" s="370"/>
      <c r="H6" s="1783" t="s">
        <v>305</v>
      </c>
      <c r="K6" s="1737"/>
      <c r="L6" s="1737"/>
      <c r="M6" s="1744">
        <v>0</v>
      </c>
    </row>
    <row s="5381" customFormat="1" customHeight="1" ht="14.25" hidden="1">
      <c r="A7" s="1475"/>
      <c r="B7" s="1273"/>
      <c r="C7" s="457"/>
      <c r="K7" s="1737"/>
      <c r="L7" s="1737"/>
      <c r="M7" s="1744">
        <v>0</v>
      </c>
    </row>
    <row s="5381" customFormat="1" customHeight="1" ht="18.75" hidden="1">
      <c r="A8" s="1796"/>
      <c r="B8" s="1273"/>
      <c r="C8" s="1843" t="s">
        <v>688</v>
      </c>
      <c r="D8" s="1786"/>
      <c r="E8" s="319" t="s">
        <v>1129</v>
      </c>
      <c r="F8" s="1783"/>
      <c r="G8" s="370"/>
      <c r="H8" s="1783" t="s">
        <v>305</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688</v>
      </c>
      <c r="D10" s="1786"/>
      <c r="E10" s="319" t="s">
        <v>1130</v>
      </c>
      <c r="F10" s="1783"/>
      <c r="G10" s="1787"/>
      <c r="H10" s="1783" t="s">
        <v>305</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299</v>
      </c>
      <c r="E18" s="2322"/>
      <c r="F18" s="2322"/>
      <c r="G18" s="2322"/>
      <c r="H18" s="2322"/>
      <c r="I18" s="2502" t="s">
        <v>300</v>
      </c>
      <c r="M18" s="196">
        <v>21</v>
      </c>
    </row>
    <row customHeight="1" ht="22.049999999999997">
      <c r="C19" s="209"/>
      <c r="D19" s="218" t="s">
        <v>87</v>
      </c>
      <c r="E19" s="221" t="s">
        <v>301</v>
      </c>
      <c r="F19" s="221"/>
      <c r="G19" s="221" t="s">
        <v>302</v>
      </c>
      <c r="H19" s="221" t="s">
        <v>389</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1021</v>
      </c>
      <c r="E22" s="307" t="s">
        <v>1133</v>
      </c>
      <c r="F22" s="311"/>
      <c r="G22" s="1850"/>
      <c r="H22" s="311" t="s">
        <v>305</v>
      </c>
      <c r="I22" s="264" t="s">
        <v>1134</v>
      </c>
      <c r="M22" s="196">
        <v>20</v>
      </c>
    </row>
    <row customHeight="1" ht="60">
      <c r="A23" s="1796"/>
      <c r="C23" s="209"/>
      <c r="D23" s="260" t="s">
        <v>1023</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305</v>
      </c>
      <c r="H24" s="326"/>
      <c r="I24" s="372" t="s">
        <v>630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323</v>
      </c>
      <c r="E26" s="312"/>
      <c r="F26" s="311"/>
      <c r="G26" s="311" t="s">
        <v>305</v>
      </c>
      <c r="H26" s="326"/>
      <c r="I26" s="2282" t="s">
        <v>1137</v>
      </c>
      <c r="M26" s="196">
        <v>14</v>
      </c>
    </row>
    <row customHeight="1" ht="15.75">
      <c r="A27" s="1796" t="s">
        <v>109</v>
      </c>
      <c r="C27" s="209"/>
      <c r="D27" s="222"/>
      <c r="E27" s="316" t="s">
        <v>321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753</v>
      </c>
      <c r="E29" s="318" t="s">
        <v>1127</v>
      </c>
      <c r="F29" s="311"/>
      <c r="G29" s="370"/>
      <c r="H29" s="311" t="s">
        <v>305</v>
      </c>
      <c r="I29" s="2282" t="s">
        <v>1138</v>
      </c>
      <c r="M29" s="196">
        <v>20</v>
      </c>
    </row>
    <row customHeight="1" ht="15.75">
      <c r="A30" s="1796" t="s">
        <v>110</v>
      </c>
      <c r="C30" s="209"/>
      <c r="D30" s="222"/>
      <c r="E30" s="316" t="s">
        <v>321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1139</v>
      </c>
      <c r="E33" s="319" t="s">
        <v>1128</v>
      </c>
      <c r="F33" s="311"/>
      <c r="G33" s="370"/>
      <c r="H33" s="311" t="s">
        <v>305</v>
      </c>
      <c r="I33" s="2282" t="s">
        <v>1140</v>
      </c>
      <c r="M33" s="196">
        <v>14</v>
      </c>
    </row>
    <row customHeight="1" ht="15.75">
      <c r="A34" s="1796" t="s">
        <v>89</v>
      </c>
      <c r="C34" s="209"/>
      <c r="D34" s="222"/>
      <c r="E34" s="317" t="s">
        <v>321</v>
      </c>
      <c r="F34" s="313"/>
      <c r="G34" s="313"/>
      <c r="H34" s="314"/>
      <c r="I34" s="2284"/>
      <c r="M34" s="196">
        <v>15</v>
      </c>
    </row>
    <row customHeight="1" ht="25.2">
      <c r="A35" s="1796"/>
      <c r="C35" s="209"/>
      <c r="D35" s="260" t="s">
        <v>881</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1141</v>
      </c>
      <c r="E36" s="319" t="s">
        <v>1129</v>
      </c>
      <c r="F36" s="311"/>
      <c r="G36" s="370"/>
      <c r="H36" s="311" t="s">
        <v>305</v>
      </c>
      <c r="I36" s="2256" t="s">
        <v>1142</v>
      </c>
      <c r="M36" s="196">
        <v>14</v>
      </c>
    </row>
    <row customHeight="1" ht="15.75">
      <c r="A37" s="1796" t="s">
        <v>90</v>
      </c>
      <c r="C37" s="209"/>
      <c r="D37" s="222"/>
      <c r="E37" s="317" t="s">
        <v>321</v>
      </c>
      <c r="F37" s="313"/>
      <c r="G37" s="313"/>
      <c r="H37" s="314"/>
      <c r="I37" s="2256"/>
      <c r="M37" s="196">
        <v>15</v>
      </c>
    </row>
    <row customHeight="1" ht="27.299999999999997">
      <c r="A38" s="1796"/>
      <c r="C38" s="209"/>
      <c r="D38" s="260" t="s">
        <v>882</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883</v>
      </c>
      <c r="E39" s="319" t="s">
        <v>1130</v>
      </c>
      <c r="F39" s="311"/>
      <c r="G39" s="320"/>
      <c r="H39" s="311" t="s">
        <v>305</v>
      </c>
      <c r="I39" s="2282" t="s">
        <v>1143</v>
      </c>
      <c r="L39" s="268" t="s">
        <v>1131</v>
      </c>
      <c r="M39" s="196">
        <v>14</v>
      </c>
    </row>
    <row customHeight="1" ht="15.75">
      <c r="A40" s="1796" t="s">
        <v>111</v>
      </c>
      <c r="C40" s="209"/>
      <c r="D40" s="222"/>
      <c r="E40" s="317" t="s">
        <v>321</v>
      </c>
      <c r="F40" s="313"/>
      <c r="G40" s="313"/>
      <c r="H40" s="314"/>
      <c r="I40" s="2284"/>
      <c r="M40" s="196">
        <v>15</v>
      </c>
    </row>
    <row s="7155" customFormat="1" customHeight="1" ht="3">
      <c r="A41" s="1796"/>
      <c r="K41" s="309"/>
      <c r="L41" s="309"/>
      <c r="M41" s="253">
        <v>3</v>
      </c>
    </row>
    <row customHeight="1" ht="26.25">
      <c r="D42" s="1794" t="s">
        <v>803</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211FF-13D8-EDBA-8839-46FCEC57071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4" width="25.140625" hidden="1" customWidth="1"/>
    <col min="3" max="3" style="7195" width="9.140625" hidden="1" customWidth="1"/>
    <col min="4" max="4" style="6221"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7"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305</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305</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305</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299</v>
      </c>
      <c r="F19" s="2322"/>
      <c r="G19" s="2322"/>
      <c r="H19" s="2322"/>
      <c r="I19" s="2322"/>
      <c r="J19" s="2322"/>
      <c r="K19" s="2322"/>
      <c r="L19" s="2322"/>
      <c r="M19" s="2502" t="s">
        <v>300</v>
      </c>
      <c r="AH19" s="487">
        <v>21</v>
      </c>
    </row>
    <row customHeight="1" ht="22.049999999999997">
      <c r="D20" s="489"/>
      <c r="E20" s="2390" t="s">
        <v>87</v>
      </c>
      <c r="F20" s="2337" t="s">
        <v>123</v>
      </c>
      <c r="G20" s="2337" t="s">
        <v>124</v>
      </c>
      <c r="H20" s="2499" t="s">
        <v>1147</v>
      </c>
      <c r="I20" s="2500"/>
      <c r="J20" s="2546"/>
      <c r="K20" s="2337" t="s">
        <v>302</v>
      </c>
      <c r="L20" s="2337" t="s">
        <v>389</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305</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305</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305</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305</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305</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305</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305</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305</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305</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305</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305</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305</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305</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305</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249</v>
      </c>
      <c r="B66" s="1893" t="s">
        <v>250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305</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254</v>
      </c>
      <c r="B69" s="1893" t="s">
        <v>255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305</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259</v>
      </c>
      <c r="B72" s="1893" t="s">
        <v>260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305</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264</v>
      </c>
      <c r="B75" s="1893" t="s">
        <v>265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305</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269</v>
      </c>
      <c r="B78" s="1893" t="s">
        <v>270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305</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274</v>
      </c>
      <c r="B81" s="1893" t="s">
        <v>275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305</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305</v>
      </c>
      <c r="G85" s="311" t="s">
        <v>305</v>
      </c>
      <c r="H85" s="2331" t="s">
        <v>305</v>
      </c>
      <c r="I85" s="2333"/>
      <c r="J85" s="311" t="s">
        <v>305</v>
      </c>
      <c r="K85" s="311" t="s">
        <v>305</v>
      </c>
      <c r="L85" s="514"/>
      <c r="M85" s="458" t="s">
        <v>1151</v>
      </c>
      <c r="N85" s="447"/>
      <c r="AH85" s="487">
        <v>34</v>
      </c>
    </row>
    <row customHeight="1" ht="19.95">
      <c r="A86" s="1893"/>
      <c r="B86" s="1893"/>
      <c r="D86" s="489"/>
      <c r="E86" s="260" t="s">
        <v>89</v>
      </c>
      <c r="F86" s="2573" t="s">
        <v>1152</v>
      </c>
      <c r="G86" s="2573"/>
      <c r="H86" s="2573"/>
      <c r="I86" s="2573"/>
      <c r="J86" s="2573"/>
      <c r="K86" s="2573"/>
      <c r="L86" s="2573"/>
      <c r="M86" s="410"/>
      <c r="N86" s="447"/>
      <c r="AH86" s="487">
        <v>19</v>
      </c>
    </row>
    <row s="5381"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305</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305</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305</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305</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305</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305</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305</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305</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305</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305</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305</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305</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305</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249</v>
      </c>
      <c r="B129" s="1893" t="s">
        <v>250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305</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254</v>
      </c>
      <c r="B132" s="1893" t="s">
        <v>255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305</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259</v>
      </c>
      <c r="B135" s="1893" t="s">
        <v>260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305</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264</v>
      </c>
      <c r="B138" s="1893" t="s">
        <v>265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305</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269</v>
      </c>
      <c r="B141" s="1893" t="s">
        <v>270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305</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274</v>
      </c>
      <c r="B144" s="1893" t="s">
        <v>275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305</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381"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305</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305</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305</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305</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305</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305</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305</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305</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305</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305</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305</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305</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305</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249</v>
      </c>
      <c r="B190" s="1893" t="s">
        <v>250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305</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254</v>
      </c>
      <c r="B193" s="1893" t="s">
        <v>255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305</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259</v>
      </c>
      <c r="B196" s="1893" t="s">
        <v>260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305</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264</v>
      </c>
      <c r="B199" s="1893" t="s">
        <v>265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305</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269</v>
      </c>
      <c r="B202" s="1893" t="s">
        <v>270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305</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274</v>
      </c>
      <c r="B205" s="1893" t="s">
        <v>275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305</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305</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305</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305</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305</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305</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305</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305</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305</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305</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305</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305</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305</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305</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249</v>
      </c>
      <c r="B251" s="1893" t="s">
        <v>250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305</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254</v>
      </c>
      <c r="B254" s="1893" t="s">
        <v>255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305</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259</v>
      </c>
      <c r="B257" s="1893" t="s">
        <v>260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305</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264</v>
      </c>
      <c r="B260" s="1893" t="s">
        <v>265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305</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269</v>
      </c>
      <c r="B263" s="1893" t="s">
        <v>270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305</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274</v>
      </c>
      <c r="B266" s="1893" t="s">
        <v>275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305</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305</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305</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305</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305</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305</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305</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305</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305</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305</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305</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305</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305</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305</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249</v>
      </c>
      <c r="B312" s="1893" t="s">
        <v>250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305</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254</v>
      </c>
      <c r="B315" s="1893" t="s">
        <v>255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305</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259</v>
      </c>
      <c r="B318" s="1893" t="s">
        <v>260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305</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264</v>
      </c>
      <c r="B321" s="1893" t="s">
        <v>265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305</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269</v>
      </c>
      <c r="B324" s="1893" t="s">
        <v>270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305</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274</v>
      </c>
      <c r="B327" s="1893" t="s">
        <v>275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305</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B31B7-6DD8-33A4-1A35-95128A107AE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7"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688</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299</v>
      </c>
      <c r="E8" s="2322"/>
      <c r="F8" s="2322"/>
      <c r="G8" s="2322"/>
      <c r="H8" s="2502" t="s">
        <v>300</v>
      </c>
      <c r="R8" s="487">
        <v>14</v>
      </c>
    </row>
    <row customHeight="1" ht="24">
      <c r="C9" s="489"/>
      <c r="D9" s="499" t="s">
        <v>87</v>
      </c>
      <c r="E9" s="221" t="s">
        <v>301</v>
      </c>
      <c r="F9" s="221" t="s">
        <v>302</v>
      </c>
      <c r="G9" s="221" t="s">
        <v>389</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321</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2EC93-E7FD-0E27-0F2E-3019CB4C0C3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123</v>
      </c>
      <c r="F9" s="2216"/>
      <c r="G9" s="2240" t="s">
        <v>105</v>
      </c>
      <c r="H9" s="2240" t="s">
        <v>87</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88</v>
      </c>
      <c r="F10" s="1397" t="s">
        <v>129</v>
      </c>
      <c r="G10" s="2240"/>
      <c r="H10" s="2240"/>
      <c r="I10" s="2240"/>
      <c r="J10" s="2240"/>
      <c r="K10" s="223" t="s">
        <v>108</v>
      </c>
      <c r="L10" s="2240" t="s">
        <v>87</v>
      </c>
      <c r="M10" s="2240"/>
      <c r="N10" s="223" t="s">
        <v>130</v>
      </c>
      <c r="O10" s="223" t="s">
        <v>108</v>
      </c>
      <c r="P10" s="2240" t="s">
        <v>87</v>
      </c>
      <c r="Q10" s="2240"/>
      <c r="R10" s="223" t="s">
        <v>130</v>
      </c>
      <c r="S10" s="396" t="s">
        <v>108</v>
      </c>
      <c r="T10" s="2240" t="s">
        <v>87</v>
      </c>
      <c r="U10" s="2240"/>
      <c r="V10" s="396" t="s">
        <v>88</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547" customFormat="1" customHeight="1" ht="12" hidden="1">
      <c r="D11" s="1362" t="s">
        <v>109</v>
      </c>
      <c r="E11" s="1362" t="s">
        <v>110</v>
      </c>
      <c r="F11" s="1362"/>
      <c r="G11" s="1362" t="s">
        <v>89</v>
      </c>
      <c r="H11" s="2269" t="s">
        <v>111</v>
      </c>
      <c r="I11" s="2269"/>
      <c r="J11" s="1362" t="s">
        <v>91</v>
      </c>
      <c r="K11" s="1362" t="s">
        <v>92</v>
      </c>
      <c r="L11" s="2269" t="s">
        <v>112</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249</v>
      </c>
      <c r="AD105" s="1380" t="s">
        <v>250</v>
      </c>
      <c r="AE105" s="1380" t="s">
        <v>251</v>
      </c>
      <c r="AF105" s="1380" t="s">
        <v>252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254</v>
      </c>
      <c r="AD110" s="1380" t="s">
        <v>255</v>
      </c>
      <c r="AE110" s="1380" t="s">
        <v>256</v>
      </c>
      <c r="AF110" s="1380" t="s">
        <v>257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259</v>
      </c>
      <c r="AD115" s="1380" t="s">
        <v>260</v>
      </c>
      <c r="AE115" s="1380" t="s">
        <v>261</v>
      </c>
      <c r="AF115" s="1380" t="s">
        <v>262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264</v>
      </c>
      <c r="AD121" s="1380" t="s">
        <v>265</v>
      </c>
      <c r="AE121" s="1380" t="s">
        <v>266</v>
      </c>
      <c r="AF121" s="1380" t="s">
        <v>267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269</v>
      </c>
      <c r="AD126" s="1380" t="s">
        <v>270</v>
      </c>
      <c r="AE126" s="1380" t="s">
        <v>271</v>
      </c>
      <c r="AF126" s="1380" t="s">
        <v>272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274</v>
      </c>
      <c r="AD131" s="1380" t="s">
        <v>275</v>
      </c>
      <c r="AE131" s="1380" t="s">
        <v>276</v>
      </c>
      <c r="AF131" s="1380" t="s">
        <v>277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CD932-A976-6BD7-5846-5F5A02BB6DE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7" width="50.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t="str">
        <f>IF(I8="","",INDEX(DIFFERENTIATION_UNMERGE_VD,MATCH(I8,DIFFERENTIATION_ID_DIFF,0)))</f>
        <v>Транспортировка. Питьевая вода</v>
      </c>
      <c r="J9" s="2509"/>
      <c r="K9" s="2288" t="s">
        <v>300</v>
      </c>
      <c r="V9" s="618">
        <v>15</v>
      </c>
    </row>
    <row s="5381" customFormat="1" customHeight="1" ht="15.75">
      <c r="A10" s="872"/>
      <c r="C10" s="289"/>
      <c r="D10" s="824"/>
      <c r="E10" s="2480" t="s">
        <v>563</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299</v>
      </c>
      <c r="E12" s="2483"/>
      <c r="F12" s="2483"/>
      <c r="G12" s="1000"/>
      <c r="H12" s="1000"/>
      <c r="I12" s="1000"/>
      <c r="J12" s="1000"/>
      <c r="K12" s="2312"/>
      <c r="U12" s="788"/>
      <c r="V12" s="871">
        <v>15</v>
      </c>
    </row>
    <row customHeight="1" ht="35.699999999999996">
      <c r="C13" s="289"/>
      <c r="D13" s="918" t="s">
        <v>87</v>
      </c>
      <c r="E13" s="920" t="s">
        <v>301</v>
      </c>
      <c r="F13" s="920" t="s">
        <v>565</v>
      </c>
      <c r="G13" s="921" t="s">
        <v>302</v>
      </c>
      <c r="H13" s="920" t="s">
        <v>389</v>
      </c>
      <c r="I13" s="921" t="s">
        <v>302</v>
      </c>
      <c r="J13" s="920" t="s">
        <v>389</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808</v>
      </c>
      <c r="F15" s="634" t="s">
        <v>809</v>
      </c>
      <c r="G15" s="791"/>
      <c r="H15" s="791"/>
      <c r="I15" s="791"/>
      <c r="J15" s="791"/>
      <c r="K15" s="402" t="s">
        <v>810</v>
      </c>
      <c r="V15" s="618">
        <v>0</v>
      </c>
    </row>
    <row customHeight="1" ht="22.5" hidden="1">
      <c r="A16" s="618"/>
      <c r="C16" s="639"/>
      <c r="D16" s="634">
        <v>2</v>
      </c>
      <c r="E16" s="392" t="s">
        <v>811</v>
      </c>
      <c r="F16" s="634" t="s">
        <v>812</v>
      </c>
      <c r="G16" s="791"/>
      <c r="H16" s="791"/>
      <c r="I16" s="791"/>
      <c r="J16" s="791"/>
      <c r="K16" s="402" t="s">
        <v>813</v>
      </c>
      <c r="V16" s="618">
        <v>0</v>
      </c>
    </row>
    <row customHeight="1" ht="123.75" hidden="1">
      <c r="A17" s="618"/>
      <c r="C17" s="639"/>
      <c r="D17" s="634">
        <v>3</v>
      </c>
      <c r="E17" s="392" t="s">
        <v>1156</v>
      </c>
      <c r="F17" s="634" t="s">
        <v>305</v>
      </c>
      <c r="G17" s="791"/>
      <c r="H17" s="791"/>
      <c r="I17" s="791"/>
      <c r="J17" s="791"/>
      <c r="K17" s="402" t="s">
        <v>1157</v>
      </c>
      <c r="V17" s="618">
        <v>0</v>
      </c>
    </row>
    <row customHeight="1" ht="48.29999999999999">
      <c r="A18" s="618"/>
      <c r="C18" s="639"/>
      <c r="D18" s="634">
        <v>3</v>
      </c>
      <c r="E18" s="392" t="s">
        <v>814</v>
      </c>
      <c r="F18" s="634" t="s">
        <v>305</v>
      </c>
      <c r="G18" s="922" t="s">
        <v>305</v>
      </c>
      <c r="H18" s="923" t="s">
        <v>305</v>
      </c>
      <c r="I18" s="634" t="s">
        <v>305</v>
      </c>
      <c r="J18" s="691" t="s">
        <v>305</v>
      </c>
      <c r="K18" s="402" t="s">
        <v>1158</v>
      </c>
      <c r="V18" s="618">
        <v>46</v>
      </c>
    </row>
    <row customHeight="1" ht="35.699999999999996">
      <c r="A19" s="618"/>
      <c r="C19" s="639"/>
      <c r="D19" s="652" t="s">
        <v>323</v>
      </c>
      <c r="E19" s="672" t="s">
        <v>816</v>
      </c>
      <c r="F19" s="634" t="s">
        <v>817</v>
      </c>
      <c r="G19" s="930"/>
      <c r="H19" s="219"/>
      <c r="I19" s="930"/>
      <c r="J19" s="931"/>
      <c r="K19" s="792"/>
      <c r="V19" s="618">
        <v>34</v>
      </c>
    </row>
    <row customHeight="1" ht="35.699999999999996">
      <c r="A20" s="618"/>
      <c r="C20" s="639"/>
      <c r="D20" s="2003" t="s">
        <v>331</v>
      </c>
      <c r="E20" s="672" t="s">
        <v>818</v>
      </c>
      <c r="F20" s="634" t="s">
        <v>819</v>
      </c>
      <c r="G20" s="930"/>
      <c r="H20" s="219"/>
      <c r="I20" s="930"/>
      <c r="J20" s="219"/>
      <c r="K20" s="792"/>
      <c r="V20" s="618">
        <v>34</v>
      </c>
    </row>
    <row customHeight="1" ht="48.29999999999999">
      <c r="A21" s="618"/>
      <c r="C21" s="639"/>
      <c r="D21" s="2003" t="s">
        <v>333</v>
      </c>
      <c r="E21" s="672" t="s">
        <v>820</v>
      </c>
      <c r="F21" s="634" t="s">
        <v>570</v>
      </c>
      <c r="G21" s="793"/>
      <c r="H21" s="219"/>
      <c r="I21" s="793"/>
      <c r="J21" s="219"/>
      <c r="K21" s="792"/>
      <c r="V21" s="618">
        <v>46</v>
      </c>
    </row>
    <row customHeight="1" ht="67.5" hidden="1">
      <c r="A22" s="618"/>
      <c r="C22" s="639"/>
      <c r="D22" s="634">
        <v>5</v>
      </c>
      <c r="E22" s="392" t="s">
        <v>1159</v>
      </c>
      <c r="F22" s="634" t="s">
        <v>557</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5CA2FD-2F5F-28CC-6F44-38656CBD15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2" width="32.57421875" customWidth="1"/>
    <col min="2" max="2" style="5518" width="11.00390625" customWidth="1"/>
    <col min="3" max="3" style="5518" width="9.140625"/>
    <col min="4" max="4" style="5518" width="26.57421875" customWidth="1"/>
    <col min="5" max="5" style="7155" width="36.8515625" customWidth="1"/>
    <col min="6" max="6" style="7155" width="23.57421875" customWidth="1"/>
    <col min="7" max="7" style="7155" width="31.421875" customWidth="1"/>
    <col min="8" max="8" style="7155" width="40.8515625" customWidth="1"/>
    <col min="9" max="9" style="7155" width="14.57421875" customWidth="1"/>
    <col min="10" max="10" style="7155" width="26.8515625" customWidth="1"/>
    <col min="11" max="11" style="7155" width="50.00390625" customWidth="1"/>
    <col min="12" max="12" style="7155" width="52.421875" customWidth="1"/>
    <col min="13" max="13" style="7155" width="10.7109375" customWidth="1"/>
    <col min="14" max="14" style="7155" width="55.140625" customWidth="1"/>
    <col min="15" max="15" style="7155" width="31.8515625" customWidth="1"/>
    <col min="16" max="16" style="7155" width="23.8515625" customWidth="1"/>
    <col min="17" max="17" style="7155" width="46.57421875" customWidth="1"/>
    <col min="18" max="18" style="7155" width="24.00390625" customWidth="1"/>
    <col min="19" max="19" style="7155" width="20.57421875" customWidth="1"/>
    <col min="20" max="20" style="7155" width="22.00390625" customWidth="1"/>
    <col min="21" max="22" style="7155" width="26.421875" customWidth="1"/>
    <col min="23" max="23" style="7155" width="8.28125" hidden="1" customWidth="1"/>
    <col min="24" max="24" style="7155" width="59.7109375" customWidth="1"/>
    <col min="25" max="25" style="7155" width="49.140625" customWidth="1"/>
    <col min="26" max="26" style="7155" width="11.140625" customWidth="1"/>
    <col min="27" max="30" style="7155" width="29.00390625" customWidth="1"/>
    <col min="31" max="31" style="7155" width="9.140625"/>
    <col min="32" max="32" style="7155" width="34.7109375" customWidth="1"/>
    <col min="33" max="33" style="7155" width="9.140625"/>
    <col min="34" max="35" style="7155" width="34.421875" customWidth="1"/>
    <col min="36" max="36" style="7155" width="9.140625"/>
    <col min="37" max="37" style="7155" width="24.57421875" customWidth="1"/>
    <col min="38" max="38" style="7155" width="9.140625"/>
    <col min="39" max="39" style="7155" width="26.140625" customWidth="1"/>
    <col min="40" max="40" style="7155" width="1.7109375" customWidth="1"/>
    <col min="41" max="41" style="7155" width="9.140625"/>
    <col min="42" max="43" style="7155" width="47.8515625" customWidth="1"/>
    <col min="44" max="44" style="7155" width="1.7109375" customWidth="1"/>
    <col min="45" max="45" style="7155" width="21.421875" customWidth="1"/>
    <col min="46" max="46" style="7155" width="1.7109375" customWidth="1"/>
    <col min="47" max="47" style="7155" width="31.28125" customWidth="1"/>
    <col min="48" max="48" style="7155" width="1.7109375" customWidth="1"/>
    <col min="49" max="50" style="7155" width="9.140625"/>
    <col min="51" max="51" style="7155" width="3.7109375" customWidth="1"/>
    <col min="52" max="52" style="7155" width="60.8515625" customWidth="1"/>
    <col min="53" max="53" style="7155" width="49.28125" customWidth="1"/>
    <col min="54" max="54" style="7155" width="35.140625" customWidth="1"/>
    <col min="55" max="55" style="7155" width="9.140625"/>
    <col min="56" max="56" style="7155" width="1.7109375" customWidth="1"/>
    <col min="57" max="57" style="7313" width="12.57421875" customWidth="1"/>
    <col min="58" max="58" style="7313" width="14.28125" customWidth="1"/>
    <col min="59" max="59" style="7155" width="30.7109375" customWidth="1"/>
    <col min="60" max="60" style="7314" width="40.7109375" customWidth="1"/>
    <col min="61" max="61" style="7314" width="15.00390625" customWidth="1"/>
    <col min="62" max="62" style="7314" width="40.7109375" customWidth="1"/>
    <col min="63" max="63" style="7314" width="2.7109375" customWidth="1"/>
    <col min="64" max="64" style="7314" width="44.7109375" customWidth="1"/>
    <col min="65" max="65" style="7314" width="2.7109375" customWidth="1"/>
    <col min="66" max="66" style="7314" width="40.7109375" customWidth="1"/>
    <col min="67" max="68" style="7155" width="9.140625"/>
    <col min="69" max="69" style="7155" width="18.140625" customWidth="1"/>
    <col min="70" max="70" style="7155" width="57.8515625" customWidth="1"/>
    <col min="71" max="71" style="7155" width="1.7109375" customWidth="1"/>
    <col min="72" max="72" style="7155" width="22.57421875" customWidth="1"/>
    <col min="73" max="73" style="7155" width="57.8515625" customWidth="1"/>
    <col min="74" max="74" style="7155" width="1.7109375" customWidth="1"/>
    <col min="75" max="75" style="7155" width="22.57421875" customWidth="1"/>
    <col min="76" max="76" style="7155" width="57.8515625" customWidth="1"/>
    <col min="77" max="77" style="7155" width="1.7109375" customWidth="1"/>
    <col min="78" max="78" style="7155" width="22.57421875" customWidth="1"/>
    <col min="79" max="79" style="7155" width="57.8515625" customWidth="1"/>
    <col min="80" max="81" style="7155" width="9.140625"/>
    <col min="82" max="82" style="7155" width="49.57421875" customWidth="1"/>
  </cols>
  <sheetData>
    <row s="7215"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807</v>
      </c>
      <c r="BI1" s="1183"/>
      <c r="BJ1" s="1184" t="s">
        <v>1204</v>
      </c>
      <c r="BK1" s="1183"/>
      <c r="BL1" s="1185" t="s">
        <v>906</v>
      </c>
      <c r="BM1" s="1183"/>
      <c r="BN1" s="1186" t="s">
        <v>1205</v>
      </c>
      <c r="BS1" s="1540"/>
    </row>
    <row customHeight="1" ht="11.25">
      <c r="A2" s="1187" t="s">
        <v>1206</v>
      </c>
      <c r="B2" s="1188">
        <v>2000</v>
      </c>
      <c r="C2" s="1188">
        <v>2022</v>
      </c>
      <c r="D2" s="1188" t="s">
        <v>65</v>
      </c>
      <c r="E2" s="1189" t="s">
        <v>1207</v>
      </c>
      <c r="F2" s="1189" t="s">
        <v>1208</v>
      </c>
      <c r="G2" s="1189" t="s">
        <v>1209</v>
      </c>
      <c r="H2" s="1190" t="s">
        <v>54</v>
      </c>
      <c r="I2" s="1189" t="s">
        <v>109</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35</v>
      </c>
      <c r="G3" s="1189" t="s">
        <v>1235</v>
      </c>
      <c r="H3" s="1190" t="s">
        <v>1236</v>
      </c>
      <c r="I3" s="1189" t="s">
        <v>110</v>
      </c>
      <c r="J3" s="1189" t="s">
        <v>555</v>
      </c>
      <c r="K3" s="1191" t="s">
        <v>1237</v>
      </c>
      <c r="L3" s="1192">
        <f>_xlfn.IFERROR(MATCH(K3,OFFER_METHOD,0),0)</f>
        <v>0</v>
      </c>
      <c r="M3" s="1191">
        <v>2</v>
      </c>
      <c r="N3" s="1275" t="s">
        <v>1238</v>
      </c>
      <c r="O3" s="1190" t="s">
        <v>1239</v>
      </c>
      <c r="P3" s="1193" t="s">
        <v>1240</v>
      </c>
      <c r="Q3" s="1194" t="s">
        <v>1241</v>
      </c>
      <c r="R3" s="256" t="s">
        <v>1242</v>
      </c>
      <c r="S3" s="256" t="s">
        <v>1243</v>
      </c>
      <c r="T3" s="1195" t="s">
        <v>1244</v>
      </c>
      <c r="U3" s="1192" t="s">
        <v>1245</v>
      </c>
      <c r="V3" s="1196">
        <v>2</v>
      </c>
      <c r="W3" s="1197"/>
      <c r="X3" s="1197" t="s">
        <v>1246</v>
      </c>
      <c r="Y3" s="1188" t="s">
        <v>1220</v>
      </c>
      <c r="Z3" s="1198"/>
      <c r="AA3" s="1188" t="s">
        <v>1247</v>
      </c>
      <c r="AB3" s="1199" t="s">
        <v>1247</v>
      </c>
      <c r="AC3" s="1188" t="s">
        <v>1248</v>
      </c>
      <c r="AD3" s="1199" t="s">
        <v>1248</v>
      </c>
      <c r="AF3" s="1190" t="s">
        <v>1245</v>
      </c>
      <c r="AH3" s="1189" t="s">
        <v>1249</v>
      </c>
      <c r="AI3" s="1189" t="s">
        <v>1250</v>
      </c>
      <c r="AK3" s="1189" t="s">
        <v>1251</v>
      </c>
      <c r="AM3" s="1189" t="s">
        <v>1252</v>
      </c>
      <c r="AP3" s="1200" t="s">
        <v>1253</v>
      </c>
      <c r="AQ3" s="1201" t="s">
        <v>1253</v>
      </c>
      <c r="AS3" s="1188" t="s">
        <v>1254</v>
      </c>
      <c r="AU3" s="1233" t="s">
        <v>1255</v>
      </c>
      <c r="AW3" s="1233" t="s">
        <v>1256</v>
      </c>
      <c r="AX3" s="1233" t="s">
        <v>1256</v>
      </c>
      <c r="AZ3" s="1233" t="s">
        <v>1257</v>
      </c>
      <c r="BB3" s="1233" t="s">
        <v>1258</v>
      </c>
      <c r="BC3" s="1233" t="s">
        <v>1231</v>
      </c>
      <c r="BE3" s="1233">
        <v>2001</v>
      </c>
      <c r="BF3" s="1233" t="s">
        <v>1259</v>
      </c>
      <c r="BH3" s="1180" t="s">
        <v>1260</v>
      </c>
      <c r="BJ3" s="1180" t="s">
        <v>1261</v>
      </c>
      <c r="BL3" s="1180" t="s">
        <v>1262</v>
      </c>
      <c r="BN3" s="1180" t="s">
        <v>1263</v>
      </c>
      <c r="BR3" s="1180" t="s">
        <v>1264</v>
      </c>
      <c r="BS3" s="1541"/>
      <c r="BT3" s="1183"/>
      <c r="BU3" s="1180" t="s">
        <v>1265</v>
      </c>
      <c r="BV3" s="1183"/>
      <c r="BW3" s="1803"/>
      <c r="BX3" s="1805" t="s">
        <v>1266</v>
      </c>
      <c r="CA3" s="1180" t="s">
        <v>1267</v>
      </c>
    </row>
    <row customHeight="1" ht="11.25">
      <c r="A4" s="1187" t="s">
        <v>1268</v>
      </c>
      <c r="B4" s="1188">
        <v>2002</v>
      </c>
      <c r="C4" s="1188">
        <v>2024</v>
      </c>
      <c r="E4" s="1189" t="s">
        <v>1269</v>
      </c>
      <c r="F4" s="1189" t="s">
        <v>1270</v>
      </c>
      <c r="H4" s="1190" t="s">
        <v>1271</v>
      </c>
      <c r="I4" s="1189" t="s">
        <v>89</v>
      </c>
      <c r="J4" s="1189" t="s">
        <v>1272</v>
      </c>
      <c r="K4" s="1191" t="s">
        <v>1273</v>
      </c>
      <c r="L4" s="1192">
        <f>_xlfn.IFERROR(MATCH(K4,OFFER_METHOD,0),0)</f>
        <v>0</v>
      </c>
      <c r="M4" s="1191">
        <v>3</v>
      </c>
      <c r="N4" s="1275" t="s">
        <v>1274</v>
      </c>
      <c r="O4" s="1189" t="s">
        <v>1275</v>
      </c>
      <c r="Q4" s="1194" t="s">
        <v>1276</v>
      </c>
      <c r="R4" s="256" t="s">
        <v>1277</v>
      </c>
      <c r="S4" s="256" t="s">
        <v>1278</v>
      </c>
      <c r="T4" s="1195" t="s">
        <v>1279</v>
      </c>
      <c r="U4" s="1192" t="s">
        <v>1280</v>
      </c>
      <c r="V4" s="1196">
        <v>3</v>
      </c>
      <c r="W4" s="1197"/>
      <c r="X4" s="1197" t="s">
        <v>1281</v>
      </c>
      <c r="Y4" s="1188" t="s">
        <v>1220</v>
      </c>
      <c r="Z4" s="1204"/>
      <c r="AC4" s="1188" t="s">
        <v>1282</v>
      </c>
      <c r="AD4" s="1199" t="s">
        <v>1282</v>
      </c>
      <c r="AF4" s="1190" t="s">
        <v>1280</v>
      </c>
      <c r="AH4" s="1190" t="s">
        <v>1283</v>
      </c>
      <c r="AK4" s="1189" t="s">
        <v>1284</v>
      </c>
      <c r="AM4" s="1189" t="s">
        <v>1285</v>
      </c>
      <c r="AP4" s="1200" t="s">
        <v>1246</v>
      </c>
      <c r="AQ4" s="1201" t="s">
        <v>1246</v>
      </c>
      <c r="AS4" s="1188" t="s">
        <v>1286</v>
      </c>
      <c r="AU4" s="1233" t="s">
        <v>1287</v>
      </c>
      <c r="AW4" s="1233" t="s">
        <v>1288</v>
      </c>
      <c r="AX4" s="1233" t="s">
        <v>1288</v>
      </c>
      <c r="AZ4" s="1233" t="s">
        <v>1289</v>
      </c>
      <c r="BB4" s="1233" t="s">
        <v>1290</v>
      </c>
      <c r="BC4" s="1233" t="s">
        <v>1291</v>
      </c>
      <c r="BE4" s="1233">
        <v>2002</v>
      </c>
      <c r="BF4" s="1233" t="s">
        <v>1292</v>
      </c>
      <c r="BH4" s="1181" t="s">
        <v>1293</v>
      </c>
      <c r="BJ4" s="1181" t="s">
        <v>1293</v>
      </c>
      <c r="BL4" s="1181" t="s">
        <v>1293</v>
      </c>
      <c r="BN4" s="1181" t="s">
        <v>1293</v>
      </c>
      <c r="BQ4" s="1545" t="s">
        <v>1294</v>
      </c>
      <c r="BR4" s="1272" t="s">
        <v>1295</v>
      </c>
      <c r="BS4" s="387"/>
      <c r="BT4" s="1545" t="s">
        <v>1296</v>
      </c>
      <c r="BU4" s="1272" t="s">
        <v>1297</v>
      </c>
      <c r="BV4" s="1183"/>
      <c r="BW4" s="1810" t="s">
        <v>1298</v>
      </c>
      <c r="BX4" s="1804" t="s">
        <v>1299</v>
      </c>
      <c r="BZ4" s="1545" t="s">
        <v>1300</v>
      </c>
      <c r="CA4" s="1272" t="s">
        <v>1301</v>
      </c>
    </row>
    <row customHeight="1" ht="11.25">
      <c r="A5" s="1187" t="s">
        <v>1302</v>
      </c>
      <c r="B5" s="1188">
        <v>2003</v>
      </c>
      <c r="C5" s="1188">
        <v>2025</v>
      </c>
      <c r="E5" s="1189" t="s">
        <v>1303</v>
      </c>
      <c r="F5" s="1189" t="s">
        <v>1304</v>
      </c>
      <c r="H5" s="1190" t="s">
        <v>1305</v>
      </c>
      <c r="I5" s="1189" t="s">
        <v>90</v>
      </c>
      <c r="K5" s="1191" t="s">
        <v>1306</v>
      </c>
      <c r="L5" s="1192">
        <f>_xlfn.IFERROR(MATCH(K5,OFFER_METHOD,0),0)</f>
        <v>0</v>
      </c>
      <c r="M5" s="1191">
        <v>4</v>
      </c>
      <c r="N5" s="1205" t="s">
        <v>1307</v>
      </c>
      <c r="O5" s="1189" t="s">
        <v>1308</v>
      </c>
      <c r="Q5" s="1194" t="s">
        <v>1309</v>
      </c>
      <c r="R5" s="256" t="s">
        <v>1310</v>
      </c>
      <c r="T5" s="1190" t="s">
        <v>1311</v>
      </c>
      <c r="U5" s="1192" t="s">
        <v>1312</v>
      </c>
      <c r="V5" s="1196">
        <v>4</v>
      </c>
      <c r="W5" s="1197"/>
      <c r="X5" s="1197" t="s">
        <v>167</v>
      </c>
      <c r="Y5" s="1188" t="s">
        <v>1313</v>
      </c>
      <c r="Z5" s="1204">
        <v>1</v>
      </c>
      <c r="AF5" s="1190" t="s">
        <v>1314</v>
      </c>
      <c r="AH5" s="1189" t="s">
        <v>1315</v>
      </c>
      <c r="AK5" s="1189" t="s">
        <v>1316</v>
      </c>
      <c r="AM5" s="1189" t="s">
        <v>1317</v>
      </c>
      <c r="AP5" s="1200" t="s">
        <v>167</v>
      </c>
      <c r="AQ5" s="1201" t="s">
        <v>167</v>
      </c>
      <c r="AU5" s="1233" t="s">
        <v>1318</v>
      </c>
      <c r="AW5" s="1233" t="s">
        <v>1319</v>
      </c>
      <c r="AX5" s="1233" t="s">
        <v>1319</v>
      </c>
      <c r="AZ5" s="1233" t="s">
        <v>1320</v>
      </c>
      <c r="BB5" s="1233" t="s">
        <v>1321</v>
      </c>
      <c r="BC5" s="1233" t="s">
        <v>1322</v>
      </c>
      <c r="BE5" s="1233">
        <v>2003</v>
      </c>
      <c r="BF5" s="1233" t="s">
        <v>1323</v>
      </c>
      <c r="BH5" s="1181" t="s">
        <v>1324</v>
      </c>
      <c r="BJ5" s="1181" t="s">
        <v>1324</v>
      </c>
      <c r="BL5" s="1181" t="s">
        <v>1324</v>
      </c>
      <c r="BN5" s="1181" t="s">
        <v>1325</v>
      </c>
      <c r="BQ5" s="1394">
        <v>4213775</v>
      </c>
      <c r="BR5" s="1181" t="s">
        <v>1219</v>
      </c>
      <c r="BS5" s="1542"/>
      <c r="BT5" s="1394">
        <v>64236871</v>
      </c>
      <c r="BU5" s="1181" t="s">
        <v>228</v>
      </c>
      <c r="BV5" s="1183"/>
      <c r="BW5" s="1808">
        <v>4213767</v>
      </c>
      <c r="BX5" s="1806" t="s">
        <v>1326</v>
      </c>
      <c r="BZ5" s="1394">
        <v>64237509</v>
      </c>
      <c r="CA5" s="1408" t="s">
        <v>1327</v>
      </c>
    </row>
    <row customHeight="1" ht="11.25">
      <c r="A6" s="1187" t="s">
        <v>1328</v>
      </c>
      <c r="B6" s="1188">
        <v>2004</v>
      </c>
      <c r="C6" s="1188">
        <v>2026</v>
      </c>
      <c r="E6" s="1189" t="s">
        <v>1329</v>
      </c>
      <c r="F6" s="1206"/>
      <c r="H6" s="1190" t="s">
        <v>1330</v>
      </c>
      <c r="I6" s="1189" t="s">
        <v>111</v>
      </c>
      <c r="J6" s="1180" t="s">
        <v>1331</v>
      </c>
      <c r="L6" s="1192">
        <f>SUM(kind_of_control_method_filter)</f>
        <v>0</v>
      </c>
      <c r="N6" s="1205" t="s">
        <v>1332</v>
      </c>
      <c r="O6" s="1189" t="s">
        <v>1333</v>
      </c>
      <c r="R6" s="256" t="s">
        <v>1214</v>
      </c>
      <c r="T6" s="1190" t="s">
        <v>1334</v>
      </c>
      <c r="U6" s="1192" t="s">
        <v>1314</v>
      </c>
      <c r="V6" s="1196">
        <v>5</v>
      </c>
      <c r="W6" s="1197"/>
      <c r="X6" s="1188" t="s">
        <v>173</v>
      </c>
      <c r="Y6" s="1188" t="s">
        <v>1335</v>
      </c>
      <c r="Z6" s="1204"/>
      <c r="AA6" s="1207"/>
      <c r="AH6" s="1189" t="s">
        <v>1336</v>
      </c>
      <c r="AK6" s="1189" t="s">
        <v>1337</v>
      </c>
      <c r="AM6" s="1189" t="s">
        <v>1338</v>
      </c>
      <c r="AP6" s="1200" t="s">
        <v>173</v>
      </c>
      <c r="AQ6" s="1201" t="s">
        <v>173</v>
      </c>
      <c r="AU6" s="1233" t="s">
        <v>1339</v>
      </c>
      <c r="AW6" s="1233" t="s">
        <v>1340</v>
      </c>
      <c r="AX6" s="1233" t="s">
        <v>1340</v>
      </c>
      <c r="BB6" s="1233" t="s">
        <v>1341</v>
      </c>
      <c r="BC6" s="1233" t="s">
        <v>1322</v>
      </c>
      <c r="BE6" s="1233">
        <v>2004</v>
      </c>
      <c r="BF6" s="1233" t="s">
        <v>1342</v>
      </c>
      <c r="BH6" s="1181" t="s">
        <v>1343</v>
      </c>
      <c r="BJ6" s="1181" t="s">
        <v>1344</v>
      </c>
      <c r="BL6" s="1181" t="s">
        <v>1344</v>
      </c>
      <c r="BN6" s="1181" t="s">
        <v>1345</v>
      </c>
      <c r="BQ6" s="1394">
        <v>4213784</v>
      </c>
      <c r="BR6" s="1408" t="s">
        <v>1253</v>
      </c>
      <c r="BS6" s="1543"/>
      <c r="BT6" s="1394">
        <v>64236872</v>
      </c>
      <c r="BU6" s="1181" t="s">
        <v>233</v>
      </c>
      <c r="BV6" s="1183"/>
      <c r="BW6" s="1808">
        <v>4213768</v>
      </c>
      <c r="BX6" s="1806" t="s">
        <v>253</v>
      </c>
      <c r="BZ6" s="1394">
        <v>64237510</v>
      </c>
      <c r="CA6" s="1181" t="s">
        <v>1346</v>
      </c>
    </row>
    <row customHeight="1" ht="11.25">
      <c r="A7" s="1187" t="s">
        <v>1347</v>
      </c>
      <c r="B7" s="1188">
        <v>2005</v>
      </c>
      <c r="E7" s="1189" t="s">
        <v>1348</v>
      </c>
      <c r="F7" s="1206"/>
      <c r="H7" s="1190" t="s">
        <v>1349</v>
      </c>
      <c r="I7" s="1189" t="s">
        <v>91</v>
      </c>
      <c r="J7" s="1189" t="s">
        <v>1350</v>
      </c>
      <c r="N7" s="1209" t="s">
        <v>1351</v>
      </c>
      <c r="O7" s="1189" t="s">
        <v>1352</v>
      </c>
      <c r="U7" s="1192" t="s">
        <v>19</v>
      </c>
      <c r="V7" s="483" t="s">
        <v>91</v>
      </c>
      <c r="W7" s="1197"/>
      <c r="X7" s="1188" t="s">
        <v>179</v>
      </c>
      <c r="Y7" s="1188" t="s">
        <v>1313</v>
      </c>
      <c r="Z7" s="1204"/>
      <c r="AA7" s="1207"/>
      <c r="AH7" s="1189" t="s">
        <v>1353</v>
      </c>
      <c r="AK7" s="1189" t="s">
        <v>1354</v>
      </c>
      <c r="AM7" s="1189" t="s">
        <v>1355</v>
      </c>
      <c r="AP7" s="1200" t="s">
        <v>179</v>
      </c>
      <c r="AQ7" s="1201" t="s">
        <v>179</v>
      </c>
      <c r="AU7" s="1233" t="s">
        <v>1356</v>
      </c>
      <c r="AW7" s="1233" t="s">
        <v>1357</v>
      </c>
      <c r="AX7" s="1233" t="s">
        <v>1357</v>
      </c>
      <c r="AZ7" s="1180" t="s">
        <v>1358</v>
      </c>
      <c r="BB7" s="1233" t="s">
        <v>1359</v>
      </c>
      <c r="BC7" s="1233" t="s">
        <v>1322</v>
      </c>
      <c r="BE7" s="1233">
        <v>2005</v>
      </c>
      <c r="BF7" s="1233" t="s">
        <v>1360</v>
      </c>
      <c r="BH7" s="1181" t="s">
        <v>1361</v>
      </c>
      <c r="BJ7" s="1181" t="s">
        <v>1343</v>
      </c>
      <c r="BL7" s="1181" t="s">
        <v>1343</v>
      </c>
      <c r="BN7" s="1181" t="s">
        <v>1362</v>
      </c>
      <c r="BQ7" s="1394">
        <v>4213781</v>
      </c>
      <c r="BR7" s="1181" t="s">
        <v>1246</v>
      </c>
      <c r="BS7" s="1542"/>
      <c r="BT7" s="1394">
        <v>64236873</v>
      </c>
      <c r="BU7" s="1181" t="s">
        <v>238</v>
      </c>
      <c r="BV7" s="1183"/>
      <c r="BW7" s="1808">
        <v>4213769</v>
      </c>
      <c r="BX7" s="1806" t="s">
        <v>1363</v>
      </c>
      <c r="BZ7" s="1394">
        <v>64237511</v>
      </c>
      <c r="CA7" s="1181" t="s">
        <v>268</v>
      </c>
    </row>
    <row customHeight="1" ht="11.25">
      <c r="A8" s="1187" t="s">
        <v>1364</v>
      </c>
      <c r="B8" s="1188">
        <v>2006</v>
      </c>
      <c r="E8" s="1189" t="s">
        <v>1365</v>
      </c>
      <c r="F8" s="1206"/>
      <c r="H8" s="1190" t="s">
        <v>1366</v>
      </c>
      <c r="I8" s="1189" t="s">
        <v>92</v>
      </c>
      <c r="J8" s="1189" t="s">
        <v>1367</v>
      </c>
      <c r="N8" s="1276" t="s">
        <v>1368</v>
      </c>
      <c r="O8" s="1189" t="s">
        <v>1369</v>
      </c>
      <c r="V8" s="483" t="s">
        <v>92</v>
      </c>
      <c r="W8" s="1197"/>
      <c r="X8" s="1188" t="s">
        <v>185</v>
      </c>
      <c r="Y8" s="1188" t="s">
        <v>1313</v>
      </c>
      <c r="Z8" s="1204"/>
      <c r="AA8" s="1207"/>
      <c r="AK8" s="1189" t="s">
        <v>1370</v>
      </c>
      <c r="AP8" s="1200" t="s">
        <v>185</v>
      </c>
      <c r="AQ8" s="1201" t="s">
        <v>185</v>
      </c>
      <c r="AU8" s="1233" t="s">
        <v>1371</v>
      </c>
      <c r="AW8" s="1233" t="s">
        <v>1372</v>
      </c>
      <c r="AX8" s="1233" t="s">
        <v>1372</v>
      </c>
      <c r="AZ8" s="1233" t="s">
        <v>1373</v>
      </c>
      <c r="BB8" s="1233" t="s">
        <v>1374</v>
      </c>
      <c r="BC8" s="1233" t="s">
        <v>1322</v>
      </c>
      <c r="BE8" s="1233">
        <v>2006</v>
      </c>
      <c r="BF8" s="1233" t="s">
        <v>1375</v>
      </c>
      <c r="BH8" s="1181" t="s">
        <v>1376</v>
      </c>
      <c r="BJ8" s="1181" t="s">
        <v>1377</v>
      </c>
      <c r="BL8" s="1181" t="s">
        <v>1377</v>
      </c>
      <c r="BN8" s="1181" t="s">
        <v>1378</v>
      </c>
      <c r="BQ8" s="1394">
        <v>4213776</v>
      </c>
      <c r="BR8" s="1181" t="s">
        <v>167</v>
      </c>
      <c r="BS8" s="1542"/>
      <c r="BT8" s="1394">
        <v>64236874</v>
      </c>
      <c r="BU8" s="1408" t="s">
        <v>1379</v>
      </c>
      <c r="BV8" s="1183"/>
      <c r="BW8" s="1808">
        <v>4213770</v>
      </c>
      <c r="BX8" s="1809" t="s">
        <v>1380</v>
      </c>
      <c r="BZ8" s="1394">
        <v>64237512</v>
      </c>
      <c r="CA8" s="1181" t="s">
        <v>263</v>
      </c>
    </row>
    <row customHeight="1" ht="11.25">
      <c r="A9" s="1187" t="s">
        <v>1381</v>
      </c>
      <c r="B9" s="1188">
        <v>2007</v>
      </c>
      <c r="E9" s="1189" t="s">
        <v>1382</v>
      </c>
      <c r="F9" s="1206"/>
      <c r="G9" s="1180" t="s">
        <v>1383</v>
      </c>
      <c r="H9" s="1180" t="s">
        <v>1384</v>
      </c>
      <c r="I9" s="1189" t="s">
        <v>112</v>
      </c>
      <c r="O9" s="1189" t="s">
        <v>1385</v>
      </c>
      <c r="V9" s="483" t="s">
        <v>112</v>
      </c>
      <c r="W9" s="1197"/>
      <c r="X9" s="1188" t="s">
        <v>191</v>
      </c>
      <c r="Y9" s="1188" t="s">
        <v>1220</v>
      </c>
      <c r="Z9" s="1204">
        <v>1</v>
      </c>
      <c r="AA9" s="1207"/>
      <c r="AK9" s="1189" t="s">
        <v>1386</v>
      </c>
      <c r="AP9" s="1200" t="s">
        <v>1387</v>
      </c>
      <c r="AQ9" s="1201" t="s">
        <v>1387</v>
      </c>
      <c r="AW9" s="1233" t="s">
        <v>1388</v>
      </c>
      <c r="AX9" s="1233" t="s">
        <v>1388</v>
      </c>
      <c r="AZ9" s="1233" t="s">
        <v>1389</v>
      </c>
      <c r="BB9" s="1233" t="s">
        <v>1390</v>
      </c>
      <c r="BC9" s="1233" t="s">
        <v>1322</v>
      </c>
      <c r="BE9" s="1233">
        <v>2007</v>
      </c>
      <c r="BF9" s="1233" t="s">
        <v>1391</v>
      </c>
      <c r="BH9" s="1181" t="s">
        <v>1392</v>
      </c>
      <c r="BJ9" s="1181" t="s">
        <v>1393</v>
      </c>
      <c r="BL9" s="1181" t="s">
        <v>1393</v>
      </c>
      <c r="BN9" s="1181" t="s">
        <v>1394</v>
      </c>
      <c r="BQ9" s="1394">
        <v>4213777</v>
      </c>
      <c r="BR9" s="1181" t="s">
        <v>173</v>
      </c>
      <c r="BS9" s="1542"/>
      <c r="BT9" s="1394">
        <v>64236875</v>
      </c>
      <c r="BU9" s="1181" t="s">
        <v>243</v>
      </c>
      <c r="BV9" s="1183"/>
      <c r="BW9" s="1803"/>
      <c r="BX9" s="1803"/>
    </row>
    <row customHeight="1" ht="11.25">
      <c r="A10" s="1187" t="s">
        <v>1395</v>
      </c>
      <c r="B10" s="1188">
        <v>2008</v>
      </c>
      <c r="E10" s="1189" t="s">
        <v>1396</v>
      </c>
      <c r="F10" s="1206"/>
      <c r="G10" s="1189" t="s">
        <v>1397</v>
      </c>
      <c r="H10" s="1189" t="s">
        <v>1398</v>
      </c>
      <c r="I10" s="1189" t="s">
        <v>149</v>
      </c>
      <c r="J10" s="1180" t="s">
        <v>1399</v>
      </c>
      <c r="K10" s="1180" t="s">
        <v>1400</v>
      </c>
      <c r="O10" s="1189" t="s">
        <v>1401</v>
      </c>
      <c r="V10" s="484" t="s">
        <v>149</v>
      </c>
      <c r="W10" s="1210"/>
      <c r="X10" s="1210" t="s">
        <v>1402</v>
      </c>
      <c r="Y10" s="1211" t="s">
        <v>1403</v>
      </c>
      <c r="Z10" s="1204"/>
      <c r="AP10" s="1200" t="s">
        <v>1402</v>
      </c>
      <c r="AQ10" s="1201" t="s">
        <v>1402</v>
      </c>
      <c r="AW10" s="1233" t="s">
        <v>1404</v>
      </c>
      <c r="AX10" s="1233" t="s">
        <v>1404</v>
      </c>
      <c r="AZ10" s="1233" t="s">
        <v>1405</v>
      </c>
      <c r="BB10" s="1233" t="s">
        <v>1406</v>
      </c>
      <c r="BC10" s="1233" t="s">
        <v>1322</v>
      </c>
      <c r="BE10" s="1233">
        <v>2008</v>
      </c>
      <c r="BF10" s="1233" t="s">
        <v>1407</v>
      </c>
      <c r="BH10" s="1181" t="s">
        <v>1408</v>
      </c>
      <c r="BJ10" s="1181" t="s">
        <v>1409</v>
      </c>
      <c r="BL10" s="1181" t="s">
        <v>1409</v>
      </c>
      <c r="BN10" s="1181" t="s">
        <v>1410</v>
      </c>
      <c r="BQ10" s="1394">
        <v>4213778</v>
      </c>
      <c r="BR10" s="1181" t="s">
        <v>179</v>
      </c>
      <c r="BS10" s="1542"/>
      <c r="BT10" s="1394">
        <v>64236876</v>
      </c>
      <c r="BU10" s="1181" t="s">
        <v>223</v>
      </c>
      <c r="BV10" s="1183"/>
      <c r="BW10" s="1803"/>
      <c r="BX10" s="1803"/>
    </row>
    <row customHeight="1" ht="11.25">
      <c r="A11" s="1187" t="s">
        <v>1411</v>
      </c>
      <c r="B11" s="1188">
        <v>2009</v>
      </c>
      <c r="E11" s="1189" t="s">
        <v>1412</v>
      </c>
      <c r="F11" s="1206"/>
      <c r="G11" s="1189" t="s">
        <v>1413</v>
      </c>
      <c r="H11" s="1189" t="s">
        <v>1414</v>
      </c>
      <c r="I11" s="1189" t="s">
        <v>150</v>
      </c>
      <c r="J11" s="1190" t="s">
        <v>1415</v>
      </c>
      <c r="K11" s="1212" t="s">
        <v>1416</v>
      </c>
      <c r="O11" s="1190" t="s">
        <v>1417</v>
      </c>
      <c r="V11" s="483" t="s">
        <v>150</v>
      </c>
      <c r="W11" s="388"/>
      <c r="X11" s="1197" t="s">
        <v>1387</v>
      </c>
      <c r="Y11" s="1188" t="s">
        <v>1418</v>
      </c>
      <c r="Z11" s="1204"/>
      <c r="AP11" s="1200" t="s">
        <v>191</v>
      </c>
      <c r="AQ11" s="1202" t="s">
        <v>191</v>
      </c>
      <c r="AW11" s="1233" t="s">
        <v>1419</v>
      </c>
      <c r="AX11" s="1233" t="s">
        <v>1419</v>
      </c>
      <c r="AZ11" s="1233" t="s">
        <v>1420</v>
      </c>
      <c r="BB11" s="1233" t="s">
        <v>1421</v>
      </c>
      <c r="BC11" s="1233" t="s">
        <v>1322</v>
      </c>
      <c r="BE11" s="1233">
        <v>2009</v>
      </c>
      <c r="BF11" s="1233" t="s">
        <v>1422</v>
      </c>
      <c r="BH11" s="1181" t="s">
        <v>1423</v>
      </c>
      <c r="BJ11" s="1181" t="s">
        <v>1392</v>
      </c>
      <c r="BL11" s="1181" t="s">
        <v>1392</v>
      </c>
      <c r="BN11" s="1181" t="s">
        <v>1424</v>
      </c>
      <c r="BQ11" s="1394">
        <v>4213780</v>
      </c>
      <c r="BR11" s="1181" t="s">
        <v>185</v>
      </c>
      <c r="BS11" s="1542"/>
      <c r="BW11" s="1803"/>
      <c r="BX11" s="1803"/>
    </row>
    <row customHeight="1" ht="11.25">
      <c r="A12" s="1187" t="s">
        <v>1425</v>
      </c>
      <c r="B12" s="1188">
        <v>2010</v>
      </c>
      <c r="E12" s="1189" t="s">
        <v>1426</v>
      </c>
      <c r="F12" s="1206"/>
      <c r="G12" s="1189" t="s">
        <v>1414</v>
      </c>
      <c r="I12" s="1189" t="s">
        <v>151</v>
      </c>
      <c r="J12" s="1190" t="s">
        <v>1427</v>
      </c>
      <c r="K12" s="1212" t="s">
        <v>1428</v>
      </c>
      <c r="O12" s="1190" t="s">
        <v>1214</v>
      </c>
      <c r="V12" s="483" t="s">
        <v>151</v>
      </c>
      <c r="W12" s="1202"/>
      <c r="X12" s="1197" t="s">
        <v>1429</v>
      </c>
      <c r="Y12" s="1188" t="s">
        <v>1220</v>
      </c>
      <c r="AP12" s="1200"/>
      <c r="AW12" s="1233" t="s">
        <v>150</v>
      </c>
      <c r="AX12" s="1233" t="s">
        <v>150</v>
      </c>
      <c r="AZ12" s="1233" t="s">
        <v>1430</v>
      </c>
      <c r="BB12" s="1233" t="s">
        <v>1431</v>
      </c>
      <c r="BC12" s="1233" t="s">
        <v>1322</v>
      </c>
      <c r="BE12" s="1233">
        <v>2010</v>
      </c>
      <c r="BF12" s="1233" t="s">
        <v>1432</v>
      </c>
      <c r="BH12" s="1181" t="s">
        <v>1433</v>
      </c>
      <c r="BJ12" s="1181" t="s">
        <v>1434</v>
      </c>
      <c r="BL12" s="1181" t="s">
        <v>1434</v>
      </c>
      <c r="BN12" s="1181" t="s">
        <v>1435</v>
      </c>
      <c r="BQ12" s="1394">
        <v>4213779</v>
      </c>
      <c r="BR12" s="1181" t="s">
        <v>1387</v>
      </c>
      <c r="BS12" s="1542"/>
      <c r="BT12" s="1183"/>
      <c r="BU12" s="1183"/>
      <c r="BV12" s="1183"/>
      <c r="BW12" s="1803"/>
      <c r="BX12" s="1803"/>
    </row>
    <row customHeight="1" ht="11.25">
      <c r="A13" s="1187" t="s">
        <v>1436</v>
      </c>
      <c r="B13" s="1188">
        <v>2011</v>
      </c>
      <c r="E13" s="1189" t="s">
        <v>1437</v>
      </c>
      <c r="F13" s="1206"/>
      <c r="I13" s="1189" t="s">
        <v>152</v>
      </c>
      <c r="K13" s="1212" t="s">
        <v>1386</v>
      </c>
      <c r="V13" s="483" t="s">
        <v>152</v>
      </c>
      <c r="W13" s="1202"/>
      <c r="X13" s="1202"/>
      <c r="Y13" s="1202"/>
      <c r="AW13" s="1233" t="s">
        <v>151</v>
      </c>
      <c r="AX13" s="1233" t="s">
        <v>151</v>
      </c>
      <c r="BB13" s="1233" t="s">
        <v>1438</v>
      </c>
      <c r="BC13" s="1233" t="s">
        <v>1439</v>
      </c>
      <c r="BE13" s="1233">
        <v>2011</v>
      </c>
      <c r="BF13" s="1233" t="s">
        <v>1440</v>
      </c>
      <c r="BH13" s="1181" t="s">
        <v>1441</v>
      </c>
      <c r="BJ13" s="1181" t="s">
        <v>1423</v>
      </c>
      <c r="BL13" s="1181" t="s">
        <v>1423</v>
      </c>
      <c r="BN13" s="1181" t="s">
        <v>1442</v>
      </c>
      <c r="BQ13" s="1394">
        <v>4213783</v>
      </c>
      <c r="BR13" s="1181" t="s">
        <v>1402</v>
      </c>
      <c r="BS13" s="1542"/>
      <c r="BT13" s="1183"/>
      <c r="BU13" s="1183"/>
      <c r="BV13" s="1183"/>
      <c r="BW13" s="1807"/>
      <c r="BX13" s="1803"/>
    </row>
    <row customHeight="1" ht="11.25">
      <c r="A14" s="1187" t="s">
        <v>1443</v>
      </c>
      <c r="B14" s="1188">
        <v>2012</v>
      </c>
      <c r="I14" s="1189" t="s">
        <v>153</v>
      </c>
      <c r="J14" s="1180" t="s">
        <v>1444</v>
      </c>
      <c r="N14" s="1180" t="s">
        <v>1445</v>
      </c>
      <c r="V14" s="1196">
        <v>13</v>
      </c>
      <c r="W14" s="1197"/>
      <c r="X14" s="1197" t="s">
        <v>1253</v>
      </c>
      <c r="Y14" s="1188" t="s">
        <v>1220</v>
      </c>
      <c r="AW14" s="1233" t="s">
        <v>152</v>
      </c>
      <c r="AX14" s="1233" t="s">
        <v>152</v>
      </c>
      <c r="AZ14" s="1180" t="s">
        <v>1446</v>
      </c>
      <c r="BB14" s="1233" t="s">
        <v>1447</v>
      </c>
      <c r="BC14" s="1233" t="s">
        <v>1439</v>
      </c>
      <c r="BE14" s="1233">
        <v>2012</v>
      </c>
      <c r="BH14" s="1181" t="s">
        <v>1362</v>
      </c>
      <c r="BJ14" s="1330" t="s">
        <v>1448</v>
      </c>
      <c r="BL14" s="1330" t="s">
        <v>1448</v>
      </c>
      <c r="BN14" s="1181" t="s">
        <v>1449</v>
      </c>
      <c r="BQ14" s="1394">
        <v>4213782</v>
      </c>
      <c r="BR14" s="1181" t="s">
        <v>191</v>
      </c>
      <c r="BS14" s="1542"/>
      <c r="BT14" s="1183"/>
      <c r="BU14" s="1183"/>
      <c r="BV14" s="1183"/>
      <c r="BW14" s="1807"/>
      <c r="BX14" s="1803"/>
    </row>
    <row customHeight="1" ht="19.5">
      <c r="A15" s="1187" t="s">
        <v>1450</v>
      </c>
      <c r="B15" s="1188">
        <v>2013</v>
      </c>
      <c r="E15" s="1811" t="s">
        <v>1451</v>
      </c>
      <c r="G15" s="1180" t="s">
        <v>1452</v>
      </c>
      <c r="H15" s="1180" t="s">
        <v>1453</v>
      </c>
      <c r="I15" s="1191" t="s">
        <v>154</v>
      </c>
      <c r="J15" s="1202" t="s">
        <v>582</v>
      </c>
      <c r="N15" s="1271" t="s">
        <v>1454</v>
      </c>
      <c r="X15" s="1200"/>
      <c r="AW15" s="1233" t="s">
        <v>153</v>
      </c>
      <c r="AX15" s="1233" t="s">
        <v>153</v>
      </c>
      <c r="AZ15" s="1233" t="s">
        <v>1373</v>
      </c>
      <c r="BB15" s="1233" t="s">
        <v>1455</v>
      </c>
      <c r="BC15" s="1233" t="s">
        <v>1439</v>
      </c>
      <c r="BE15" s="1233">
        <v>2013</v>
      </c>
      <c r="BH15" s="1181" t="s">
        <v>1378</v>
      </c>
      <c r="BJ15" s="1330" t="s">
        <v>1456</v>
      </c>
      <c r="BL15" s="1330" t="s">
        <v>1456</v>
      </c>
      <c r="BN15" s="1181" t="s">
        <v>1457</v>
      </c>
      <c r="BR15" s="1183"/>
      <c r="BS15" s="1544"/>
      <c r="BT15" s="1183"/>
      <c r="BU15" s="1183"/>
      <c r="BV15" s="1183"/>
      <c r="BW15" s="1807"/>
      <c r="BX15" s="1803"/>
    </row>
    <row customHeight="1" ht="21">
      <c r="A16" s="1983" t="s">
        <v>1458</v>
      </c>
      <c r="B16" s="1188">
        <v>2014</v>
      </c>
      <c r="E16" s="1812" t="s">
        <v>1459</v>
      </c>
      <c r="G16" s="1189" t="s">
        <v>1460</v>
      </c>
      <c r="H16" s="1189" t="s">
        <v>1461</v>
      </c>
      <c r="I16" s="1191" t="s">
        <v>1462</v>
      </c>
      <c r="J16" s="1202" t="s">
        <v>555</v>
      </c>
      <c r="N16" s="1271" t="s">
        <v>1463</v>
      </c>
      <c r="AW16" s="1233" t="s">
        <v>154</v>
      </c>
      <c r="AX16" s="1233" t="s">
        <v>154</v>
      </c>
      <c r="AZ16" s="1233" t="s">
        <v>1389</v>
      </c>
      <c r="BB16" s="1233" t="s">
        <v>1464</v>
      </c>
      <c r="BC16" s="1233" t="s">
        <v>1439</v>
      </c>
      <c r="BE16" s="1233">
        <v>2014</v>
      </c>
      <c r="BH16" s="1181" t="s">
        <v>1394</v>
      </c>
      <c r="BJ16" s="1330" t="s">
        <v>1465</v>
      </c>
      <c r="BL16" s="1330" t="s">
        <v>1465</v>
      </c>
      <c r="BN16" s="1181" t="s">
        <v>1466</v>
      </c>
      <c r="BR16" s="1183"/>
      <c r="BS16" s="1544"/>
      <c r="BT16" s="1183"/>
      <c r="BU16" s="1183"/>
      <c r="BV16" s="1183"/>
      <c r="BW16" s="1807"/>
      <c r="BX16" s="1803"/>
    </row>
    <row customHeight="1" ht="21">
      <c r="A17" s="1187" t="s">
        <v>1467</v>
      </c>
      <c r="B17" s="1188">
        <v>2015</v>
      </c>
      <c r="G17" s="1189" t="s">
        <v>1414</v>
      </c>
      <c r="H17" s="1189" t="s">
        <v>1414</v>
      </c>
      <c r="I17" s="1189" t="s">
        <v>1468</v>
      </c>
      <c r="N17" s="1271" t="s">
        <v>1469</v>
      </c>
      <c r="X17" s="1200"/>
      <c r="AW17" s="1233" t="s">
        <v>1462</v>
      </c>
      <c r="AX17" s="1233" t="s">
        <v>1462</v>
      </c>
      <c r="AZ17" s="1233" t="s">
        <v>1470</v>
      </c>
      <c r="BB17" s="1233" t="s">
        <v>1471</v>
      </c>
      <c r="BC17" s="1233" t="s">
        <v>1322</v>
      </c>
      <c r="BE17" s="1233">
        <v>2015</v>
      </c>
      <c r="BH17" s="1181" t="s">
        <v>1410</v>
      </c>
      <c r="BJ17" s="1330" t="s">
        <v>1472</v>
      </c>
      <c r="BL17" s="1330" t="s">
        <v>1472</v>
      </c>
      <c r="BN17" s="1181" t="s">
        <v>1473</v>
      </c>
      <c r="BR17" s="1180" t="s">
        <v>1264</v>
      </c>
      <c r="BS17" s="1541"/>
      <c r="BU17" s="1180" t="s">
        <v>1474</v>
      </c>
      <c r="BV17" s="1183"/>
      <c r="BW17" s="1803"/>
      <c r="BX17" s="1805" t="s">
        <v>1475</v>
      </c>
      <c r="CA17" s="1180" t="s">
        <v>1476</v>
      </c>
      <c r="CD17" s="1180" t="s">
        <v>1477</v>
      </c>
    </row>
    <row customHeight="1" ht="21">
      <c r="A18" s="1187" t="s">
        <v>1478</v>
      </c>
      <c r="B18" s="1188">
        <v>2016</v>
      </c>
      <c r="E18" s="2118" t="s">
        <v>1479</v>
      </c>
      <c r="I18" s="1189" t="s">
        <v>1480</v>
      </c>
      <c r="N18" s="1271" t="s">
        <v>1481</v>
      </c>
      <c r="X18" s="1200"/>
      <c r="AW18" s="1233" t="s">
        <v>1468</v>
      </c>
      <c r="AX18" s="1233" t="s">
        <v>1468</v>
      </c>
      <c r="BB18" s="1233" t="s">
        <v>1482</v>
      </c>
      <c r="BC18" s="1233" t="s">
        <v>1322</v>
      </c>
      <c r="BE18" s="1233">
        <v>2016</v>
      </c>
      <c r="BH18" s="1181" t="s">
        <v>1424</v>
      </c>
      <c r="BJ18" s="1330" t="s">
        <v>1483</v>
      </c>
      <c r="BL18" s="1330" t="s">
        <v>1483</v>
      </c>
      <c r="BN18" s="1181" t="s">
        <v>1484</v>
      </c>
      <c r="BQ18" s="1545" t="s">
        <v>1294</v>
      </c>
      <c r="BR18" s="1272" t="s">
        <v>1295</v>
      </c>
      <c r="BS18" s="387"/>
      <c r="BT18" s="1545" t="s">
        <v>1485</v>
      </c>
      <c r="BU18" s="1272" t="s">
        <v>1486</v>
      </c>
      <c r="BV18" s="1183"/>
      <c r="BW18" s="1810" t="s">
        <v>1487</v>
      </c>
      <c r="BX18" s="1804" t="s">
        <v>1488</v>
      </c>
      <c r="BZ18" s="1545" t="s">
        <v>1489</v>
      </c>
      <c r="CA18" s="1272" t="s">
        <v>1490</v>
      </c>
      <c r="CC18" s="1545" t="s">
        <v>1491</v>
      </c>
      <c r="CD18" s="1272" t="s">
        <v>1492</v>
      </c>
    </row>
    <row customHeight="1" ht="21">
      <c r="A19" s="1983" t="s">
        <v>1493</v>
      </c>
      <c r="B19" s="1188">
        <v>2017</v>
      </c>
      <c r="E19" s="1187" t="s">
        <v>166</v>
      </c>
      <c r="I19" s="1189" t="s">
        <v>1494</v>
      </c>
      <c r="N19" s="1271" t="s">
        <v>1495</v>
      </c>
      <c r="X19" s="1200"/>
      <c r="AW19" s="1233" t="s">
        <v>1480</v>
      </c>
      <c r="AX19" s="1233" t="s">
        <v>1480</v>
      </c>
      <c r="AZ19" s="1180" t="s">
        <v>1496</v>
      </c>
      <c r="BB19" s="1233" t="s">
        <v>1497</v>
      </c>
      <c r="BC19" s="1233" t="s">
        <v>1322</v>
      </c>
      <c r="BE19" s="1233">
        <v>2017</v>
      </c>
      <c r="BH19" s="1181" t="s">
        <v>1498</v>
      </c>
      <c r="BJ19" s="1330" t="s">
        <v>1499</v>
      </c>
      <c r="BL19" s="1330" t="s">
        <v>1499</v>
      </c>
      <c r="BQ19" s="1394">
        <v>4190064</v>
      </c>
      <c r="BR19" s="1181" t="s">
        <v>1500</v>
      </c>
      <c r="BS19" s="1542"/>
      <c r="BT19" s="1394">
        <v>4189671</v>
      </c>
      <c r="BU19" s="1181" t="s">
        <v>1501</v>
      </c>
      <c r="BV19" s="1183"/>
      <c r="BW19" s="1808">
        <v>4189706</v>
      </c>
      <c r="BX19" s="1806" t="s">
        <v>1502</v>
      </c>
      <c r="BZ19" s="1394">
        <v>4189714</v>
      </c>
      <c r="CA19" s="1181" t="s">
        <v>1503</v>
      </c>
      <c r="CC19" s="1394">
        <v>4189708</v>
      </c>
      <c r="CD19" s="1181" t="s">
        <v>1504</v>
      </c>
    </row>
    <row customHeight="1" ht="21">
      <c r="A20" s="1187" t="s">
        <v>1505</v>
      </c>
      <c r="B20" s="1188">
        <v>2018</v>
      </c>
      <c r="E20" s="1187" t="s">
        <v>1253</v>
      </c>
      <c r="I20" s="1189" t="s">
        <v>1506</v>
      </c>
      <c r="N20" s="1271" t="s">
        <v>1507</v>
      </c>
      <c r="AW20" s="1233" t="s">
        <v>1494</v>
      </c>
      <c r="AX20" s="1233" t="s">
        <v>1494</v>
      </c>
      <c r="AZ20" s="1233" t="s">
        <v>1508</v>
      </c>
      <c r="BB20" s="1233" t="s">
        <v>1509</v>
      </c>
      <c r="BC20" s="1233" t="s">
        <v>1439</v>
      </c>
      <c r="BE20" s="1233">
        <v>2018</v>
      </c>
      <c r="BH20" s="1181" t="s">
        <v>1435</v>
      </c>
      <c r="BJ20" s="1181" t="s">
        <v>1362</v>
      </c>
      <c r="BL20" s="1181" t="s">
        <v>1362</v>
      </c>
      <c r="BQ20" s="1394">
        <v>4190065</v>
      </c>
      <c r="BR20" s="1181" t="s">
        <v>1510</v>
      </c>
      <c r="BS20" s="1542"/>
      <c r="BT20" s="1394">
        <v>4189672</v>
      </c>
      <c r="BU20" s="1181" t="s">
        <v>1511</v>
      </c>
      <c r="BV20" s="1183"/>
      <c r="BW20" s="1808">
        <v>4189705</v>
      </c>
      <c r="BX20" s="1806" t="s">
        <v>1512</v>
      </c>
      <c r="BZ20" s="1394">
        <v>4189713</v>
      </c>
      <c r="CA20" s="1181" t="s">
        <v>1512</v>
      </c>
      <c r="CC20" s="1394">
        <v>4189709</v>
      </c>
      <c r="CD20" s="1181" t="s">
        <v>1513</v>
      </c>
    </row>
    <row customHeight="1" ht="21">
      <c r="A21" s="1187" t="s">
        <v>1514</v>
      </c>
      <c r="B21" s="1188">
        <v>2019</v>
      </c>
      <c r="I21" s="1189" t="s">
        <v>1515</v>
      </c>
      <c r="N21" s="1271" t="s">
        <v>1516</v>
      </c>
      <c r="AW21" s="1233" t="s">
        <v>1506</v>
      </c>
      <c r="AX21" s="1233" t="s">
        <v>1506</v>
      </c>
      <c r="AZ21" s="1233" t="s">
        <v>1517</v>
      </c>
      <c r="BB21" s="1233" t="s">
        <v>1518</v>
      </c>
      <c r="BC21" s="1233" t="s">
        <v>1322</v>
      </c>
      <c r="BE21" s="1233">
        <v>2019</v>
      </c>
      <c r="BH21" s="1181" t="s">
        <v>1442</v>
      </c>
      <c r="BJ21" s="1181" t="s">
        <v>1378</v>
      </c>
      <c r="BL21" s="1181" t="s">
        <v>1378</v>
      </c>
      <c r="BQ21" s="1394">
        <v>4190066</v>
      </c>
      <c r="BR21" s="1181" t="s">
        <v>1519</v>
      </c>
      <c r="BS21" s="1542"/>
      <c r="BT21" s="1394">
        <v>4189673</v>
      </c>
      <c r="BU21" s="1181" t="s">
        <v>1520</v>
      </c>
      <c r="BV21" s="1183"/>
      <c r="BW21" s="1808">
        <v>4189707</v>
      </c>
      <c r="BX21" s="1806" t="s">
        <v>1521</v>
      </c>
      <c r="BZ21" s="1394">
        <v>4189712</v>
      </c>
      <c r="CA21" s="1181" t="s">
        <v>1522</v>
      </c>
      <c r="CC21" s="1394">
        <v>4189710</v>
      </c>
      <c r="CD21" s="1181" t="s">
        <v>1523</v>
      </c>
    </row>
    <row customHeight="1" ht="21">
      <c r="A22" s="1187" t="s">
        <v>1524</v>
      </c>
      <c r="B22" s="1188">
        <v>2020</v>
      </c>
      <c r="N22" s="1271" t="s">
        <v>1525</v>
      </c>
      <c r="AW22" s="1233" t="s">
        <v>1515</v>
      </c>
      <c r="AX22" s="1233" t="s">
        <v>1515</v>
      </c>
      <c r="AZ22" s="1233" t="s">
        <v>1526</v>
      </c>
      <c r="BB22" s="1233" t="s">
        <v>1527</v>
      </c>
      <c r="BC22" s="1233" t="s">
        <v>1322</v>
      </c>
      <c r="BE22" s="1233">
        <v>2020</v>
      </c>
      <c r="BH22" s="1181" t="s">
        <v>1449</v>
      </c>
      <c r="BJ22" s="1181" t="s">
        <v>1394</v>
      </c>
      <c r="BL22" s="1181" t="s">
        <v>1394</v>
      </c>
      <c r="BQ22" s="1394">
        <v>4190067</v>
      </c>
      <c r="BR22" s="1181" t="s">
        <v>1528</v>
      </c>
      <c r="BS22" s="1542"/>
      <c r="BT22" s="1394">
        <v>4189674</v>
      </c>
      <c r="BU22" s="1181" t="s">
        <v>1529</v>
      </c>
      <c r="BV22" s="1183"/>
      <c r="BW22" s="1183"/>
      <c r="CC22" s="1394">
        <v>4189711</v>
      </c>
      <c r="CD22" s="1181" t="s">
        <v>292</v>
      </c>
    </row>
    <row customHeight="1" ht="21">
      <c r="A23" s="1187" t="s">
        <v>1530</v>
      </c>
      <c r="B23" s="1188">
        <v>2021</v>
      </c>
      <c r="AW23" s="1233" t="s">
        <v>1531</v>
      </c>
      <c r="AX23" s="1233" t="s">
        <v>1531</v>
      </c>
      <c r="AZ23" s="1233" t="s">
        <v>1532</v>
      </c>
      <c r="BB23" s="1233" t="s">
        <v>1533</v>
      </c>
      <c r="BC23" s="1233" t="s">
        <v>1231</v>
      </c>
      <c r="BE23" s="1233">
        <v>2021</v>
      </c>
      <c r="BH23" s="1181" t="s">
        <v>1457</v>
      </c>
      <c r="BJ23" s="1181" t="s">
        <v>1410</v>
      </c>
      <c r="BL23" s="1181" t="s">
        <v>1410</v>
      </c>
      <c r="BQ23" s="1394">
        <v>4190068</v>
      </c>
      <c r="BR23" s="1181" t="s">
        <v>1534</v>
      </c>
      <c r="BS23" s="1542"/>
      <c r="BT23" s="1394">
        <v>4189675</v>
      </c>
      <c r="BU23" s="1181" t="s">
        <v>1535</v>
      </c>
      <c r="BV23" s="1183"/>
      <c r="BW23" s="1183"/>
      <c r="CC23" s="1394">
        <v>5110778</v>
      </c>
      <c r="CD23" s="1181" t="s">
        <v>1536</v>
      </c>
    </row>
    <row customHeight="1" ht="21">
      <c r="A24" s="1187" t="s">
        <v>1537</v>
      </c>
      <c r="B24" s="1188">
        <v>2022</v>
      </c>
      <c r="AW24" s="1233" t="s">
        <v>1538</v>
      </c>
      <c r="AX24" s="1233" t="s">
        <v>1538</v>
      </c>
      <c r="AZ24" s="1233" t="s">
        <v>1539</v>
      </c>
      <c r="BB24" s="1233" t="s">
        <v>1540</v>
      </c>
      <c r="BC24" s="1233" t="s">
        <v>1541</v>
      </c>
      <c r="BE24" s="1233">
        <v>2022</v>
      </c>
      <c r="BH24" s="1181" t="s">
        <v>1466</v>
      </c>
      <c r="BJ24" s="1181" t="s">
        <v>1424</v>
      </c>
      <c r="BL24" s="1181" t="s">
        <v>1424</v>
      </c>
      <c r="BQ24" s="1394">
        <v>4190069</v>
      </c>
      <c r="BR24" s="1181" t="s">
        <v>1542</v>
      </c>
      <c r="BS24" s="1542"/>
      <c r="BT24" s="1394">
        <v>4189676</v>
      </c>
      <c r="BU24" s="1181" t="s">
        <v>1543</v>
      </c>
      <c r="BV24" s="1183"/>
      <c r="BW24" s="1183"/>
      <c r="CC24" s="1394">
        <v>25575374</v>
      </c>
      <c r="CD24" s="1181" t="s">
        <v>1544</v>
      </c>
    </row>
    <row customHeight="1" ht="11.25">
      <c r="A25" s="1187" t="s">
        <v>1545</v>
      </c>
      <c r="B25" s="1188">
        <v>2023</v>
      </c>
      <c r="AW25" s="1233" t="s">
        <v>1546</v>
      </c>
      <c r="AX25" s="1233" t="s">
        <v>1546</v>
      </c>
      <c r="AZ25" s="1233" t="s">
        <v>1547</v>
      </c>
      <c r="BB25" s="1233" t="s">
        <v>1548</v>
      </c>
      <c r="BC25" s="1233" t="s">
        <v>1541</v>
      </c>
      <c r="BE25" s="1233">
        <v>2023</v>
      </c>
      <c r="BH25" s="1181" t="s">
        <v>1473</v>
      </c>
      <c r="BJ25" s="1181" t="s">
        <v>1498</v>
      </c>
      <c r="BL25" s="1181" t="s">
        <v>1498</v>
      </c>
      <c r="BQ25" s="1394">
        <v>4190070</v>
      </c>
      <c r="BR25" s="1181" t="s">
        <v>1549</v>
      </c>
      <c r="BS25" s="1542"/>
      <c r="BT25" s="1394">
        <v>4189677</v>
      </c>
      <c r="BU25" s="1181" t="s">
        <v>1550</v>
      </c>
      <c r="BV25" s="1183"/>
      <c r="BW25" s="1183"/>
    </row>
    <row customHeight="1" ht="11.25">
      <c r="A26" s="1187" t="s">
        <v>1551</v>
      </c>
      <c r="B26" s="1188">
        <v>2024</v>
      </c>
      <c r="J26" s="1844" t="s">
        <v>1552</v>
      </c>
      <c r="AX26" s="1233" t="s">
        <v>1553</v>
      </c>
      <c r="AZ26" s="1233" t="s">
        <v>1417</v>
      </c>
      <c r="BB26" s="1233" t="s">
        <v>1554</v>
      </c>
      <c r="BC26" s="1233" t="s">
        <v>1541</v>
      </c>
      <c r="BE26" s="1233">
        <v>2024</v>
      </c>
      <c r="BH26" s="1181" t="s">
        <v>1484</v>
      </c>
      <c r="BJ26" s="1181" t="s">
        <v>1435</v>
      </c>
      <c r="BL26" s="1181" t="s">
        <v>1435</v>
      </c>
      <c r="BQ26" s="1394">
        <v>4190071</v>
      </c>
      <c r="BR26" s="1181" t="s">
        <v>1555</v>
      </c>
      <c r="BS26" s="1542"/>
      <c r="BV26" s="1183"/>
      <c r="BW26" s="1183"/>
    </row>
    <row customHeight="1" ht="11.25">
      <c r="A27" s="1187" t="s">
        <v>1556</v>
      </c>
      <c r="B27" s="1188">
        <v>2025</v>
      </c>
      <c r="J27" s="289" t="s">
        <v>688</v>
      </c>
      <c r="AX27" s="1233" t="s">
        <v>1557</v>
      </c>
      <c r="BB27" s="1233" t="s">
        <v>1558</v>
      </c>
      <c r="BC27" s="1233" t="s">
        <v>1541</v>
      </c>
      <c r="BE27" s="1233">
        <v>2025</v>
      </c>
      <c r="BH27" s="1183" t="s">
        <v>22</v>
      </c>
      <c r="BJ27" s="1181" t="s">
        <v>1442</v>
      </c>
      <c r="BL27" s="1181" t="s">
        <v>1442</v>
      </c>
      <c r="BN27" s="1183" t="s">
        <v>22</v>
      </c>
      <c r="BQ27" s="1394">
        <v>4190072</v>
      </c>
      <c r="BR27" s="1181" t="s">
        <v>1559</v>
      </c>
      <c r="BS27" s="1542"/>
      <c r="BV27" s="1183"/>
      <c r="BW27" s="1183"/>
    </row>
    <row customHeight="1" ht="11.25">
      <c r="A28" s="1187" t="s">
        <v>1560</v>
      </c>
      <c r="D28" s="1214"/>
      <c r="E28" s="1215"/>
      <c r="F28" s="1215"/>
      <c r="H28" s="1216" t="s">
        <v>1561</v>
      </c>
      <c r="AX28" s="1233" t="s">
        <v>1562</v>
      </c>
      <c r="AZ28" s="1180" t="s">
        <v>1563</v>
      </c>
      <c r="BB28" s="1233" t="s">
        <v>1564</v>
      </c>
      <c r="BC28" s="1233" t="s">
        <v>1565</v>
      </c>
      <c r="BE28" s="1233">
        <v>2026</v>
      </c>
      <c r="BH28" s="1183" t="s">
        <v>22</v>
      </c>
      <c r="BJ28" s="1181" t="s">
        <v>1449</v>
      </c>
      <c r="BL28" s="1181" t="s">
        <v>1449</v>
      </c>
      <c r="BN28" s="1183" t="s">
        <v>22</v>
      </c>
      <c r="BQ28" s="1394">
        <v>4190073</v>
      </c>
      <c r="BR28" s="1181" t="s">
        <v>1566</v>
      </c>
      <c r="BS28" s="1542"/>
      <c r="BV28" s="1183"/>
      <c r="BW28" s="1183"/>
    </row>
    <row customHeight="1" ht="11.25">
      <c r="A29" s="1187" t="s">
        <v>1567</v>
      </c>
      <c r="D29" s="1217" t="s">
        <v>1568</v>
      </c>
      <c r="E29" s="1218" t="str">
        <f>IF(TEMPLATE_GROUP="","",INDEX(StartDateList,MATCH(TEMPLATE_GROUP,CodeTemplateList,0),1))</f>
        <v>01.04.2024</v>
      </c>
      <c r="F29" s="1218" t="str">
        <f>IF(TEMPLATE_GROUP="","",INDEX(EndDateList,MATCH(TEMPLATE_GROUP,CodeTemplateList,0),1))</f>
        <v>30.06.2024</v>
      </c>
      <c r="H29" s="1219" t="s">
        <v>1569</v>
      </c>
      <c r="AX29" s="1233" t="s">
        <v>1570</v>
      </c>
      <c r="AZ29" s="1233" t="s">
        <v>1215</v>
      </c>
      <c r="BB29" s="1233" t="s">
        <v>1417</v>
      </c>
      <c r="BC29" s="1204"/>
      <c r="BE29" s="1233">
        <v>2027</v>
      </c>
      <c r="BJ29" s="1181" t="s">
        <v>1457</v>
      </c>
      <c r="BL29" s="1181" t="s">
        <v>1457</v>
      </c>
    </row>
    <row customHeight="1" ht="11.25">
      <c r="A30" s="1187" t="s">
        <v>1571</v>
      </c>
      <c r="D30" s="1220"/>
      <c r="E30" s="1221"/>
      <c r="F30" s="1221"/>
      <c r="AX30" s="1233" t="s">
        <v>1572</v>
      </c>
      <c r="AZ30" s="1233" t="s">
        <v>1242</v>
      </c>
      <c r="BE30" s="1233">
        <v>2028</v>
      </c>
      <c r="BJ30" s="1181" t="s">
        <v>1573</v>
      </c>
      <c r="BL30" s="1181" t="s">
        <v>1573</v>
      </c>
    </row>
    <row customHeight="1" ht="12.75">
      <c r="A31" s="1187" t="s">
        <v>1574</v>
      </c>
      <c r="D31" s="1214"/>
      <c r="E31" s="1215"/>
      <c r="F31" s="1215"/>
      <c r="H31" s="1222"/>
      <c r="AX31" s="1233" t="s">
        <v>1575</v>
      </c>
      <c r="AZ31" s="1233" t="s">
        <v>1576</v>
      </c>
      <c r="BE31" s="1233">
        <v>2029</v>
      </c>
      <c r="BJ31" s="1181" t="s">
        <v>1577</v>
      </c>
      <c r="BL31" s="1181" t="s">
        <v>1577</v>
      </c>
    </row>
    <row customHeight="1" ht="11.25">
      <c r="A32" s="1187" t="s">
        <v>1578</v>
      </c>
      <c r="D32" s="1217" t="s">
        <v>1579</v>
      </c>
      <c r="E32" s="1218" t="str">
        <f>IF(TEMPLATE_GROUP="","",INDEX(StartDateList,MATCH(TEMPLATE_GROUP,CodeTemplateList,0),1))</f>
        <v>01.04.2024</v>
      </c>
      <c r="F32" s="1218" t="str">
        <f>IF(TEMPLATE_GROUP="","",INDEX(EndDateList,MATCH(TEMPLATE_GROUP,CodeTemplateList,0),1))</f>
        <v>30.06.2024</v>
      </c>
      <c r="H32" s="1223" t="s">
        <v>1580</v>
      </c>
      <c r="O32" s="1187" t="s">
        <v>1213</v>
      </c>
      <c r="AX32" s="1233" t="s">
        <v>1581</v>
      </c>
      <c r="AZ32" s="1233" t="s">
        <v>1310</v>
      </c>
      <c r="BE32" s="1233">
        <v>2030</v>
      </c>
      <c r="BJ32" s="1181" t="s">
        <v>1466</v>
      </c>
      <c r="BL32" s="1181" t="s">
        <v>1466</v>
      </c>
    </row>
    <row customHeight="1" ht="11.25">
      <c r="A33" s="1187" t="s">
        <v>1582</v>
      </c>
      <c r="O33" s="1187" t="s">
        <v>1239</v>
      </c>
      <c r="AX33" s="1233" t="s">
        <v>1583</v>
      </c>
      <c r="AZ33" s="1233" t="s">
        <v>1214</v>
      </c>
      <c r="BE33" s="1233">
        <v>2031</v>
      </c>
      <c r="BJ33" s="1181" t="s">
        <v>1473</v>
      </c>
      <c r="BL33" s="1181" t="s">
        <v>1473</v>
      </c>
    </row>
    <row customHeight="1" ht="11.25">
      <c r="A34" s="1187" t="s">
        <v>1584</v>
      </c>
      <c r="O34" s="1187" t="s">
        <v>1275</v>
      </c>
      <c r="AX34" s="1233" t="s">
        <v>1585</v>
      </c>
      <c r="BE34" s="1233">
        <v>2032</v>
      </c>
      <c r="BJ34" s="1181" t="s">
        <v>1484</v>
      </c>
      <c r="BL34" s="1181" t="s">
        <v>1484</v>
      </c>
    </row>
    <row customHeight="1" ht="11.25">
      <c r="A35" s="1187" t="s">
        <v>1586</v>
      </c>
      <c r="O35" s="1187" t="s">
        <v>1308</v>
      </c>
      <c r="AX35" s="1233" t="s">
        <v>1587</v>
      </c>
      <c r="AZ35" s="1180" t="s">
        <v>1588</v>
      </c>
      <c r="BE35" s="1233">
        <v>2033</v>
      </c>
      <c r="BL35" s="1181" t="s">
        <v>1589</v>
      </c>
    </row>
    <row customHeight="1" ht="11.25">
      <c r="A36" s="1983" t="s">
        <v>1590</v>
      </c>
      <c r="D36" s="1224" t="s">
        <v>1591</v>
      </c>
      <c r="E36" s="1225" t="s">
        <v>853</v>
      </c>
      <c r="F36" s="1226" t="str">
        <f>INDEX(E37:E41,MATCH(TEMPLATE_SPHERE,F37:F41,0))</f>
        <v>холодного водоснабжения</v>
      </c>
      <c r="G36" s="1226" t="str">
        <f>INDEX(G37:G41,MATCH(TEMPLATE_SPHERE,F37:F41,0))</f>
        <v>холодное водоснабжение</v>
      </c>
      <c r="O36" s="1187" t="s">
        <v>1333</v>
      </c>
      <c r="AX36" s="1233" t="s">
        <v>1592</v>
      </c>
      <c r="AZ36" s="1233" t="s">
        <v>1214</v>
      </c>
      <c r="BE36" s="1233">
        <v>2034</v>
      </c>
      <c r="BL36" s="1181" t="s">
        <v>1593</v>
      </c>
    </row>
    <row customHeight="1" ht="11.25">
      <c r="A37" s="1187" t="s">
        <v>1594</v>
      </c>
      <c r="E37" s="520" t="s">
        <v>1595</v>
      </c>
      <c r="F37" s="1227" t="s">
        <v>807</v>
      </c>
      <c r="G37" s="520" t="s">
        <v>1596</v>
      </c>
      <c r="O37" s="1187" t="s">
        <v>1352</v>
      </c>
      <c r="AX37" s="1233" t="s">
        <v>1597</v>
      </c>
      <c r="AZ37" s="1233" t="s">
        <v>1241</v>
      </c>
      <c r="BE37" s="1233">
        <v>2035</v>
      </c>
    </row>
    <row customHeight="1" ht="11.25">
      <c r="A38" s="1187" t="s">
        <v>1598</v>
      </c>
      <c r="E38" s="520" t="s">
        <v>1599</v>
      </c>
      <c r="F38" s="1228" t="s">
        <v>853</v>
      </c>
      <c r="G38" s="520" t="s">
        <v>1600</v>
      </c>
      <c r="O38" s="1187" t="s">
        <v>1369</v>
      </c>
      <c r="AX38" s="1233" t="s">
        <v>1601</v>
      </c>
      <c r="AZ38" s="1233" t="s">
        <v>1276</v>
      </c>
      <c r="BE38" s="1233">
        <v>2036</v>
      </c>
      <c r="BH38" s="1180" t="s">
        <v>1602</v>
      </c>
      <c r="BJ38" s="1180" t="s">
        <v>1603</v>
      </c>
      <c r="BL38" s="1180" t="s">
        <v>1604</v>
      </c>
      <c r="BN38" s="1180" t="s">
        <v>1605</v>
      </c>
    </row>
    <row customHeight="1" ht="11.25">
      <c r="A39" s="1187" t="s">
        <v>1606</v>
      </c>
      <c r="E39" s="520" t="s">
        <v>1607</v>
      </c>
      <c r="F39" s="1228" t="s">
        <v>906</v>
      </c>
      <c r="G39" s="520" t="s">
        <v>1608</v>
      </c>
      <c r="O39" s="1187" t="s">
        <v>1385</v>
      </c>
      <c r="AX39" s="1233" t="s">
        <v>1609</v>
      </c>
      <c r="AZ39" s="1233" t="s">
        <v>1309</v>
      </c>
      <c r="BE39" s="1233">
        <v>2037</v>
      </c>
      <c r="BH39" s="1181" t="s">
        <v>1610</v>
      </c>
      <c r="BJ39" s="1330" t="s">
        <v>1610</v>
      </c>
      <c r="BL39" s="1330" t="s">
        <v>1610</v>
      </c>
      <c r="BN39" s="1181" t="s">
        <v>1611</v>
      </c>
    </row>
    <row customHeight="1" ht="11.25">
      <c r="A40" s="1187" t="s">
        <v>1612</v>
      </c>
      <c r="E40" s="520" t="s">
        <v>1613</v>
      </c>
      <c r="F40" s="1228" t="s">
        <v>893</v>
      </c>
      <c r="G40" s="520" t="s">
        <v>1614</v>
      </c>
      <c r="O40" s="1187" t="s">
        <v>1401</v>
      </c>
      <c r="AX40" s="1233" t="s">
        <v>1615</v>
      </c>
      <c r="BE40" s="1233">
        <v>2038</v>
      </c>
      <c r="BH40" s="1181" t="s">
        <v>1616</v>
      </c>
      <c r="BJ40" s="1330" t="s">
        <v>1026</v>
      </c>
      <c r="BL40" s="1330" t="s">
        <v>1026</v>
      </c>
      <c r="BN40" s="1181" t="s">
        <v>1060</v>
      </c>
    </row>
    <row customHeight="1" ht="11.25">
      <c r="A41" s="1187" t="s">
        <v>1617</v>
      </c>
      <c r="E41" s="520" t="s">
        <v>1618</v>
      </c>
      <c r="F41" s="1228" t="s">
        <v>1619</v>
      </c>
      <c r="G41" s="520" t="s">
        <v>1618</v>
      </c>
      <c r="O41" s="1187" t="s">
        <v>1417</v>
      </c>
      <c r="AX41" s="1233" t="s">
        <v>1620</v>
      </c>
      <c r="AZ41" s="1180" t="s">
        <v>1621</v>
      </c>
      <c r="BE41" s="1233">
        <v>2039</v>
      </c>
      <c r="BH41" s="1181" t="s">
        <v>1622</v>
      </c>
      <c r="BJ41" s="1330" t="s">
        <v>1022</v>
      </c>
      <c r="BL41" s="1330" t="s">
        <v>1022</v>
      </c>
      <c r="BN41" s="1181" t="s">
        <v>1047</v>
      </c>
    </row>
    <row customHeight="1" ht="11.25">
      <c r="A42" s="1187" t="s">
        <v>1623</v>
      </c>
      <c r="AX42" s="1233" t="s">
        <v>1624</v>
      </c>
      <c r="AZ42" s="1233" t="s">
        <v>1213</v>
      </c>
      <c r="BE42" s="1233">
        <v>2040</v>
      </c>
      <c r="BH42" s="1181" t="s">
        <v>1044</v>
      </c>
      <c r="BJ42" s="1330" t="s">
        <v>1024</v>
      </c>
      <c r="BL42" s="1330" t="s">
        <v>1024</v>
      </c>
      <c r="BN42" s="1181" t="s">
        <v>1625</v>
      </c>
    </row>
    <row customHeight="1" ht="11.25">
      <c r="A43" s="1187" t="s">
        <v>1626</v>
      </c>
      <c r="AX43" s="1233" t="s">
        <v>1627</v>
      </c>
      <c r="AZ43" s="1233" t="s">
        <v>1239</v>
      </c>
      <c r="BE43" s="1233">
        <v>2041</v>
      </c>
      <c r="BH43" s="1181" t="s">
        <v>1628</v>
      </c>
      <c r="BJ43" s="1330" t="s">
        <v>1622</v>
      </c>
      <c r="BL43" s="1330" t="s">
        <v>1622</v>
      </c>
      <c r="BN43" s="1181" t="s">
        <v>1629</v>
      </c>
    </row>
    <row customHeight="1" ht="11.25">
      <c r="A44" s="1187" t="s">
        <v>1630</v>
      </c>
      <c r="G44" s="1207">
        <f>YEAR(TODAY())</f>
        <v>2024</v>
      </c>
      <c r="I44" s="912" t="s">
        <v>1631</v>
      </c>
      <c r="J44" s="1202" t="s">
        <v>1632</v>
      </c>
      <c r="K44" s="1202" t="s">
        <v>1633</v>
      </c>
      <c r="AX44" s="1233" t="s">
        <v>1634</v>
      </c>
      <c r="AZ44" s="1233" t="s">
        <v>1275</v>
      </c>
      <c r="BE44" s="1233">
        <v>2042</v>
      </c>
      <c r="BH44" s="1181" t="s">
        <v>1635</v>
      </c>
      <c r="BJ44" s="1330" t="s">
        <v>1044</v>
      </c>
      <c r="BL44" s="1330" t="s">
        <v>1044</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1643</v>
      </c>
      <c r="AZ45" s="1233" t="s">
        <v>1308</v>
      </c>
      <c r="BE45" s="1233">
        <v>2043</v>
      </c>
      <c r="BH45" s="1181" t="s">
        <v>1644</v>
      </c>
      <c r="BJ45" s="1330" t="s">
        <v>1038</v>
      </c>
      <c r="BL45" s="1330" t="s">
        <v>1038</v>
      </c>
      <c r="BN45" s="1181" t="s">
        <v>1645</v>
      </c>
    </row>
    <row customHeight="1" ht="11.25">
      <c r="A46" s="1187" t="s">
        <v>1646</v>
      </c>
      <c r="E46" s="520" t="s">
        <v>27</v>
      </c>
      <c r="F46" s="1227" t="s">
        <v>1647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1648</v>
      </c>
      <c r="AZ46" s="1233" t="s">
        <v>1333</v>
      </c>
      <c r="BE46" s="1233">
        <v>2044</v>
      </c>
      <c r="BH46" s="1181" t="s">
        <v>1047</v>
      </c>
      <c r="BJ46" s="1330" t="s">
        <v>1028</v>
      </c>
      <c r="BL46" s="1330" t="s">
        <v>1028</v>
      </c>
      <c r="BN46" s="1181" t="s">
        <v>1649</v>
      </c>
    </row>
    <row customHeight="1" ht="11.25">
      <c r="A47" s="1187" t="s">
        <v>1650</v>
      </c>
      <c r="E47" s="520" t="s">
        <v>33</v>
      </c>
      <c r="F47" s="1228" t="s">
        <v>1639</v>
      </c>
      <c r="G47" s="1229" t="str">
        <f>_xlfn.IFERROR(IF(f_year="","01.01."&amp;CURRENT_YEAR,IF(LEN(f_quart)=0,"01.01."&amp;f_year,IF(f_quart="I квартал","01.01."&amp;f_year,IF(f_quart="II квартал","01.04."&amp;f_year,(IF(f_quart="III квартал","01.07."&amp;f_year,"01.10."&amp;f_year)))))),"01.01."&amp;CURRENT_YEAR)</f>
        <v>01.04.2024</v>
      </c>
      <c r="H47" s="1229" t="str">
        <f>_xlfn.IFERROR(IF(f_year="","31.12."&amp;CURRENT_YEAR,IF(LEN(f_quart)=0,"31.12."&amp;f_year,IF(f_quart="I квартал","31.03."&amp;f_year,IF(f_quart="II квартал","30.06."&amp;f_year,(IF(f_quart="III квартал","30.09."&amp;f_year,"31.12."&amp;f_year)))))),"31.12."&amp;CURRENT_YEAR)</f>
        <v>30.06.2024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1651</v>
      </c>
      <c r="AZ47" s="1233" t="s">
        <v>1352</v>
      </c>
      <c r="BE47" s="1233">
        <v>2045</v>
      </c>
      <c r="BH47" s="1181" t="s">
        <v>1625</v>
      </c>
      <c r="BJ47" s="1330" t="s">
        <v>1030</v>
      </c>
      <c r="BL47" s="1330" t="s">
        <v>1030</v>
      </c>
      <c r="BN47" s="1181" t="s">
        <v>1652</v>
      </c>
    </row>
    <row customHeight="1" ht="11.25">
      <c r="A48" s="1187" t="s">
        <v>1653</v>
      </c>
      <c r="E48" s="520" t="s">
        <v>1654</v>
      </c>
      <c r="F48" s="1228" t="s">
        <v>1655</v>
      </c>
      <c r="G48" s="1229" t="str">
        <f>_xlfn.IFERROR(IF(f_year="","01.01."&amp;CURRENT_YEAR,"01.01."&amp;f_year),"01.01."&amp;CURRENT_YEAR)</f>
        <v>01.01.2024</v>
      </c>
      <c r="H48" s="1229" t="str">
        <f>_xlfn.IFERROR(IF(f_year="","31.12."&amp;CURRENT_YEAR,"31.12."&amp;f_year),"31.12."&amp;CURRENT_YEAR)</f>
        <v>31.12.2024</v>
      </c>
      <c r="I48" s="1855">
        <f>IF(f_year="",TRUE,FALSE)</f>
        <v>0</v>
      </c>
      <c r="J48" s="1858" t="s">
        <v>1656</v>
      </c>
      <c r="K48" s="1859"/>
      <c r="AX48" s="1233" t="s">
        <v>1657</v>
      </c>
      <c r="AZ48" s="1233" t="s">
        <v>1369</v>
      </c>
      <c r="BE48" s="1233">
        <v>2046</v>
      </c>
      <c r="BH48" s="1181" t="s">
        <v>1629</v>
      </c>
      <c r="BJ48" s="1330" t="s">
        <v>1032</v>
      </c>
      <c r="BL48" s="1330" t="s">
        <v>1032</v>
      </c>
      <c r="BN48" s="1181" t="s">
        <v>1658</v>
      </c>
    </row>
    <row customHeight="1" ht="11.25">
      <c r="A49" s="1187" t="s">
        <v>1659</v>
      </c>
      <c r="E49" s="520" t="s">
        <v>1660</v>
      </c>
      <c r="F49" s="1228" t="s">
        <v>1661</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1662</v>
      </c>
      <c r="AZ49" s="1233" t="s">
        <v>1385</v>
      </c>
      <c r="BE49" s="1233">
        <v>2047</v>
      </c>
      <c r="BH49" s="1181" t="s">
        <v>1048</v>
      </c>
      <c r="BJ49" s="1330" t="s">
        <v>1034</v>
      </c>
      <c r="BL49" s="1330" t="s">
        <v>1034</v>
      </c>
    </row>
    <row customHeight="1" ht="11.25">
      <c r="A50" s="1187" t="s">
        <v>1663</v>
      </c>
      <c r="E50" s="520" t="s">
        <v>1664</v>
      </c>
      <c r="F50" s="1228" t="s">
        <v>1018</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1665</v>
      </c>
      <c r="AZ50" s="1233" t="s">
        <v>1401</v>
      </c>
      <c r="BE50" s="1233">
        <v>2048</v>
      </c>
      <c r="BH50" s="1181" t="s">
        <v>1636</v>
      </c>
      <c r="BJ50" s="1330" t="s">
        <v>1036</v>
      </c>
      <c r="BL50" s="1330" t="s">
        <v>1036</v>
      </c>
    </row>
    <row customHeight="1" ht="11.25">
      <c r="A51" s="1187" t="s">
        <v>1666</v>
      </c>
      <c r="E51" s="520" t="s">
        <v>1667</v>
      </c>
      <c r="F51" s="1228" t="s">
        <v>1668</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1417</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1674</v>
      </c>
      <c r="AZ52" s="1233" t="s">
        <v>1214</v>
      </c>
      <c r="BE52" s="1233">
        <v>2050</v>
      </c>
      <c r="BH52" s="1181" t="s">
        <v>1649</v>
      </c>
      <c r="BJ52" s="1330" t="s">
        <v>1047</v>
      </c>
      <c r="BL52" s="1330" t="s">
        <v>1047</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1652</v>
      </c>
      <c r="BJ53" s="1330" t="s">
        <v>1625</v>
      </c>
      <c r="BL53" s="1330" t="s">
        <v>1625</v>
      </c>
    </row>
    <row customHeight="1" ht="11.25">
      <c r="A54" s="1187" t="s">
        <v>1679</v>
      </c>
      <c r="AX54" s="1233" t="s">
        <v>1680</v>
      </c>
      <c r="AZ54" s="1180" t="s">
        <v>1681</v>
      </c>
      <c r="BE54" s="1233">
        <v>2052</v>
      </c>
      <c r="BH54" s="1181" t="s">
        <v>1658</v>
      </c>
      <c r="BJ54" s="1330" t="s">
        <v>1629</v>
      </c>
      <c r="BL54" s="1330" t="s">
        <v>1629</v>
      </c>
    </row>
    <row customHeight="1" ht="11.25">
      <c r="A55" s="1187" t="s">
        <v>1682</v>
      </c>
      <c r="AX55" s="1233" t="s">
        <v>1683</v>
      </c>
      <c r="AZ55" s="1233" t="s">
        <v>1216</v>
      </c>
      <c r="BE55" s="1233">
        <v>2053</v>
      </c>
      <c r="BH55" s="1183" t="s">
        <v>22</v>
      </c>
      <c r="BJ55" s="1330" t="s">
        <v>1048</v>
      </c>
      <c r="BL55" s="1330" t="s">
        <v>1048</v>
      </c>
    </row>
    <row customHeight="1" ht="11.25">
      <c r="A56" s="1187" t="s">
        <v>1684</v>
      </c>
      <c r="D56" s="1231" t="s">
        <v>1685</v>
      </c>
      <c r="E56" s="1208" t="s">
        <v>111</v>
      </c>
      <c r="F56" s="1187" t="s">
        <v>1686</v>
      </c>
      <c r="AX56" s="1233" t="s">
        <v>1687</v>
      </c>
      <c r="AZ56" s="1233" t="s">
        <v>1243</v>
      </c>
      <c r="BE56" s="1233">
        <v>2054</v>
      </c>
      <c r="BH56" s="1183" t="s">
        <v>22</v>
      </c>
      <c r="BJ56" s="1330" t="s">
        <v>1636</v>
      </c>
      <c r="BL56" s="1330" t="s">
        <v>1636</v>
      </c>
    </row>
    <row customHeight="1" ht="11.25">
      <c r="A57" s="1187" t="s">
        <v>1688</v>
      </c>
      <c r="D57" s="1231" t="s">
        <v>1689</v>
      </c>
      <c r="E57" s="1208" t="s">
        <v>111</v>
      </c>
      <c r="F57" s="1187" t="s">
        <v>1686</v>
      </c>
      <c r="AX57" s="1233" t="s">
        <v>1690</v>
      </c>
      <c r="AZ57" s="1233" t="s">
        <v>1278</v>
      </c>
      <c r="BE57" s="1233">
        <v>2055</v>
      </c>
      <c r="BJ57" s="1330" t="s">
        <v>1645</v>
      </c>
      <c r="BL57" s="1330" t="s">
        <v>1645</v>
      </c>
    </row>
    <row customHeight="1" ht="11.25">
      <c r="A58" s="1187" t="s">
        <v>1691</v>
      </c>
      <c r="D58" s="1231" t="s">
        <v>1692</v>
      </c>
      <c r="E58" s="1208" t="s">
        <v>111</v>
      </c>
      <c r="F58" s="1187" t="s">
        <v>1686</v>
      </c>
      <c r="AX58" s="1233" t="s">
        <v>1693</v>
      </c>
      <c r="BE58" s="1233">
        <v>2056</v>
      </c>
      <c r="BJ58" s="1330" t="s">
        <v>1649</v>
      </c>
      <c r="BL58" s="1330" t="s">
        <v>1649</v>
      </c>
    </row>
    <row customHeight="1" ht="11.25">
      <c r="A59" s="1187" t="s">
        <v>16</v>
      </c>
      <c r="D59" s="1231" t="s">
        <v>132</v>
      </c>
      <c r="E59" s="1208" t="s">
        <v>1581</v>
      </c>
      <c r="F59" s="1187" t="s">
        <v>1694</v>
      </c>
      <c r="AX59" s="1233" t="s">
        <v>1695</v>
      </c>
      <c r="AZ59" s="1180" t="s">
        <v>1696</v>
      </c>
      <c r="BE59" s="1233">
        <v>2057</v>
      </c>
      <c r="BJ59" s="1330" t="s">
        <v>1652</v>
      </c>
      <c r="BL59" s="1330" t="s">
        <v>1652</v>
      </c>
    </row>
    <row customHeight="1" ht="11.25">
      <c r="A60" s="1187" t="s">
        <v>1697</v>
      </c>
      <c r="D60" s="1231" t="s">
        <v>1698</v>
      </c>
      <c r="E60" s="1208" t="s">
        <v>1581</v>
      </c>
      <c r="F60" s="1187" t="s">
        <v>1694</v>
      </c>
      <c r="AX60" s="1233" t="s">
        <v>1699</v>
      </c>
      <c r="AZ60" s="1233" t="s">
        <v>1217</v>
      </c>
      <c r="BE60" s="1233">
        <v>2058</v>
      </c>
      <c r="BJ60" s="1330" t="s">
        <v>1658</v>
      </c>
      <c r="BL60" s="1330" t="s">
        <v>1658</v>
      </c>
    </row>
    <row customHeight="1" ht="11.25">
      <c r="A61" s="1187" t="s">
        <v>1700</v>
      </c>
      <c r="D61" s="1231" t="s">
        <v>1701</v>
      </c>
      <c r="E61" s="1208" t="s">
        <v>1581</v>
      </c>
      <c r="F61" s="1187" t="s">
        <v>1694</v>
      </c>
      <c r="AX61" s="1233" t="s">
        <v>1702</v>
      </c>
      <c r="AZ61" s="1233" t="s">
        <v>1244</v>
      </c>
      <c r="BE61" s="1233">
        <v>2059</v>
      </c>
      <c r="BL61" s="1330" t="s">
        <v>1040</v>
      </c>
    </row>
    <row customHeight="1" ht="11.25">
      <c r="A62" s="1187" t="s">
        <v>1703</v>
      </c>
      <c r="D62" s="1231" t="s">
        <v>131</v>
      </c>
      <c r="E62" s="1208">
        <v>30</v>
      </c>
      <c r="F62" s="1187" t="s">
        <v>1694</v>
      </c>
      <c r="AZ62" s="1233" t="s">
        <v>1279</v>
      </c>
      <c r="BE62" s="1233">
        <v>2060</v>
      </c>
      <c r="BL62" s="1330" t="s">
        <v>1042</v>
      </c>
    </row>
    <row customHeight="1" ht="11.25">
      <c r="A63" s="1187" t="s">
        <v>1704</v>
      </c>
      <c r="D63" s="1231" t="s">
        <v>1705</v>
      </c>
      <c r="E63" s="1208">
        <v>30</v>
      </c>
      <c r="F63" s="1187" t="s">
        <v>1694</v>
      </c>
      <c r="AZ63" s="1233" t="s">
        <v>1311</v>
      </c>
      <c r="BE63" s="1233">
        <v>2061</v>
      </c>
    </row>
    <row customHeight="1" ht="11.25">
      <c r="A64" s="1187" t="s">
        <v>1706</v>
      </c>
      <c r="D64" s="1231" t="s">
        <v>1707</v>
      </c>
      <c r="E64" s="1208">
        <v>30</v>
      </c>
      <c r="F64" s="1187" t="s">
        <v>1694</v>
      </c>
      <c r="AZ64" s="1233" t="s">
        <v>1334</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1218</v>
      </c>
      <c r="BE67" s="1233">
        <v>2065</v>
      </c>
    </row>
    <row customHeight="1" ht="11.25">
      <c r="A68" s="1187" t="s">
        <v>1712</v>
      </c>
      <c r="AZ68" s="1233" t="s">
        <v>1245</v>
      </c>
      <c r="BE68" s="1233">
        <v>2066</v>
      </c>
      <c r="BH68" s="1180" t="s">
        <v>1713</v>
      </c>
      <c r="BJ68" s="1180" t="s">
        <v>1714</v>
      </c>
      <c r="BL68" s="1180" t="s">
        <v>1715</v>
      </c>
      <c r="BN68" s="1180" t="s">
        <v>1716</v>
      </c>
    </row>
    <row customHeight="1" ht="11.25">
      <c r="A69" s="1187" t="s">
        <v>1717</v>
      </c>
      <c r="AZ69" s="1233" t="s">
        <v>1280</v>
      </c>
      <c r="BE69" s="1233">
        <v>2067</v>
      </c>
      <c r="BH69" s="1181" t="s">
        <v>1718</v>
      </c>
      <c r="BI69" s="1230" t="s">
        <v>109</v>
      </c>
      <c r="BJ69" s="1181" t="s">
        <v>1719</v>
      </c>
      <c r="BK69" s="1230" t="s">
        <v>109</v>
      </c>
      <c r="BL69" s="1181" t="s">
        <v>1720</v>
      </c>
      <c r="BM69" s="1183" t="s">
        <v>109</v>
      </c>
      <c r="BN69" s="1181" t="s">
        <v>1721</v>
      </c>
    </row>
    <row customHeight="1" ht="11.25">
      <c r="A70" s="1187" t="s">
        <v>1722</v>
      </c>
      <c r="AZ70" s="1233" t="s">
        <v>1312</v>
      </c>
      <c r="BE70" s="1233">
        <v>2068</v>
      </c>
      <c r="BH70" s="1181" t="s">
        <v>1723</v>
      </c>
      <c r="BJ70" s="1181" t="s">
        <v>1724</v>
      </c>
      <c r="BL70" s="1181" t="s">
        <v>1725</v>
      </c>
      <c r="BN70" s="1181" t="s">
        <v>1726</v>
      </c>
    </row>
    <row customHeight="1" ht="11.25">
      <c r="A71" s="1187" t="s">
        <v>1727</v>
      </c>
      <c r="AZ71" s="1233" t="s">
        <v>1314</v>
      </c>
      <c r="BE71" s="1233">
        <v>2069</v>
      </c>
      <c r="BH71" s="1181" t="s">
        <v>1728</v>
      </c>
      <c r="BI71" s="1230" t="s">
        <v>89</v>
      </c>
      <c r="BJ71" s="1181" t="s">
        <v>1729</v>
      </c>
      <c r="BK71" s="1230" t="s">
        <v>89</v>
      </c>
      <c r="BL71" s="1181" t="s">
        <v>1730</v>
      </c>
      <c r="BM71" s="1183" t="s">
        <v>89</v>
      </c>
      <c r="BN71" s="1181" t="s">
        <v>1731</v>
      </c>
    </row>
    <row customHeight="1" ht="11.25">
      <c r="A72" s="1187" t="s">
        <v>1732</v>
      </c>
      <c r="AZ72" s="1233" t="s">
        <v>19</v>
      </c>
      <c r="BE72" s="1233">
        <v>2070</v>
      </c>
      <c r="BH72" s="1181" t="s">
        <v>1733</v>
      </c>
      <c r="BJ72" s="1181" t="s">
        <v>1733</v>
      </c>
      <c r="BL72" s="1181" t="s">
        <v>1733</v>
      </c>
      <c r="BN72" s="1181" t="s">
        <v>1734</v>
      </c>
    </row>
    <row customHeight="1" ht="11.25">
      <c r="A73" s="1187" t="s">
        <v>1735</v>
      </c>
      <c r="BH73" s="1181" t="s">
        <v>1736</v>
      </c>
      <c r="BI73" s="1230" t="s">
        <v>111</v>
      </c>
      <c r="BJ73" s="1181" t="s">
        <v>1737</v>
      </c>
      <c r="BK73" s="1230" t="s">
        <v>111</v>
      </c>
      <c r="BL73" s="1181" t="s">
        <v>1738</v>
      </c>
      <c r="BM73" s="1183" t="s">
        <v>111</v>
      </c>
      <c r="BN73" s="1181" t="s">
        <v>1739</v>
      </c>
    </row>
    <row customHeight="1" ht="11.25">
      <c r="A74" s="1187" t="s">
        <v>1740</v>
      </c>
      <c r="BH74" s="1181" t="s">
        <v>1741</v>
      </c>
      <c r="BJ74" s="1181" t="s">
        <v>1742</v>
      </c>
      <c r="BL74" s="1181" t="s">
        <v>1743</v>
      </c>
      <c r="BN74" s="1181" t="s">
        <v>1744</v>
      </c>
    </row>
    <row customHeight="1" ht="11.25">
      <c r="A75" s="1187" t="s">
        <v>1745</v>
      </c>
      <c r="AZ75" s="1180" t="s">
        <v>1746</v>
      </c>
      <c r="BH75" s="1181" t="s">
        <v>1747</v>
      </c>
      <c r="BJ75" s="1181" t="s">
        <v>1747</v>
      </c>
      <c r="BL75" s="1181" t="s">
        <v>1747</v>
      </c>
    </row>
    <row customHeight="1" ht="11.25">
      <c r="A76" s="1187" t="s">
        <v>1748</v>
      </c>
      <c r="AZ76" s="1233" t="s">
        <v>1227</v>
      </c>
      <c r="BH76" s="1181" t="s">
        <v>1749</v>
      </c>
      <c r="BJ76" s="1181" t="s">
        <v>1750</v>
      </c>
      <c r="BL76" s="1181" t="s">
        <v>1751</v>
      </c>
    </row>
    <row customHeight="1" ht="11.25">
      <c r="A77" s="1187" t="s">
        <v>1752</v>
      </c>
      <c r="AZ77" s="1233" t="s">
        <v>1255</v>
      </c>
    </row>
    <row customHeight="1" ht="11.25">
      <c r="A78" s="1187" t="s">
        <v>1753</v>
      </c>
      <c r="AZ78" s="1233" t="s">
        <v>1287</v>
      </c>
    </row>
    <row customHeight="1" ht="11.25">
      <c r="A79" s="1187" t="s">
        <v>1754</v>
      </c>
      <c r="AZ79" s="1233" t="s">
        <v>1318</v>
      </c>
      <c r="BH79" s="1180" t="s">
        <v>1755</v>
      </c>
      <c r="BJ79" s="1180" t="s">
        <v>1756</v>
      </c>
      <c r="BL79" s="1180" t="s">
        <v>1757</v>
      </c>
    </row>
    <row customHeight="1" ht="11.25">
      <c r="A80" s="1187" t="s">
        <v>1758</v>
      </c>
      <c r="AZ80" s="1233" t="s">
        <v>1339</v>
      </c>
      <c r="BH80" s="1181" t="s">
        <v>1759</v>
      </c>
      <c r="BJ80" s="1181" t="s">
        <v>1760</v>
      </c>
      <c r="BL80" s="1181" t="s">
        <v>1761</v>
      </c>
    </row>
    <row customHeight="1" ht="11.25">
      <c r="A81" s="1187" t="s">
        <v>1762</v>
      </c>
      <c r="AZ81" s="1233" t="s">
        <v>1356</v>
      </c>
      <c r="BH81" s="1181" t="s">
        <v>1763</v>
      </c>
      <c r="BJ81" s="1181" t="s">
        <v>1764</v>
      </c>
      <c r="BL81" s="1181" t="s">
        <v>1765</v>
      </c>
    </row>
    <row customHeight="1" ht="11.25">
      <c r="A82" s="1187" t="s">
        <v>1766</v>
      </c>
      <c r="AZ82" s="1233" t="s">
        <v>1371</v>
      </c>
      <c r="BH82" s="1181" t="s">
        <v>1767</v>
      </c>
      <c r="BJ82" s="1181" t="s">
        <v>1768</v>
      </c>
      <c r="BL82" s="1181" t="s">
        <v>1769</v>
      </c>
    </row>
    <row customHeight="1" ht="11.25">
      <c r="A83" s="1187" t="s">
        <v>1770</v>
      </c>
      <c r="BH83" s="1181" t="s">
        <v>1771</v>
      </c>
      <c r="BJ83" s="1181" t="s">
        <v>1772</v>
      </c>
      <c r="BL83" s="1181" t="s">
        <v>1773</v>
      </c>
    </row>
    <row customHeight="1" ht="11.25">
      <c r="A84" s="1187" t="s">
        <v>1774</v>
      </c>
      <c r="AZ84" s="1180" t="s">
        <v>1775</v>
      </c>
    </row>
    <row customHeight="1" ht="11.25">
      <c r="A85" s="1983" t="s">
        <v>1776</v>
      </c>
      <c r="AZ85" s="1233" t="s">
        <v>1777</v>
      </c>
    </row>
    <row customHeight="1" ht="11.25">
      <c r="A86" s="1187" t="s">
        <v>1778</v>
      </c>
      <c r="AZ86" s="1233" t="s">
        <v>1779</v>
      </c>
      <c r="BH86" s="1180" t="s">
        <v>1780</v>
      </c>
      <c r="BJ86" s="1180" t="s">
        <v>1781</v>
      </c>
      <c r="BL86" s="1180" t="s">
        <v>1782</v>
      </c>
    </row>
    <row customHeight="1" ht="11.25">
      <c r="A87" s="1187" t="s">
        <v>1783</v>
      </c>
      <c r="AZ87" s="1233" t="s">
        <v>1784</v>
      </c>
      <c r="BH87" s="1181" t="s">
        <v>1785</v>
      </c>
      <c r="BJ87" s="1181" t="s">
        <v>1786</v>
      </c>
      <c r="BL87" s="1181" t="s">
        <v>1787</v>
      </c>
    </row>
    <row customHeight="1" ht="11.25">
      <c r="A88" s="1187" t="s">
        <v>1788</v>
      </c>
      <c r="AZ88" s="1719"/>
      <c r="BH88" s="1181" t="s">
        <v>1789</v>
      </c>
      <c r="BJ88" s="1181" t="s">
        <v>1790</v>
      </c>
      <c r="BL88" s="1181" t="s">
        <v>1791</v>
      </c>
    </row>
    <row customHeight="1" ht="11.25">
      <c r="A89" s="1187" t="s">
        <v>1792</v>
      </c>
      <c r="AZ89" s="1180" t="s">
        <v>1793</v>
      </c>
    </row>
    <row customHeight="1" ht="11.25">
      <c r="A90" s="1187" t="s">
        <v>1794</v>
      </c>
      <c r="AZ90" s="1233" t="s">
        <v>1018</v>
      </c>
    </row>
    <row customHeight="1" ht="11.25">
      <c r="A91" s="1187" t="s">
        <v>1795</v>
      </c>
      <c r="AZ91" s="1233" t="s">
        <v>1054</v>
      </c>
      <c r="BH91" s="1180" t="s">
        <v>1796</v>
      </c>
      <c r="BJ91" s="1180" t="s">
        <v>1797</v>
      </c>
      <c r="BL91" s="1180" t="s">
        <v>1798</v>
      </c>
    </row>
    <row customHeight="1" ht="11.25">
      <c r="AZ92" s="1233" t="s">
        <v>1799</v>
      </c>
      <c r="BH92" s="1181" t="s">
        <v>1800</v>
      </c>
      <c r="BJ92" s="1181" t="s">
        <v>1801</v>
      </c>
      <c r="BL92" s="1181" t="s">
        <v>1802</v>
      </c>
    </row>
    <row customHeight="1" ht="11.25">
      <c r="AZ93" s="1233" t="s">
        <v>1803</v>
      </c>
      <c r="BH93" s="1181" t="s">
        <v>1804</v>
      </c>
      <c r="BJ93" s="1181" t="s">
        <v>1805</v>
      </c>
      <c r="BL93" s="1181" t="s">
        <v>1806</v>
      </c>
    </row>
    <row customHeight="1" ht="11.25">
      <c r="AZ94" s="1233" t="s">
        <v>1807</v>
      </c>
    </row>
    <row r="96" customHeight="1" ht="11.25">
      <c r="AZ96" s="1180" t="s">
        <v>1808</v>
      </c>
      <c r="BH96" s="1180" t="s">
        <v>1809</v>
      </c>
      <c r="BJ96" s="1180" t="s">
        <v>1810</v>
      </c>
      <c r="BL96" s="1180" t="s">
        <v>1811</v>
      </c>
      <c r="BN96" s="1180" t="s">
        <v>1812</v>
      </c>
    </row>
    <row customHeight="1" ht="11.25">
      <c r="AZ97" s="2014" t="s">
        <v>1813</v>
      </c>
      <c r="BA97" s="2015" t="s">
        <v>1814</v>
      </c>
      <c r="BH97" s="1181" t="s">
        <v>1815</v>
      </c>
      <c r="BJ97" s="1181" t="s">
        <v>1816</v>
      </c>
      <c r="BL97" s="1181" t="s">
        <v>1817</v>
      </c>
      <c r="BN97" s="1181" t="s">
        <v>1818</v>
      </c>
    </row>
    <row customHeight="1" ht="11.25">
      <c r="AZ98" s="2014" t="s">
        <v>1819</v>
      </c>
      <c r="BA98" s="2015" t="s">
        <v>1820</v>
      </c>
      <c r="BH98" s="1181" t="s">
        <v>1821</v>
      </c>
      <c r="BJ98" s="1181" t="s">
        <v>1822</v>
      </c>
      <c r="BL98" s="1181" t="s">
        <v>1823</v>
      </c>
      <c r="BN98" s="1181" t="s">
        <v>1824</v>
      </c>
    </row>
    <row customHeight="1" ht="22.5">
      <c r="AZ99" s="2014" t="s">
        <v>1825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1826</v>
      </c>
      <c r="BJ99" s="1181" t="s">
        <v>1827</v>
      </c>
      <c r="BL99" s="1181" t="s">
        <v>1828</v>
      </c>
      <c r="BN99" s="1181" t="s">
        <v>1829</v>
      </c>
    </row>
    <row customHeight="1" ht="22.5">
      <c r="AZ100" s="2014" t="s">
        <v>1830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1417</v>
      </c>
      <c r="BL100" s="1181" t="s">
        <v>1417</v>
      </c>
      <c r="BN100" s="1181" t="s">
        <v>1831</v>
      </c>
    </row>
    <row customHeight="1" ht="22.5">
      <c r="AZ101" s="2014" t="s">
        <v>1832</v>
      </c>
      <c r="BA101" s="2015" t="s">
        <v>1833</v>
      </c>
      <c r="BN101" s="1181" t="s">
        <v>1834</v>
      </c>
    </row>
    <row customHeight="1" ht="22.5">
      <c r="AZ102" s="2014" t="s">
        <v>1835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1836</v>
      </c>
    </row>
    <row customHeight="1" ht="11.25">
      <c r="AZ103" s="2014" t="s">
        <v>1837</v>
      </c>
      <c r="BA103" s="2015" t="s">
        <v>1838</v>
      </c>
      <c r="BN103" s="1181" t="s">
        <v>1839</v>
      </c>
    </row>
    <row customHeight="1" ht="11.25">
      <c r="BN104" s="1181" t="s">
        <v>1840</v>
      </c>
    </row>
    <row customHeight="1" ht="11.25">
      <c r="AZ105" s="1805" t="s">
        <v>1841</v>
      </c>
    </row>
    <row customHeight="1" ht="11.25">
      <c r="AZ106" s="1233" t="s">
        <v>1842</v>
      </c>
    </row>
    <row customHeight="1" ht="11.25">
      <c r="AZ107" s="1233" t="s">
        <v>1843</v>
      </c>
      <c r="BH107" s="1180" t="s">
        <v>1844</v>
      </c>
      <c r="BJ107" s="1180" t="s">
        <v>1845</v>
      </c>
      <c r="BL107" s="1180" t="s">
        <v>1846</v>
      </c>
      <c r="BN107" s="1180" t="s">
        <v>1847</v>
      </c>
    </row>
    <row customHeight="1" ht="11.25">
      <c r="AZ108" s="1233" t="s">
        <v>570</v>
      </c>
      <c r="BH108" s="1181" t="s">
        <v>1848</v>
      </c>
      <c r="BJ108" s="1181" t="s">
        <v>1849</v>
      </c>
      <c r="BL108" s="1181" t="s">
        <v>1503</v>
      </c>
      <c r="BN108" s="1181" t="s">
        <v>1850</v>
      </c>
    </row>
    <row customHeight="1" ht="11.25">
      <c r="BH109" s="1181" t="s">
        <v>1851</v>
      </c>
    </row>
    <row customHeight="1" ht="11.25">
      <c r="AZ110" s="1805" t="s">
        <v>1852</v>
      </c>
      <c r="BH110" s="1181" t="s">
        <v>1851</v>
      </c>
    </row>
    <row customHeight="1" ht="11.25">
      <c r="AZ111" s="2014" t="s">
        <v>1813</v>
      </c>
      <c r="BA111" s="2015" t="s">
        <v>1814</v>
      </c>
    </row>
    <row customHeight="1" ht="11.25">
      <c r="AZ112" s="2014" t="s">
        <v>1819</v>
      </c>
      <c r="BA112" s="2015" t="s">
        <v>1820</v>
      </c>
    </row>
    <row customHeight="1" ht="22.5">
      <c r="AZ113" s="2014" t="s">
        <v>1825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1853</v>
      </c>
    </row>
    <row customHeight="1" ht="22.5">
      <c r="AZ115" s="2014" t="s">
        <v>1835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1837</v>
      </c>
      <c r="BA116" s="2015" t="s">
        <v>1838</v>
      </c>
      <c r="BH116" s="1181" t="s">
        <v>1241</v>
      </c>
    </row>
    <row customHeight="1" ht="11.25">
      <c r="BH117" s="1181" t="s">
        <v>1276</v>
      </c>
    </row>
    <row customHeight="1" ht="11.25">
      <c r="BH118" s="118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2523E-EC5C-A923-FE66-3C652780E3CE}"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298</v>
      </c>
      <c r="J1" s="568" t="s">
        <v>14</v>
      </c>
    </row>
    <row customHeight="1" ht="22.5" hidden="1">
      <c r="A2" s="615"/>
      <c r="B2" s="615"/>
      <c r="C2" s="1843" t="s">
        <v>688</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299</v>
      </c>
      <c r="E9" s="2318"/>
      <c r="F9" s="2318"/>
      <c r="G9" s="2321" t="s">
        <v>300</v>
      </c>
      <c r="J9" s="568">
        <v>11</v>
      </c>
    </row>
    <row customHeight="1" ht="11.549999999999999">
      <c r="A10" s="615"/>
      <c r="B10" s="615"/>
      <c r="C10" s="570"/>
      <c r="D10" s="1587" t="s">
        <v>87</v>
      </c>
      <c r="E10" s="1589" t="s">
        <v>301</v>
      </c>
      <c r="F10" s="1589" t="s">
        <v>302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1854</v>
      </c>
      <c r="F13" s="1634" t="s">
        <v>305</v>
      </c>
      <c r="G13" s="587"/>
      <c r="H13" s="1646"/>
      <c r="J13" s="568">
        <v>19</v>
      </c>
    </row>
    <row customHeight="1" ht="19.95">
      <c r="A14" s="615"/>
      <c r="B14" s="615"/>
      <c r="C14" s="570"/>
      <c r="D14" s="1636" t="s">
        <v>708</v>
      </c>
      <c r="E14" s="1637" t="s">
        <v>1855</v>
      </c>
      <c r="F14" s="1639"/>
      <c r="G14" s="1638" t="s">
        <v>1856</v>
      </c>
      <c r="H14" s="1646"/>
      <c r="J14" s="568">
        <v>19</v>
      </c>
    </row>
    <row customHeight="1" ht="19.95">
      <c r="A15" s="615"/>
      <c r="B15" s="615"/>
      <c r="C15" s="570"/>
      <c r="D15" s="1636" t="s">
        <v>306</v>
      </c>
      <c r="E15" s="1637" t="s">
        <v>1857</v>
      </c>
      <c r="F15" s="1639"/>
      <c r="G15" s="1638" t="s">
        <v>1858</v>
      </c>
      <c r="H15" s="1646"/>
      <c r="J15" s="568">
        <v>19</v>
      </c>
    </row>
    <row customHeight="1" ht="24">
      <c r="A16" s="615"/>
      <c r="B16" s="615"/>
      <c r="C16" s="570"/>
      <c r="D16" s="1636" t="s">
        <v>309</v>
      </c>
      <c r="E16" s="1635" t="s">
        <v>1859</v>
      </c>
      <c r="F16" s="1644"/>
      <c r="G16" s="587" t="s">
        <v>1860</v>
      </c>
      <c r="H16" s="1646"/>
      <c r="J16" s="568">
        <v>23</v>
      </c>
    </row>
    <row customHeight="1" ht="48.29999999999999">
      <c r="A17" s="615"/>
      <c r="B17" s="615"/>
      <c r="C17" s="570"/>
      <c r="D17" s="1633">
        <v>3</v>
      </c>
      <c r="E17" s="1640" t="s">
        <v>1861</v>
      </c>
      <c r="F17" s="1639"/>
      <c r="G17" s="587" t="s">
        <v>1862</v>
      </c>
      <c r="H17" s="1646"/>
      <c r="J17" s="568">
        <v>46</v>
      </c>
    </row>
    <row customHeight="1" ht="48.29999999999999">
      <c r="A18" s="1588">
        <v>1</v>
      </c>
      <c r="B18" s="615"/>
      <c r="C18" s="1590"/>
      <c r="D18" s="1633" t="s">
        <v>90</v>
      </c>
      <c r="E18" s="1640" t="s">
        <v>1863</v>
      </c>
      <c r="F18" s="1639"/>
      <c r="G18" s="587" t="s">
        <v>1862</v>
      </c>
      <c r="H18" s="1646"/>
      <c r="I18" s="965"/>
      <c r="J18" s="568">
        <v>46</v>
      </c>
    </row>
    <row customHeight="1" ht="23.25">
      <c r="A19" s="615"/>
      <c r="B19" s="615"/>
      <c r="C19" s="570"/>
      <c r="D19" s="1633" t="s">
        <v>111</v>
      </c>
      <c r="E19" s="1640" t="s">
        <v>1864</v>
      </c>
      <c r="F19" s="1634" t="s">
        <v>305</v>
      </c>
      <c r="G19" s="2584" t="s">
        <v>1865</v>
      </c>
      <c r="H19" s="588"/>
      <c r="J19" s="568">
        <v>22</v>
      </c>
    </row>
    <row s="7330" customFormat="1" customHeight="1" ht="5.25" hidden="1">
      <c r="A20" s="615"/>
      <c r="B20" s="615"/>
      <c r="C20" s="1642"/>
      <c r="D20" s="1641" t="s">
        <v>1115</v>
      </c>
      <c r="E20" s="1127"/>
      <c r="F20" s="1126"/>
      <c r="G20" s="2585"/>
      <c r="J20" s="1643">
        <v>0</v>
      </c>
    </row>
    <row customHeight="1" ht="15.75">
      <c r="A21" s="615"/>
      <c r="B21" s="615"/>
      <c r="C21" s="570"/>
      <c r="D21" s="580"/>
      <c r="E21" s="528" t="s">
        <v>338</v>
      </c>
      <c r="F21" s="582"/>
      <c r="G21" s="2586"/>
      <c r="H21" s="1646"/>
      <c r="J21" s="568">
        <v>15</v>
      </c>
    </row>
    <row s="5885" customFormat="1" customHeight="1" ht="26.25">
      <c r="A22" s="615"/>
      <c r="B22" s="615"/>
      <c r="C22" s="615"/>
      <c r="D22" s="1633" t="s">
        <v>91</v>
      </c>
      <c r="E22" s="587" t="s">
        <v>1866</v>
      </c>
      <c r="F22" s="1639"/>
      <c r="G22" s="587" t="s">
        <v>1867</v>
      </c>
      <c r="H22" s="1645"/>
      <c r="J22" s="614">
        <v>25</v>
      </c>
    </row>
    <row s="5885" customFormat="1" customHeight="1" ht="19.95">
      <c r="A23" s="615"/>
      <c r="B23" s="615"/>
      <c r="C23" s="615"/>
      <c r="D23" s="1633" t="s">
        <v>92</v>
      </c>
      <c r="E23" s="1640" t="s">
        <v>1868</v>
      </c>
      <c r="F23" s="1644"/>
      <c r="G23" s="587" t="s">
        <v>1869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A12FA-FB33-7049-B465-649115DDDC53}"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1" width="8.00390625" customWidth="1"/>
    <col min="255" max="255" style="5381" width="9.140625" hidden="1"/>
  </cols>
  <sheetData>
    <row customHeight="1" ht="22.5" hidden="1">
      <c r="F1" s="1744" t="s">
        <v>1870</v>
      </c>
      <c r="G1" s="1744" t="s">
        <v>48</v>
      </c>
      <c r="H1" s="1744" t="s">
        <v>50</v>
      </c>
      <c r="IU1" s="1268" t="s">
        <v>14</v>
      </c>
    </row>
    <row s="5518" customFormat="1" customHeight="1" ht="22.5" hidden="1">
      <c r="A2" s="944"/>
      <c r="B2" s="1273">
        <v>1</v>
      </c>
      <c r="C2" s="1273"/>
      <c r="D2" s="2041" t="s">
        <v>688</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299</v>
      </c>
      <c r="F7" s="2215"/>
      <c r="G7" s="2215"/>
      <c r="H7" s="2215"/>
      <c r="I7" s="2215"/>
      <c r="J7" s="2587" t="s">
        <v>300</v>
      </c>
      <c r="K7" s="613"/>
      <c r="L7" s="613"/>
      <c r="M7" s="613"/>
      <c r="N7" s="613"/>
      <c r="O7" s="339"/>
      <c r="P7" s="613"/>
      <c r="Q7" s="338"/>
      <c r="R7" s="338"/>
      <c r="S7" s="338"/>
      <c r="T7" s="338"/>
      <c r="IU7" s="620">
        <v>14</v>
      </c>
    </row>
    <row s="5473" customFormat="1" customHeight="1" ht="21">
      <c r="A8" s="1268"/>
      <c r="B8" s="1273"/>
      <c r="C8" s="1268"/>
      <c r="D8" s="1608"/>
      <c r="E8" s="1661" t="s">
        <v>87</v>
      </c>
      <c r="F8" s="1653" t="s">
        <v>1870</v>
      </c>
      <c r="G8" s="1653" t="s">
        <v>48</v>
      </c>
      <c r="H8" s="1653" t="s">
        <v>50</v>
      </c>
      <c r="I8" s="1653" t="s">
        <v>1871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1872</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1368C-80BF-9F3D-BC6F-B723AB4CFE02}"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268" t="s">
        <v>14</v>
      </c>
    </row>
    <row s="5518" customFormat="1" customHeight="1" ht="22.5" hidden="1">
      <c r="A2" s="944"/>
      <c r="B2" s="1273">
        <v>1</v>
      </c>
      <c r="C2" s="1273"/>
      <c r="D2" s="2041" t="s">
        <v>688</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299</v>
      </c>
      <c r="F7" s="2215"/>
      <c r="G7" s="2215"/>
      <c r="H7" s="2215"/>
      <c r="I7" s="2215"/>
      <c r="J7" s="2215"/>
      <c r="K7" s="2215"/>
      <c r="L7" s="2587" t="s">
        <v>300</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1873</v>
      </c>
      <c r="H9" s="1650" t="s">
        <v>1874</v>
      </c>
      <c r="I9" s="1650" t="s">
        <v>1875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DD7C8-18D9-4F4F-377A-9F7738E490E7}"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744" t="s">
        <v>14</v>
      </c>
    </row>
    <row s="5518" customFormat="1" customHeight="1" ht="22.5" hidden="1">
      <c r="A2" s="944"/>
      <c r="B2" s="1479">
        <v>1</v>
      </c>
      <c r="C2" s="1479"/>
      <c r="D2" s="2041" t="s">
        <v>688</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299</v>
      </c>
      <c r="F7" s="2215"/>
      <c r="G7" s="2215"/>
      <c r="H7" s="2215"/>
      <c r="I7" s="2215"/>
      <c r="J7" s="2215"/>
      <c r="K7" s="2215"/>
      <c r="L7" s="2587" t="s">
        <v>300</v>
      </c>
      <c r="M7" s="1737"/>
      <c r="N7" s="1737"/>
      <c r="O7" s="1737"/>
      <c r="P7" s="1737"/>
      <c r="Q7" s="1737"/>
      <c r="R7" s="1737"/>
      <c r="S7" s="338"/>
      <c r="T7" s="338"/>
      <c r="U7" s="338"/>
      <c r="V7" s="338"/>
      <c r="IW7" s="1722">
        <v>14</v>
      </c>
    </row>
    <row s="5473" customFormat="1" customHeight="1" ht="67.2">
      <c r="A8" s="1744"/>
      <c r="B8" s="1479"/>
      <c r="C8" s="1744"/>
      <c r="D8" s="1628"/>
      <c r="E8" s="2591" t="s">
        <v>87</v>
      </c>
      <c r="F8" s="2591" t="s">
        <v>1877</v>
      </c>
      <c r="G8" s="2593" t="s">
        <v>1878</v>
      </c>
      <c r="H8" s="2594"/>
      <c r="I8" s="2595"/>
      <c r="J8" s="2591" t="s">
        <v>1879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1873</v>
      </c>
      <c r="H9" s="2007" t="s">
        <v>1874</v>
      </c>
      <c r="I9" s="2007" t="s">
        <v>1875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F2DD4-4719-5B4B-686C-F7B89FCB57A3}"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7" width="3.00390625" customWidth="1"/>
    <col min="16" max="16" style="5547" width="8.00390625" customWidth="1"/>
    <col min="17" max="17" style="5381" width="9.140625" hidden="1"/>
  </cols>
  <sheetData>
    <row customHeight="1" ht="22.5" hidden="1">
      <c r="Q1" s="1268" t="s">
        <v>14</v>
      </c>
    </row>
    <row s="5518" customFormat="1" customHeight="1" ht="22.5" hidden="1">
      <c r="A2" s="609"/>
      <c r="B2" s="1273">
        <v>1</v>
      </c>
      <c r="C2" s="1273"/>
      <c r="D2" s="2041" t="s">
        <v>688</v>
      </c>
      <c r="E2" s="2240">
        <v>1</v>
      </c>
      <c r="F2" s="2416" t="str">
        <f>IF(region_name="","",region_name)</f>
        <v>Республика Коми</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1880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688</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397"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299</v>
      </c>
      <c r="F10" s="2240"/>
      <c r="G10" s="2240"/>
      <c r="H10" s="2240"/>
      <c r="I10" s="2240"/>
      <c r="J10" s="2240"/>
      <c r="K10" s="2240"/>
      <c r="L10" s="2240"/>
      <c r="M10" s="2214"/>
      <c r="N10" s="2591" t="s">
        <v>300</v>
      </c>
      <c r="O10" s="613"/>
      <c r="P10" s="613"/>
      <c r="Q10" s="620">
        <v>14</v>
      </c>
    </row>
    <row s="5473" customFormat="1" customHeight="1" ht="44.25">
      <c r="A11" s="1744"/>
      <c r="B11" s="1479"/>
      <c r="C11" s="1744"/>
      <c r="D11" s="1628"/>
      <c r="E11" s="2605" t="s">
        <v>87</v>
      </c>
      <c r="F11" s="2605" t="s">
        <v>303</v>
      </c>
      <c r="G11" s="2605" t="s">
        <v>1881</v>
      </c>
      <c r="H11" s="2605"/>
      <c r="I11" s="2605" t="s">
        <v>1882</v>
      </c>
      <c r="J11" s="2605"/>
      <c r="K11" s="2605"/>
      <c r="L11" s="2605" t="s">
        <v>1883</v>
      </c>
      <c r="M11" s="2593" t="s">
        <v>1884</v>
      </c>
      <c r="N11" s="2604"/>
      <c r="O11" s="1737"/>
      <c r="P11" s="1737"/>
      <c r="Q11" s="1722">
        <v>42</v>
      </c>
    </row>
    <row s="5473" customFormat="1" customHeight="1" ht="29.25">
      <c r="A12" s="1268"/>
      <c r="B12" s="1273"/>
      <c r="C12" s="1268"/>
      <c r="D12" s="1608"/>
      <c r="E12" s="2591"/>
      <c r="F12" s="2605"/>
      <c r="G12" s="2022" t="s">
        <v>1885</v>
      </c>
      <c r="H12" s="2022" t="s">
        <v>307</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1886</v>
      </c>
      <c r="O13" s="1648"/>
      <c r="P13" s="624"/>
      <c r="Q13" s="536">
        <v>22</v>
      </c>
    </row>
    <row s="5518" customFormat="1" customHeight="1" ht="23.25">
      <c r="A14" s="2212"/>
      <c r="B14" s="1273"/>
      <c r="C14" s="1273"/>
      <c r="D14" s="914"/>
      <c r="E14" s="2240"/>
      <c r="F14" s="2599"/>
      <c r="G14" s="2600"/>
      <c r="H14" s="2608"/>
      <c r="I14" s="534"/>
      <c r="J14" s="1613"/>
      <c r="K14" s="1613" t="s">
        <v>1880</v>
      </c>
      <c r="L14" s="1656"/>
      <c r="M14" s="1656"/>
      <c r="N14" s="2602"/>
      <c r="O14" s="1648"/>
      <c r="P14" s="624"/>
      <c r="Q14" s="536">
        <v>22</v>
      </c>
    </row>
    <row s="5518" customFormat="1" customHeight="1" ht="23.25">
      <c r="A15" s="2212"/>
      <c r="B15" s="1273"/>
      <c r="C15" s="525"/>
      <c r="D15" s="914"/>
      <c r="E15" s="534"/>
      <c r="F15" s="1613" t="s">
        <v>1872</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D9C52-CAA1-2558-43DF-B09BA06F900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55" width="9.140625" hidden="1"/>
    <col min="3" max="3" style="7437" width="3.00390625" customWidth="1"/>
    <col min="4" max="4" style="7155" width="6.00390625" customWidth="1"/>
    <col min="5" max="5" style="7155" width="22.00390625" customWidth="1"/>
    <col min="6" max="6" style="7155" width="15.00390625" customWidth="1"/>
    <col min="7" max="7" style="7155" width="14.00390625" customWidth="1"/>
    <col min="8" max="8" style="7155" width="47.00390625" customWidth="1"/>
    <col min="9" max="9" style="7155" width="115.00390625" customWidth="1"/>
    <col min="10" max="10" style="7155" width="3.00390625" customWidth="1"/>
    <col min="11" max="12" style="7155" width="8.00390625" customWidth="1"/>
    <col min="13" max="13" style="7155"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299</v>
      </c>
      <c r="E8" s="2322"/>
      <c r="F8" s="2322"/>
      <c r="G8" s="2322"/>
      <c r="H8" s="2322"/>
      <c r="I8" s="2322" t="s">
        <v>300</v>
      </c>
      <c r="M8" s="234">
        <v>14</v>
      </c>
    </row>
    <row customHeight="1" ht="29.25">
      <c r="D9" s="2322" t="s">
        <v>87</v>
      </c>
      <c r="E9" s="2322" t="s">
        <v>1888</v>
      </c>
      <c r="F9" s="2322"/>
      <c r="G9" s="2322"/>
      <c r="H9" s="2322"/>
      <c r="I9" s="2322"/>
      <c r="M9" s="234">
        <v>28</v>
      </c>
    </row>
    <row customHeight="1" ht="24">
      <c r="D10" s="2322"/>
      <c r="E10" s="240" t="s">
        <v>1889</v>
      </c>
      <c r="F10" s="240" t="s">
        <v>1890</v>
      </c>
      <c r="G10" s="240" t="s">
        <v>1891</v>
      </c>
      <c r="H10" s="240" t="s">
        <v>389</v>
      </c>
      <c r="I10" s="2322"/>
      <c r="M10" s="234">
        <v>23</v>
      </c>
    </row>
    <row customHeight="1" ht="12" hidden="1">
      <c r="D11" s="200" t="s">
        <v>109</v>
      </c>
      <c r="E11" s="200" t="s">
        <v>90</v>
      </c>
      <c r="F11" s="200" t="s">
        <v>111</v>
      </c>
      <c r="G11" s="200" t="s">
        <v>91</v>
      </c>
      <c r="H11" s="200" t="s">
        <v>92</v>
      </c>
      <c r="I11" s="200" t="s">
        <v>112</v>
      </c>
      <c r="M11" s="234">
        <v>0</v>
      </c>
    </row>
    <row s="7155" customFormat="1" customHeight="1" ht="26.25">
      <c r="A12" s="258" t="s">
        <v>89</v>
      </c>
      <c r="B12" s="238" t="s">
        <v>22</v>
      </c>
      <c r="C12" s="239"/>
      <c r="D12" s="241" t="s">
        <v>109</v>
      </c>
      <c r="E12" s="494"/>
      <c r="F12" s="494"/>
      <c r="G12" s="1847" t="s">
        <v>22</v>
      </c>
      <c r="H12" s="495"/>
      <c r="I12" s="2282" t="s">
        <v>1892</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1893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D1A28-6ADC-45F3-4F5E-2AF3A099A7C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9" style="7456" width="8.00390625" customWidth="1"/>
    <col min="10" max="10" style="745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1894</v>
      </c>
      <c r="E7" s="2611"/>
      <c r="F7" s="380"/>
      <c r="J7" s="182">
        <v>22</v>
      </c>
    </row>
    <row customHeight="1" ht="3">
      <c r="C8" s="205"/>
      <c r="D8" s="183"/>
      <c r="E8" s="183"/>
      <c r="J8" s="182">
        <v>3</v>
      </c>
    </row>
    <row customHeight="1" ht="16.8">
      <c r="C9" s="205"/>
      <c r="D9" s="218" t="s">
        <v>87</v>
      </c>
      <c r="E9" s="373" t="s">
        <v>1895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1896</v>
      </c>
      <c r="J13" s="182">
        <v>12</v>
      </c>
    </row>
    <row customHeight="1" ht="3">
      <c r="J14" s="182">
        <v>3</v>
      </c>
    </row>
    <row customHeight="1" ht="23.25">
      <c r="C15" s="250"/>
      <c r="D15" s="2612" t="s">
        <v>1897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11FD6-0E0C-9026-C1CA-9E1ED41821A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12" style="7456" width="8.00390625" customWidth="1"/>
    <col min="13" max="13" style="745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1898</v>
      </c>
      <c r="E7" s="2213"/>
      <c r="F7" s="380"/>
      <c r="M7" s="182">
        <v>22</v>
      </c>
    </row>
    <row customHeight="1" ht="3">
      <c r="C8" s="205"/>
      <c r="D8" s="183"/>
      <c r="E8" s="183"/>
      <c r="M8" s="182">
        <v>3</v>
      </c>
    </row>
    <row customHeight="1" ht="16.8">
      <c r="C9" s="205"/>
      <c r="D9" s="218" t="s">
        <v>87</v>
      </c>
      <c r="E9" s="221" t="s">
        <v>286</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1896</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F656F-DADC-02FF-B009-209E8BBB51B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278</v>
      </c>
      <c r="M2" s="1666" t="s">
        <v>279</v>
      </c>
      <c r="R2" s="1666" t="s">
        <v>280</v>
      </c>
      <c r="S2" s="1666" t="s">
        <v>279</v>
      </c>
      <c r="X2" s="1666" t="s">
        <v>278</v>
      </c>
      <c r="Y2" s="1666" t="s">
        <v>279</v>
      </c>
      <c r="AD2" s="1666" t="s">
        <v>278</v>
      </c>
      <c r="AE2" s="1666" t="s">
        <v>279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123</v>
      </c>
      <c r="G8" s="2306"/>
      <c r="H8" s="2305" t="s">
        <v>87</v>
      </c>
      <c r="I8" s="2306"/>
      <c r="J8" s="2240" t="s">
        <v>124</v>
      </c>
      <c r="K8" s="1669"/>
      <c r="L8" s="2309" t="s">
        <v>282</v>
      </c>
      <c r="M8" s="2309"/>
      <c r="N8" s="2309"/>
      <c r="O8" s="2309"/>
      <c r="P8" s="2309"/>
      <c r="Q8" s="1670"/>
      <c r="R8" s="2209" t="s">
        <v>283</v>
      </c>
      <c r="S8" s="2310"/>
      <c r="T8" s="2310"/>
      <c r="U8" s="2310"/>
      <c r="V8" s="2310"/>
      <c r="W8" s="1670"/>
      <c r="X8" s="2311" t="s">
        <v>284</v>
      </c>
      <c r="Y8" s="2311"/>
      <c r="Z8" s="2311"/>
      <c r="AA8" s="2311"/>
      <c r="AB8" s="2311"/>
      <c r="AC8" s="1671"/>
      <c r="AD8" s="2240" t="s">
        <v>285</v>
      </c>
      <c r="AE8" s="2240"/>
      <c r="AF8" s="2240"/>
      <c r="AG8" s="2240"/>
      <c r="AH8" s="2214"/>
      <c r="AI8" s="2240" t="s">
        <v>286</v>
      </c>
      <c r="AJ8" s="1687"/>
      <c r="BM8" s="406">
        <v>32</v>
      </c>
    </row>
    <row customHeight="1" ht="23.25">
      <c r="D9" s="2240"/>
      <c r="E9" s="2240"/>
      <c r="F9" s="2288" t="s">
        <v>88</v>
      </c>
      <c r="G9" s="2288" t="s">
        <v>129</v>
      </c>
      <c r="H9" s="2307"/>
      <c r="I9" s="2308"/>
      <c r="J9" s="2214"/>
      <c r="K9" s="1672"/>
      <c r="L9" s="2240" t="s">
        <v>287</v>
      </c>
      <c r="M9" s="2214"/>
      <c r="N9" s="2305" t="s">
        <v>87</v>
      </c>
      <c r="O9" s="2306"/>
      <c r="P9" s="2240" t="s">
        <v>130</v>
      </c>
      <c r="Q9" s="1669"/>
      <c r="R9" s="2240" t="s">
        <v>287</v>
      </c>
      <c r="S9" s="2214"/>
      <c r="T9" s="2305" t="s">
        <v>87</v>
      </c>
      <c r="U9" s="2306"/>
      <c r="V9" s="2240" t="s">
        <v>130</v>
      </c>
      <c r="W9" s="1669"/>
      <c r="X9" s="2240" t="s">
        <v>287</v>
      </c>
      <c r="Y9" s="2214"/>
      <c r="Z9" s="2305" t="s">
        <v>87</v>
      </c>
      <c r="AA9" s="2306"/>
      <c r="AB9" s="2240" t="s">
        <v>288</v>
      </c>
      <c r="AC9" s="1669"/>
      <c r="AD9" s="2240" t="s">
        <v>287</v>
      </c>
      <c r="AE9" s="2214"/>
      <c r="AF9" s="2305" t="s">
        <v>87</v>
      </c>
      <c r="AG9" s="2306"/>
      <c r="AH9" s="2214" t="s">
        <v>288</v>
      </c>
      <c r="AI9" s="2240"/>
      <c r="AJ9" s="1687"/>
      <c r="BM9" s="406">
        <v>22</v>
      </c>
    </row>
    <row customHeight="1" ht="24">
      <c r="D10" s="2288"/>
      <c r="E10" s="2288"/>
      <c r="F10" s="2312"/>
      <c r="G10" s="2312"/>
      <c r="H10" s="2313"/>
      <c r="I10" s="2314"/>
      <c r="J10" s="2305"/>
      <c r="K10" s="1672"/>
      <c r="L10" s="1691" t="s">
        <v>289</v>
      </c>
      <c r="M10" s="1686" t="s">
        <v>290</v>
      </c>
      <c r="N10" s="2307"/>
      <c r="O10" s="2308"/>
      <c r="P10" s="2288"/>
      <c r="Q10" s="1669"/>
      <c r="R10" s="1691" t="s">
        <v>289</v>
      </c>
      <c r="S10" s="1686" t="s">
        <v>290</v>
      </c>
      <c r="T10" s="2307"/>
      <c r="U10" s="2308"/>
      <c r="V10" s="2288"/>
      <c r="W10" s="1669"/>
      <c r="X10" s="1691" t="s">
        <v>289</v>
      </c>
      <c r="Y10" s="1686" t="s">
        <v>290</v>
      </c>
      <c r="Z10" s="2307"/>
      <c r="AA10" s="2308"/>
      <c r="AB10" s="2288"/>
      <c r="AC10" s="1669"/>
      <c r="AD10" s="1691" t="s">
        <v>289</v>
      </c>
      <c r="AE10" s="1686" t="s">
        <v>290</v>
      </c>
      <c r="AF10" s="2307"/>
      <c r="AG10" s="2308"/>
      <c r="AH10" s="2305"/>
      <c r="AI10" s="2288"/>
      <c r="AJ10" s="1687"/>
      <c r="AK10" s="367" t="s">
        <v>291</v>
      </c>
      <c r="AL10" s="367" t="s">
        <v>131</v>
      </c>
      <c r="BM10" s="406">
        <v>23</v>
      </c>
    </row>
    <row customHeight="1" ht="15">
      <c r="D11" s="2296" t="s">
        <v>109</v>
      </c>
      <c r="E11" s="2292" t="s">
        <v>292</v>
      </c>
      <c r="F11" s="2292" t="s">
        <v>293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292</v>
      </c>
      <c r="F17" s="2292" t="s">
        <v>294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292</v>
      </c>
      <c r="F23" s="2292" t="s">
        <v>295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292</v>
      </c>
      <c r="F29" s="2292" t="s">
        <v>296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292</v>
      </c>
      <c r="F35" s="2292" t="s">
        <v>297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6E6F1-184B-092D-8361-92367A40E8E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1899</v>
      </c>
      <c r="C2" s="2613"/>
      <c r="D2" s="2613"/>
      <c r="E2" s="381"/>
      <c r="F2" s="202">
        <v>22</v>
      </c>
    </row>
    <row customHeight="1" ht="3">
      <c r="F3" s="202">
        <v>3</v>
      </c>
    </row>
    <row customHeight="1" ht="23.25">
      <c r="B4" s="2727" t="s">
        <v>1900</v>
      </c>
      <c r="C4" s="496" t="s">
        <v>1901</v>
      </c>
      <c r="D4" s="496" t="s">
        <v>1902</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1EFE8-AAFD-8F99-24F8-1539E14DB4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67" customFormat="1" customHeight="1" ht="17.25">
      <c r="A2" s="1928" t="s">
        <v>1903</v>
      </c>
    </row>
    <row r="4" s="7456" customFormat="1" customHeight="1" ht="15">
      <c r="C4" s="1929"/>
      <c r="D4" s="226"/>
      <c r="E4" s="490"/>
    </row>
    <row r="6" s="7467" customFormat="1" customHeight="1" ht="17.25">
      <c r="A6" s="1928" t="s">
        <v>1904</v>
      </c>
    </row>
    <row r="8" s="7456" customFormat="1" customHeight="1" ht="17.25">
      <c r="C8" s="1930"/>
      <c r="D8" s="226"/>
      <c r="E8" s="227"/>
    </row>
    <row r="11" s="7467" customFormat="1" customHeight="1" ht="17.25">
      <c r="A11" s="1928" t="s">
        <v>1905</v>
      </c>
    </row>
    <row r="13" s="5473" customFormat="1" customHeight="1" ht="15">
      <c r="A13" s="2330">
        <v>1</v>
      </c>
      <c r="B13" s="1273"/>
      <c r="C13" s="914" t="s">
        <v>688</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7" customFormat="1" customHeight="1" ht="17.25">
      <c r="A17" s="1928" t="s">
        <v>1906</v>
      </c>
    </row>
    <row r="19" s="5518" customFormat="1" customHeight="1" ht="15">
      <c r="A19" s="1995"/>
      <c r="B19" s="1479">
        <v>1</v>
      </c>
      <c r="C19" s="1479"/>
      <c r="D19" s="913" t="s">
        <v>688</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1907</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688</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1908</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688</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1909</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688</v>
      </c>
      <c r="L34" s="1842" t="s">
        <v>109</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67" customFormat="1" customHeight="1" ht="11.25">
      <c r="A37" s="1928" t="s">
        <v>1910</v>
      </c>
    </row>
    <row customHeight="1" ht="11.25"/>
    <row s="5929" customFormat="1" customHeight="1" ht="22.5">
      <c r="A39" s="1904"/>
      <c r="B39" s="570"/>
      <c r="C39" s="972"/>
      <c r="D39" s="553"/>
      <c r="E39" s="973"/>
      <c r="F39" s="1925"/>
      <c r="G39" s="1935"/>
      <c r="H39" s="588"/>
    </row>
    <row customHeight="1" ht="11.25"/>
    <row s="7467" customFormat="1" customHeight="1" ht="11.25">
      <c r="A41" s="1928" t="s">
        <v>1911</v>
      </c>
    </row>
    <row customHeight="1" ht="11.25"/>
    <row s="5929" customFormat="1" customHeight="1" ht="22.5">
      <c r="A43" s="570"/>
      <c r="B43" s="570"/>
      <c r="C43" s="570"/>
      <c r="D43" s="553"/>
      <c r="E43" s="973"/>
      <c r="F43" s="974"/>
      <c r="G43" s="1935"/>
      <c r="H43" s="588"/>
    </row>
    <row customHeight="1" ht="11.25"/>
    <row s="7467" customFormat="1" customHeight="1" ht="11.25">
      <c r="A45" s="1928" t="s">
        <v>1912</v>
      </c>
    </row>
    <row customHeight="1" ht="11.25"/>
    <row s="5929" customFormat="1" customHeight="1" ht="24">
      <c r="A47" s="2315" t="s">
        <v>312</v>
      </c>
      <c r="B47" s="615"/>
      <c r="C47" s="2326"/>
      <c r="D47" s="558" t="str">
        <f>A47</f>
        <v>5.1</v>
      </c>
      <c r="E47" s="555" t="s">
        <v>313</v>
      </c>
      <c r="F47" s="2089" t="s">
        <v>305</v>
      </c>
      <c r="G47" s="557" t="s">
        <v>314</v>
      </c>
      <c r="H47" s="588"/>
      <c r="I47" s="965"/>
    </row>
    <row s="5929" customFormat="1" customHeight="1" ht="22.5">
      <c r="A48" s="2315"/>
      <c r="B48" s="615"/>
      <c r="C48" s="2326"/>
      <c r="D48" s="553" t="str">
        <f>D47&amp;".1"</f>
        <v>5.1.1</v>
      </c>
      <c r="E48" s="552" t="s">
        <v>315</v>
      </c>
      <c r="F48" s="2090" t="s">
        <v>22</v>
      </c>
      <c r="G48" s="587"/>
      <c r="H48" s="588"/>
      <c r="I48" s="965"/>
    </row>
    <row s="5929" customFormat="1" customHeight="1" ht="22.5">
      <c r="A49" s="2315"/>
      <c r="B49" s="615"/>
      <c r="C49" s="2326"/>
      <c r="D49" s="553" t="str">
        <f>D47&amp;".2"</f>
        <v>5.1.2</v>
      </c>
      <c r="E49" s="552" t="s">
        <v>316</v>
      </c>
      <c r="F49" s="1845" t="s">
        <v>22</v>
      </c>
      <c r="G49" s="557" t="s">
        <v>317</v>
      </c>
      <c r="H49" s="588"/>
      <c r="I49" s="965"/>
    </row>
    <row s="5929" customFormat="1" customHeight="1" ht="22.5">
      <c r="A50" s="2315"/>
      <c r="B50" s="615"/>
      <c r="C50" s="2326"/>
      <c r="D50" s="553" t="str">
        <f>D47&amp;".3"</f>
        <v>5.1.3</v>
      </c>
      <c r="E50" s="552" t="s">
        <v>318</v>
      </c>
      <c r="F50" s="2090" t="s">
        <v>22</v>
      </c>
      <c r="G50" s="587"/>
      <c r="H50" s="588"/>
      <c r="I50" s="965"/>
    </row>
    <row s="5929" customFormat="1" customHeight="1" ht="22.5">
      <c r="A51" s="2315"/>
      <c r="B51" s="615"/>
      <c r="C51" s="2326"/>
      <c r="D51" s="553" t="str">
        <f>D47&amp;".4"</f>
        <v>5.1.4</v>
      </c>
      <c r="E51" s="552" t="s">
        <v>319</v>
      </c>
      <c r="F51" s="2090" t="s">
        <v>22</v>
      </c>
      <c r="G51" s="557" t="s">
        <v>320</v>
      </c>
      <c r="H51" s="588"/>
      <c r="I51" s="965"/>
    </row>
    <row r="54" s="7467" customFormat="1" customHeight="1" ht="17.25">
      <c r="A54" s="1928" t="s">
        <v>1913</v>
      </c>
    </row>
    <row r="56" s="5356" customFormat="1" customHeight="1" ht="18.75">
      <c r="A56" s="202"/>
      <c r="B56" s="1936"/>
      <c r="C56" s="1936"/>
      <c r="D56" s="1937"/>
      <c r="E56" s="1922"/>
      <c r="F56" s="981">
        <v>13</v>
      </c>
      <c r="G56" s="980"/>
      <c r="H56" s="906"/>
      <c r="I56" s="904"/>
      <c r="J56" s="633" t="s">
        <v>65</v>
      </c>
      <c r="K56" s="1938" t="s">
        <v>22</v>
      </c>
      <c r="L56" s="202"/>
      <c r="M56" s="1749"/>
      <c r="N56" s="1749"/>
      <c r="O56" s="1749"/>
      <c r="P56" s="629" t="s">
        <v>391</v>
      </c>
      <c r="Q56" s="629" t="s">
        <v>392</v>
      </c>
      <c r="R56" s="630" t="s">
        <v>393</v>
      </c>
      <c r="S56" s="1749" t="s">
        <v>394</v>
      </c>
      <c r="T56" s="1749"/>
      <c r="U56" s="1749"/>
      <c r="V56" s="1749"/>
    </row>
    <row r="58" s="7467" customFormat="1" customHeight="1" ht="11.25">
      <c r="A58" s="1928" t="s">
        <v>1914</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380</v>
      </c>
      <c r="AQ60" s="1737" t="s">
        <v>380</v>
      </c>
      <c r="AR60" s="1749"/>
      <c r="AS60" s="1749"/>
    </row>
    <row r="62" s="7467" customFormat="1" customHeight="1" ht="11.25">
      <c r="A62" s="1928" t="s">
        <v>1915</v>
      </c>
    </row>
    <row r="64" s="7155" customFormat="1" customHeight="1" ht="15">
      <c r="A64" s="258" t="s">
        <v>89</v>
      </c>
      <c r="B64" s="238" t="s">
        <v>22</v>
      </c>
      <c r="C64" s="1939"/>
      <c r="D64" s="241"/>
      <c r="E64" s="494"/>
      <c r="F64" s="494"/>
      <c r="G64" s="1916"/>
      <c r="H64" s="1938"/>
      <c r="I64" s="1917"/>
      <c r="K64" s="385"/>
      <c r="L64" s="386"/>
    </row>
    <row r="66" s="7467" customFormat="1" customHeight="1" ht="11.25">
      <c r="A66" s="1928" t="s">
        <v>1916</v>
      </c>
    </row>
    <row r="68" s="5381" customFormat="1" customHeight="1" ht="14.25">
      <c r="A68" s="456"/>
      <c r="B68" s="1273"/>
      <c r="C68" s="489"/>
      <c r="D68" s="1923"/>
      <c r="E68" s="999"/>
      <c r="F68" s="1938"/>
      <c r="G68" s="202"/>
      <c r="I68" s="1737"/>
      <c r="J68" s="1737"/>
    </row>
    <row r="70" s="7467" customFormat="1" customHeight="1" ht="11.25">
      <c r="A70" s="1928" t="s">
        <v>1917</v>
      </c>
    </row>
    <row r="72" s="5381"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1918</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1919</v>
      </c>
    </row>
    <row r="75" s="7467" customFormat="1" customHeight="1" ht="11.25">
      <c r="A75" s="1928" t="s">
        <v>1920</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1918</v>
      </c>
    </row>
    <row r="79" s="7467" customFormat="1" customHeight="1" ht="11.25">
      <c r="A79" s="1928" t="s">
        <v>1921</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1922</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7" customFormat="1" customHeight="1" ht="11.25">
      <c r="A89" s="1928" t="s">
        <v>1923</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1924</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7" customFormat="1" customHeight="1" ht="11.25">
      <c r="A95" s="1928" t="s">
        <v>1925</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7" customFormat="1" customHeight="1" ht="11.25">
      <c r="A99" s="1928" t="s">
        <v>1926</v>
      </c>
    </row>
    <row r="101" s="5381" customFormat="1" customHeight="1" ht="11.25">
      <c r="A101" s="1279"/>
      <c r="B101" s="1279"/>
      <c r="C101" s="1279"/>
      <c r="D101" s="1273"/>
      <c r="E101" s="1283"/>
      <c r="F101" s="1942"/>
      <c r="G101" s="1943"/>
      <c r="H101" s="2628" t="s">
        <v>109</v>
      </c>
      <c r="I101" s="2629"/>
      <c r="J101" s="2598"/>
      <c r="K101" s="2630"/>
      <c r="L101" s="2220" t="s">
        <v>19</v>
      </c>
      <c r="M101" s="2221"/>
      <c r="N101" s="2099"/>
      <c r="O101" s="1290" t="s">
        <v>375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1924</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1927</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7" customFormat="1" customHeight="1" ht="11.25">
      <c r="A107" s="1928" t="s">
        <v>1928</v>
      </c>
    </row>
    <row customHeight="1" ht="17.25"/>
    <row s="7002"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2" customFormat="1" customHeight="1" ht="12">
      <c r="A111" s="1037"/>
      <c r="B111" s="1036"/>
      <c r="C111" s="1037"/>
      <c r="D111" s="1037"/>
      <c r="E111" s="1037"/>
      <c r="F111" s="1326"/>
      <c r="G111" s="1913" t="s">
        <v>1929</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7" customFormat="1" customHeight="1" ht="11.25">
      <c r="A113" s="1928" t="s">
        <v>1930</v>
      </c>
    </row>
    <row r="115" s="5518"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609</v>
      </c>
      <c r="F118" s="2489"/>
      <c r="G118" s="2489"/>
      <c r="H118" s="2489"/>
      <c r="I118" s="2489"/>
      <c r="J118" s="2489"/>
      <c r="K118" s="2489"/>
      <c r="L118" s="2489"/>
      <c r="M118" s="2489"/>
      <c r="N118" s="2489"/>
      <c r="O118" s="2489"/>
      <c r="P118" s="2489"/>
      <c r="Q118" s="671">
        <f>SUMIF(T119:T120,"i",Q119:Q120)</f>
        <v>0</v>
      </c>
      <c r="R118" s="1130"/>
      <c r="S118" s="1911" t="s">
        <v>610</v>
      </c>
      <c r="T118" s="830" t="s">
        <v>611</v>
      </c>
      <c r="U118" s="2487">
        <v>1</v>
      </c>
      <c r="V118" s="2487" t="s">
        <v>574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1931</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612</v>
      </c>
      <c r="F121" s="2489"/>
      <c r="G121" s="2489"/>
      <c r="H121" s="2489"/>
      <c r="I121" s="2489"/>
      <c r="J121" s="2489"/>
      <c r="K121" s="2489"/>
      <c r="L121" s="2489"/>
      <c r="M121" s="2489"/>
      <c r="N121" s="2489"/>
      <c r="O121" s="2489"/>
      <c r="P121" s="2489"/>
      <c r="Q121" s="671">
        <f>SUMIF(T122:T123,"i",Q122:Q123)</f>
        <v>0</v>
      </c>
      <c r="R121" s="1130"/>
      <c r="S121" s="1911" t="s">
        <v>613</v>
      </c>
      <c r="T121" s="830" t="s">
        <v>611</v>
      </c>
      <c r="U121" s="2487">
        <v>1</v>
      </c>
      <c r="V121" s="2487" t="s">
        <v>574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1931</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7" customFormat="1" customHeight="1" ht="11.25">
      <c r="A125" s="1928" t="s">
        <v>1932</v>
      </c>
    </row>
    <row r="127" s="5518"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609</v>
      </c>
      <c r="F130" s="2489"/>
      <c r="G130" s="2489"/>
      <c r="H130" s="2489"/>
      <c r="I130" s="2489"/>
      <c r="J130" s="2489"/>
      <c r="K130" s="2489"/>
      <c r="L130" s="2489"/>
      <c r="M130" s="2489"/>
      <c r="N130" s="2489"/>
      <c r="O130" s="2489"/>
      <c r="P130" s="2489"/>
      <c r="Q130" s="671">
        <f>SUMIF(T131:T132,"i",Q131:Q132)</f>
        <v>0</v>
      </c>
      <c r="R130" s="1130"/>
      <c r="S130" s="1911" t="s">
        <v>610</v>
      </c>
      <c r="T130" s="830" t="s">
        <v>611</v>
      </c>
      <c r="U130" s="2487">
        <v>1</v>
      </c>
      <c r="V130" s="2487" t="s">
        <v>574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1931</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611</v>
      </c>
      <c r="U133" s="2487">
        <v>1</v>
      </c>
      <c r="V133" s="2487" t="s">
        <v>574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7" customFormat="1" customHeight="1" ht="11.25">
      <c r="A137" s="1928" t="s">
        <v>1933</v>
      </c>
    </row>
    <row r="139" s="5518" customFormat="1" customHeight="1" ht="45">
      <c r="A139" s="1919"/>
      <c r="B139" s="1273"/>
      <c r="C139" s="525"/>
      <c r="D139" s="202"/>
      <c r="E139" s="2685"/>
      <c r="F139" s="2221" t="s">
        <v>109</v>
      </c>
      <c r="G139" s="2688" t="s">
        <v>22</v>
      </c>
      <c r="H139" s="402"/>
      <c r="I139" s="750" t="s">
        <v>109</v>
      </c>
      <c r="J139" s="1920" t="s">
        <v>1934</v>
      </c>
      <c r="K139" s="751" t="s">
        <v>545</v>
      </c>
      <c r="L139" s="2337" t="s">
        <v>545</v>
      </c>
      <c r="M139" s="2690"/>
      <c r="N139" s="751" t="s">
        <v>545</v>
      </c>
      <c r="O139" s="751" t="s">
        <v>545</v>
      </c>
      <c r="P139" s="751" t="s">
        <v>545</v>
      </c>
      <c r="Q139" s="752">
        <f>SUM(Q140:Q142)</f>
        <v>0</v>
      </c>
      <c r="R139" s="752">
        <f>IF(R136=0,0,(Q136/R136)*100)</f>
        <v>0</v>
      </c>
      <c r="S139" s="2292"/>
      <c r="T139" s="830" t="s">
        <v>611</v>
      </c>
      <c r="U139" s="202"/>
      <c r="V139" s="202"/>
      <c r="AC139" s="202"/>
    </row>
    <row s="5518" customFormat="1" customHeight="1" ht="11.25">
      <c r="A140" s="1919"/>
      <c r="B140" s="1273"/>
      <c r="C140" s="525"/>
      <c r="D140" s="202"/>
      <c r="E140" s="2686"/>
      <c r="F140" s="2221"/>
      <c r="G140" s="2688"/>
      <c r="H140" s="2240"/>
      <c r="I140" s="2628" t="s">
        <v>1021</v>
      </c>
      <c r="J140" s="2682"/>
      <c r="K140" s="2683"/>
      <c r="L140" s="753"/>
      <c r="M140" s="754" t="s">
        <v>109</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1935</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1936</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1021</v>
      </c>
      <c r="J147" s="2682"/>
      <c r="K147" s="2683"/>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1935</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67" customFormat="1" customHeight="1" ht="17.25">
      <c r="A152" s="1928" t="s">
        <v>1937</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22</v>
      </c>
      <c r="S154" s="2220" t="s">
        <v>65</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413</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414</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415</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22</v>
      </c>
      <c r="S160" s="2220" t="s">
        <v>65</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413</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414</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415</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22</v>
      </c>
      <c r="S165" s="2220" t="s">
        <v>65</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413</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414</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22</v>
      </c>
      <c r="S169" s="2220" t="s">
        <v>65</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413</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7" customFormat="1" customHeight="1" ht="17.25">
      <c r="A174" s="1928" t="s">
        <v>1938</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22</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414</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415</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22</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414</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415</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22</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414</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22</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7" customFormat="1" customHeight="1" ht="17.25">
      <c r="A200" s="1928" t="s">
        <v>1939</v>
      </c>
    </row>
    <row customHeight="1" ht="17.25">
      <c r="G201" s="1952"/>
      <c r="H201" s="1952"/>
      <c r="I201" s="1952"/>
      <c r="M201" s="1948"/>
    </row>
    <row s="5518"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1940</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1941</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1942</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23058-6534-D2ED-6794-59993404FF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7" width="43.140625"/>
    <col min="2" max="2" style="7787" width="43.140625" hidden="1"/>
    <col min="3" max="3" style="7787" width="43.140625"/>
    <col min="4" max="5" style="7787" width="36.421875" customWidth="1"/>
    <col min="6" max="8" style="7788" width="36.421875" customWidth="1"/>
  </cols>
  <sheetData>
    <row customHeight="1" ht="9">
      <c r="A1" s="959" t="s">
        <v>1943</v>
      </c>
      <c r="B1" s="959"/>
      <c r="C1" s="1095" t="s">
        <v>1944</v>
      </c>
      <c r="D1" s="1093" t="s">
        <v>807</v>
      </c>
      <c r="E1" s="1093" t="s">
        <v>853</v>
      </c>
      <c r="F1" s="1093" t="s">
        <v>906</v>
      </c>
      <c r="G1" s="1093" t="s">
        <v>893</v>
      </c>
      <c r="H1" s="1093" t="s">
        <v>1619</v>
      </c>
    </row>
    <row customHeight="1" ht="9">
      <c r="A2" s="1096" t="s">
        <v>1945</v>
      </c>
      <c r="B2" s="1096"/>
      <c r="C2" s="1097" t="str">
        <f>INDEX(TEMPLATE_NUMBER_FORM_LIST,MATCH(TEMPLATE_SPHERE,TEMPLATE_SPHERE_LIST,0))</f>
        <v>10</v>
      </c>
      <c r="D2" s="1096" t="s">
        <v>1468</v>
      </c>
      <c r="E2" s="1096" t="s">
        <v>150</v>
      </c>
      <c r="F2" s="1098" t="s">
        <v>150</v>
      </c>
      <c r="G2" s="1096" t="s">
        <v>150</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1946</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1947</v>
      </c>
      <c r="B4" s="959" t="s">
        <v>110</v>
      </c>
      <c r="C4" s="1097" t="str">
        <f>IF(TEMPLATE_SPHERE="HEAT",D4,IF(TEMPLATE_SPHERE="TKO",H4,E4))</f>
        <v>Форма 1. Информация об организации, осуществляющей холодное водоснабжение (общая информация)</v>
      </c>
      <c r="D4" s="1096" t="s">
        <v>1948</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1949</v>
      </c>
    </row>
    <row customHeight="1" ht="117">
      <c r="A5" s="959" t="s">
        <v>1950</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1951</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1952</v>
      </c>
    </row>
    <row customHeight="1" ht="90">
      <c r="A6" s="959" t="s">
        <v>1953</v>
      </c>
      <c r="B6" s="959" t="s">
        <v>90</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1954</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1955</v>
      </c>
      <c r="E7" s="959" t="s">
        <v>1956</v>
      </c>
      <c r="F7" s="1099"/>
      <c r="G7" s="1099"/>
      <c r="H7" s="1099"/>
    </row>
    <row customHeight="1" ht="108">
      <c r="A8" s="959" t="s">
        <v>1957</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1958</v>
      </c>
      <c r="F8" s="1099"/>
      <c r="G8" s="1099"/>
      <c r="H8" s="1099"/>
    </row>
    <row customHeight="1" ht="99">
      <c r="A9" s="959" t="s">
        <v>1959</v>
      </c>
      <c r="B9" s="959"/>
      <c r="C9" s="959" t="s">
        <v>1960</v>
      </c>
      <c r="D9" s="959"/>
      <c r="E9" s="959"/>
      <c r="F9" s="1099"/>
      <c r="G9" s="1099"/>
      <c r="H9" s="1099"/>
    </row>
    <row customHeight="1" ht="126">
      <c r="A10" s="959" t="s">
        <v>1961</v>
      </c>
      <c r="B10" s="959"/>
      <c r="C10" s="959" t="s">
        <v>1962</v>
      </c>
      <c r="D10" s="959"/>
      <c r="E10" s="959"/>
      <c r="F10" s="1099"/>
      <c r="G10" s="1099"/>
      <c r="H10" s="1099"/>
    </row>
    <row customHeight="1" ht="108">
      <c r="A11" s="959" t="s">
        <v>1963</v>
      </c>
      <c r="B11" s="959"/>
      <c r="C11" s="959" t="s">
        <v>1964</v>
      </c>
      <c r="D11" s="959"/>
      <c r="E11" s="959"/>
      <c r="F11" s="1099"/>
      <c r="G11" s="1099"/>
      <c r="H11" s="1099"/>
    </row>
    <row customHeight="1" ht="54">
      <c r="A12" s="959" t="s">
        <v>1965</v>
      </c>
      <c r="B12" s="959"/>
      <c r="C12" s="959" t="s">
        <v>1966</v>
      </c>
      <c r="D12" s="959"/>
      <c r="E12" s="959"/>
      <c r="F12" s="1099"/>
      <c r="G12" s="1099"/>
      <c r="H12" s="1099"/>
    </row>
    <row customHeight="1" ht="45">
      <c r="A13" s="959" t="s">
        <v>1967</v>
      </c>
      <c r="B13" s="959"/>
      <c r="C13" s="959" t="s">
        <v>1968</v>
      </c>
      <c r="D13" s="959"/>
      <c r="E13" s="959"/>
      <c r="F13" s="1099"/>
      <c r="G13" s="1099"/>
      <c r="H13" s="1099"/>
    </row>
    <row customHeight="1" ht="117">
      <c r="A14" s="959" t="s">
        <v>1969</v>
      </c>
      <c r="B14" s="959"/>
      <c r="C14" s="959" t="s">
        <v>1970</v>
      </c>
      <c r="D14" s="959"/>
      <c r="E14" s="959"/>
      <c r="F14" s="1099"/>
      <c r="G14" s="1099"/>
      <c r="H14" s="1099"/>
    </row>
    <row customHeight="1" ht="117">
      <c r="A15" s="959" t="s">
        <v>1971</v>
      </c>
      <c r="B15" s="959"/>
      <c r="C15" s="959" t="s">
        <v>1972</v>
      </c>
      <c r="D15" s="959"/>
      <c r="E15" s="959"/>
      <c r="F15" s="1099"/>
      <c r="G15" s="1099"/>
      <c r="H15" s="1099"/>
    </row>
    <row customHeight="1" ht="63">
      <c r="A16" s="959" t="s">
        <v>1973</v>
      </c>
      <c r="B16" s="959"/>
      <c r="C16" s="959" t="s">
        <v>1974</v>
      </c>
      <c r="D16" s="959"/>
      <c r="E16" s="959"/>
      <c r="F16" s="1099"/>
      <c r="G16" s="1099"/>
      <c r="H16" s="1099"/>
    </row>
    <row customHeight="1" ht="54">
      <c r="A17" s="959" t="s">
        <v>1975</v>
      </c>
      <c r="B17" s="959"/>
      <c r="C17" s="1097" t="s">
        <v>1976</v>
      </c>
      <c r="D17" s="959"/>
      <c r="E17" s="959"/>
      <c r="F17" s="1099"/>
      <c r="G17" s="1099"/>
      <c r="H17" s="1099"/>
    </row>
    <row customHeight="1" ht="27">
      <c r="A18" s="959" t="s">
        <v>1977</v>
      </c>
      <c r="B18" s="959"/>
      <c r="C18" s="1097" t="s">
        <v>1978</v>
      </c>
      <c r="D18" s="959"/>
      <c r="E18" s="959"/>
      <c r="F18" s="1099"/>
      <c r="G18" s="1099"/>
      <c r="H18" s="1099"/>
    </row>
    <row customHeight="1" ht="54">
      <c r="A19" s="959" t="s">
        <v>1979</v>
      </c>
      <c r="B19" s="959"/>
      <c r="C19" s="1097" t="s">
        <v>1980</v>
      </c>
      <c r="D19" s="959"/>
      <c r="E19" s="959"/>
      <c r="F19" s="1099"/>
      <c r="G19" s="1099"/>
      <c r="H19" s="1099"/>
    </row>
    <row customHeight="1" ht="36">
      <c r="A20" s="959" t="s">
        <v>1981</v>
      </c>
      <c r="B20" s="959"/>
      <c r="C20" s="1097" t="s">
        <v>1982</v>
      </c>
      <c r="D20" s="959"/>
      <c r="E20" s="959"/>
      <c r="F20" s="1099"/>
      <c r="G20" s="1099"/>
      <c r="H20" s="1099"/>
    </row>
    <row customHeight="1" ht="36">
      <c r="A21" s="959" t="s">
        <v>1983</v>
      </c>
      <c r="B21" s="959"/>
      <c r="C21" s="1097" t="s">
        <v>1984</v>
      </c>
      <c r="D21" s="959"/>
      <c r="E21" s="959"/>
      <c r="F21" s="1099"/>
      <c r="G21" s="1099"/>
      <c r="H21" s="1099"/>
    </row>
    <row customHeight="1" ht="27">
      <c r="A22" s="959" t="s">
        <v>1985</v>
      </c>
      <c r="B22" s="959"/>
      <c r="C22" s="1097" t="s">
        <v>1986</v>
      </c>
      <c r="D22" s="959"/>
      <c r="E22" s="959"/>
      <c r="F22" s="1099"/>
      <c r="G22" s="1099"/>
      <c r="H22" s="1099"/>
    </row>
    <row customHeight="1" ht="36">
      <c r="A23" s="959" t="s">
        <v>1987</v>
      </c>
      <c r="B23" s="959"/>
      <c r="C23" s="1097" t="s">
        <v>1988</v>
      </c>
      <c r="D23" s="959"/>
      <c r="E23" s="959"/>
      <c r="F23" s="1099"/>
      <c r="G23" s="1099"/>
      <c r="H23" s="1099"/>
    </row>
    <row customHeight="1" ht="28.5">
      <c r="A24" s="959" t="s">
        <v>1989</v>
      </c>
      <c r="B24" s="959"/>
      <c r="C24" s="1097" t="s">
        <v>1990</v>
      </c>
      <c r="D24" s="959"/>
      <c r="E24" s="959"/>
      <c r="F24" s="1099"/>
      <c r="G24" s="1099"/>
      <c r="H24" s="1099"/>
    </row>
    <row customHeight="1" ht="36">
      <c r="A25" s="959" t="s">
        <v>1991</v>
      </c>
      <c r="B25" s="959"/>
      <c r="C25" s="1097" t="s">
        <v>1992</v>
      </c>
      <c r="D25" s="959"/>
      <c r="E25" s="959"/>
      <c r="F25" s="1099"/>
      <c r="G25" s="1099"/>
      <c r="H25" s="1099"/>
    </row>
    <row customHeight="1" ht="27">
      <c r="A26" s="959" t="s">
        <v>1993</v>
      </c>
      <c r="B26" s="959"/>
      <c r="C26" s="1097" t="s">
        <v>1994</v>
      </c>
      <c r="D26" s="959"/>
      <c r="E26" s="959"/>
      <c r="F26" s="1099"/>
      <c r="G26" s="1099"/>
      <c r="H26" s="1099"/>
    </row>
    <row customHeight="1" ht="36">
      <c r="A27" s="959" t="s">
        <v>1995</v>
      </c>
      <c r="B27" s="959"/>
      <c r="C27" s="1097" t="s">
        <v>1996</v>
      </c>
      <c r="D27" s="959"/>
      <c r="E27" s="959"/>
      <c r="F27" s="1099"/>
      <c r="G27" s="1099"/>
      <c r="H27" s="1099"/>
    </row>
    <row customHeight="1" ht="28.5">
      <c r="A28" s="959" t="s">
        <v>1997</v>
      </c>
      <c r="B28" s="959"/>
      <c r="C28" s="1097" t="s">
        <v>1998</v>
      </c>
      <c r="D28" s="959"/>
      <c r="E28" s="959"/>
      <c r="F28" s="1099"/>
      <c r="G28" s="1099"/>
      <c r="H28" s="1099"/>
    </row>
    <row customHeight="1" ht="126">
      <c r="A29" s="959" t="s">
        <v>1999</v>
      </c>
      <c r="B29" s="959" t="s">
        <v>1570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2000</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2001</v>
      </c>
    </row>
    <row customHeight="1" ht="36">
      <c r="A30" s="959" t="s">
        <v>2002</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2003</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2004</v>
      </c>
      <c r="B31" s="959"/>
      <c r="C31" s="1097" t="str">
        <f>IF(TEMPLATE_SPHERE="HEAT",D31,IF(TEMPLATE_SPHERE="TKO",H31,E31))</f>
        <v>Форма 1. Информация об организации, осуществляющей холодное водоснабжение (общая информация)</v>
      </c>
      <c r="D31" s="959" t="s">
        <v>2005</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2006</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2007</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2008</v>
      </c>
    </row>
    <row customHeight="1" ht="9">
      <c r="A33" s="959"/>
      <c r="B33" s="959"/>
      <c r="C33" s="1097"/>
      <c r="D33" s="959"/>
      <c r="E33" s="959"/>
      <c r="F33" s="1099"/>
      <c r="G33" s="1099"/>
      <c r="H33" s="1099"/>
    </row>
    <row customHeight="1" ht="9">
      <c r="A34" s="959"/>
      <c r="B34" s="959" t="s">
        <v>1506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76D104-1EF5-3CA1-D944-DD0722014F0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7" width="9.140625"/>
    <col min="3" max="7" style="7831" width="8.00390625" customWidth="1"/>
    <col min="8" max="12" style="7831" width="8.57421875" customWidth="1"/>
    <col min="13" max="14" style="7831" width="27.7109375" customWidth="1"/>
    <col min="15" max="19" style="7831" width="5.140625" customWidth="1"/>
    <col min="20" max="24" style="7831" width="27.7109375" customWidth="1"/>
    <col min="25" max="25" style="7832" width="1.8515625" customWidth="1"/>
    <col min="26" max="26" style="7787" width="27.7109375" customWidth="1"/>
    <col min="27" max="27" style="7833" width="27.7109375" customWidth="1"/>
    <col min="28" max="29" style="7787" width="27.7109375" customWidth="1"/>
    <col min="30" max="30" style="7787" width="3.8515625" customWidth="1"/>
    <col min="31" max="34" style="7787" width="9.140625"/>
  </cols>
  <sheetData>
    <row s="7789" customFormat="1" customHeight="1" ht="18">
      <c r="A1" s="1011"/>
      <c r="B1" s="1011"/>
      <c r="C1" s="1011" t="s">
        <v>2009</v>
      </c>
      <c r="D1" s="1011"/>
      <c r="E1" s="1011"/>
      <c r="F1" s="1011"/>
      <c r="G1" s="1011"/>
      <c r="H1" s="1011" t="s">
        <v>2010</v>
      </c>
      <c r="I1" s="1011"/>
      <c r="J1" s="1011"/>
      <c r="K1" s="1011"/>
      <c r="L1" s="1011"/>
      <c r="M1" s="1011" t="s">
        <v>2011</v>
      </c>
      <c r="N1" s="1011" t="s">
        <v>2012</v>
      </c>
      <c r="O1" s="2705" t="s">
        <v>2013</v>
      </c>
      <c r="P1" s="2705"/>
      <c r="Q1" s="2705"/>
      <c r="R1" s="2705"/>
      <c r="S1" s="2705"/>
      <c r="T1" s="2705" t="s">
        <v>2011</v>
      </c>
      <c r="U1" s="2705"/>
      <c r="V1" s="2705"/>
      <c r="W1" s="2705"/>
      <c r="X1" s="2705"/>
      <c r="Y1" s="1112"/>
      <c r="Z1" s="2705" t="s">
        <v>2014</v>
      </c>
      <c r="AA1" s="2705"/>
      <c r="AB1" s="2705"/>
      <c r="AC1" s="2705"/>
      <c r="AD1" s="2705"/>
    </row>
    <row customHeight="1" ht="18">
      <c r="A2" s="959"/>
      <c r="B2" s="959"/>
      <c r="C2" s="954" t="s">
        <v>807</v>
      </c>
      <c r="D2" s="954" t="s">
        <v>853</v>
      </c>
      <c r="E2" s="954" t="s">
        <v>906</v>
      </c>
      <c r="F2" s="954" t="s">
        <v>893</v>
      </c>
      <c r="G2" s="954" t="s">
        <v>1619</v>
      </c>
      <c r="H2" s="956"/>
      <c r="I2" s="956"/>
      <c r="J2" s="956"/>
      <c r="K2" s="956"/>
      <c r="L2" s="956"/>
      <c r="M2" s="956"/>
      <c r="N2" s="956"/>
      <c r="O2" s="954" t="s">
        <v>807</v>
      </c>
      <c r="P2" s="954" t="s">
        <v>853</v>
      </c>
      <c r="Q2" s="954" t="s">
        <v>893</v>
      </c>
      <c r="R2" s="954" t="s">
        <v>906</v>
      </c>
      <c r="S2" s="954" t="s">
        <v>1619</v>
      </c>
      <c r="T2" s="954" t="s">
        <v>807</v>
      </c>
      <c r="U2" s="954" t="s">
        <v>853</v>
      </c>
      <c r="V2" s="954" t="s">
        <v>893</v>
      </c>
      <c r="W2" s="954" t="s">
        <v>906</v>
      </c>
      <c r="X2" s="954" t="s">
        <v>1619</v>
      </c>
      <c r="Y2" s="954"/>
      <c r="Z2" s="954" t="s">
        <v>807</v>
      </c>
      <c r="AA2" s="963" t="s">
        <v>853</v>
      </c>
      <c r="AB2" s="954" t="s">
        <v>893</v>
      </c>
      <c r="AC2" s="954" t="s">
        <v>906</v>
      </c>
      <c r="AD2" s="954" t="s">
        <v>1619</v>
      </c>
    </row>
    <row customHeight="1" ht="162">
      <c r="A3" s="958" t="s">
        <v>27</v>
      </c>
      <c r="B3" s="958"/>
      <c r="C3" s="2709" t="s">
        <v>2015</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2016</v>
      </c>
      <c r="AA3" s="956" t="s">
        <v>2017</v>
      </c>
      <c r="AB3" s="959" t="s">
        <v>2018</v>
      </c>
      <c r="AC3" s="959" t="s">
        <v>2019</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1557</v>
      </c>
      <c r="D11" s="2712" t="s">
        <v>1553</v>
      </c>
      <c r="E11" s="2712" t="s">
        <v>1651</v>
      </c>
      <c r="F11" s="2712" t="s">
        <v>2020</v>
      </c>
      <c r="G11" s="2712"/>
      <c r="H11" s="1011" t="s">
        <v>2021</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2022</v>
      </c>
      <c r="U11" s="956" t="s">
        <v>2023</v>
      </c>
      <c r="V11" s="956"/>
      <c r="W11" s="956"/>
      <c r="X11" s="956"/>
      <c r="Y11" s="1113"/>
      <c r="Z11" s="959" t="s">
        <v>2024</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2025</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2026</v>
      </c>
      <c r="U12" s="956" t="s">
        <v>2027</v>
      </c>
      <c r="V12" s="956"/>
      <c r="W12" s="956"/>
      <c r="X12" s="956"/>
      <c r="Y12" s="1113"/>
      <c r="Z12" s="959" t="s">
        <v>2028</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2029</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2030</v>
      </c>
      <c r="U13" s="957" t="s">
        <v>2031</v>
      </c>
      <c r="V13" s="957"/>
      <c r="W13" s="957"/>
      <c r="X13" s="956"/>
      <c r="Y13" s="1113"/>
      <c r="Z13" s="959" t="s">
        <v>2032</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2033</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2034</v>
      </c>
      <c r="AA14" s="962" t="s">
        <v>2034</v>
      </c>
      <c r="AB14" s="959"/>
      <c r="AC14" s="959"/>
      <c r="AD14" s="959"/>
    </row>
    <row customHeight="1" ht="108">
      <c r="A15" s="2706"/>
      <c r="B15" s="1012">
        <v>5</v>
      </c>
      <c r="C15" s="2713"/>
      <c r="D15" s="2713"/>
      <c r="E15" s="2713"/>
      <c r="F15" s="2713"/>
      <c r="G15" s="2713"/>
      <c r="H15" s="2707" t="s">
        <v>2035</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2036</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2037</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2037</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1654</v>
      </c>
      <c r="B18" s="1012">
        <v>1</v>
      </c>
      <c r="C18" s="956" t="s">
        <v>2021</v>
      </c>
      <c r="D18" s="1080" t="s">
        <v>2021</v>
      </c>
      <c r="E18" s="956" t="s">
        <v>2021</v>
      </c>
      <c r="F18" s="956" t="s">
        <v>2021</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2038</v>
      </c>
      <c r="U18" s="959" t="s">
        <v>2039</v>
      </c>
      <c r="V18" s="959" t="s">
        <v>2040</v>
      </c>
      <c r="W18" s="959" t="s">
        <v>2041</v>
      </c>
      <c r="X18" s="956"/>
      <c r="Y18" s="1113"/>
      <c r="Z18" s="959" t="s">
        <v>2042</v>
      </c>
      <c r="AA18" s="962" t="s">
        <v>2043</v>
      </c>
      <c r="AB18" s="962" t="s">
        <v>2043</v>
      </c>
      <c r="AC18" s="962" t="s">
        <v>2043</v>
      </c>
      <c r="AD18" s="959"/>
    </row>
    <row customHeight="1" ht="36">
      <c r="A19" s="958"/>
      <c r="B19" s="1012">
        <v>2</v>
      </c>
      <c r="C19" s="956" t="s">
        <v>2025</v>
      </c>
      <c r="D19" s="1080" t="s">
        <v>2025</v>
      </c>
      <c r="E19" s="956" t="s">
        <v>2025</v>
      </c>
      <c r="F19" s="956" t="s">
        <v>2025</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2044</v>
      </c>
      <c r="U19" s="959" t="s">
        <v>2045</v>
      </c>
      <c r="V19" s="959" t="s">
        <v>2046</v>
      </c>
      <c r="W19" s="959" t="s">
        <v>2047</v>
      </c>
      <c r="X19" s="956"/>
      <c r="Y19" s="1113"/>
      <c r="Z19" s="959" t="s">
        <v>2048</v>
      </c>
      <c r="AA19" s="962" t="s">
        <v>2048</v>
      </c>
      <c r="AB19" s="962" t="s">
        <v>2048</v>
      </c>
      <c r="AC19" s="962" t="s">
        <v>2048</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708</v>
      </c>
      <c r="P20" s="1070" t="s">
        <v>708</v>
      </c>
      <c r="Q20" s="1070" t="s">
        <v>708</v>
      </c>
      <c r="R20" s="1070" t="s">
        <v>708</v>
      </c>
      <c r="S20" s="1070"/>
      <c r="T20" s="1077" t="s">
        <v>2049</v>
      </c>
      <c r="U20" s="959" t="s">
        <v>2050</v>
      </c>
      <c r="V20" s="959" t="s">
        <v>2051</v>
      </c>
      <c r="W20" s="959" t="s">
        <v>2052</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306</v>
      </c>
      <c r="P21" s="1070"/>
      <c r="Q21" s="1070"/>
      <c r="R21" s="1070"/>
      <c r="S21" s="1070"/>
      <c r="T21" s="1077" t="s">
        <v>2053</v>
      </c>
      <c r="U21" s="959"/>
      <c r="V21" s="959"/>
      <c r="W21" s="959"/>
      <c r="X21" s="956"/>
      <c r="Y21" s="1113"/>
      <c r="Z21" s="959" t="s">
        <v>2054</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306</v>
      </c>
      <c r="R22" s="1070"/>
      <c r="S22" s="1070"/>
      <c r="T22" s="1077"/>
      <c r="U22" s="959"/>
      <c r="V22" s="959" t="s">
        <v>2055</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309</v>
      </c>
      <c r="R23" s="1070"/>
      <c r="S23" s="1070"/>
      <c r="T23" s="1077"/>
      <c r="U23" s="959"/>
      <c r="V23" s="959" t="s">
        <v>2056</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728</v>
      </c>
      <c r="R24" s="1070"/>
      <c r="S24" s="1070"/>
      <c r="T24" s="1077"/>
      <c r="U24" s="959"/>
      <c r="V24" s="959" t="s">
        <v>2057</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309</v>
      </c>
      <c r="P25" s="1070" t="s">
        <v>306</v>
      </c>
      <c r="Q25" s="1070" t="s">
        <v>735</v>
      </c>
      <c r="R25" s="1070" t="s">
        <v>306</v>
      </c>
      <c r="S25" s="1070"/>
      <c r="T25" s="1077" t="s">
        <v>2058</v>
      </c>
      <c r="U25" s="959" t="s">
        <v>2058</v>
      </c>
      <c r="V25" s="959" t="s">
        <v>2058</v>
      </c>
      <c r="W25" s="959" t="s">
        <v>2058</v>
      </c>
      <c r="X25" s="956"/>
      <c r="Y25" s="1113"/>
      <c r="Z25" s="959"/>
      <c r="AA25" s="962"/>
      <c r="AB25" s="959"/>
      <c r="AC25" s="959"/>
      <c r="AD25" s="959"/>
    </row>
    <row customHeight="1" ht="18">
      <c r="A26" s="958"/>
      <c r="B26" s="1012">
        <v>9</v>
      </c>
      <c r="C26" s="956" t="s">
        <v>651</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724</v>
      </c>
      <c r="P26" s="1070" t="s">
        <v>718</v>
      </c>
      <c r="Q26" s="1070" t="s">
        <v>2059</v>
      </c>
      <c r="R26" s="1070" t="s">
        <v>718</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2060</v>
      </c>
      <c r="V26" s="1077" t="s">
        <v>2060</v>
      </c>
      <c r="W26" s="1077" t="s">
        <v>2060</v>
      </c>
      <c r="X26" s="956"/>
      <c r="Y26" s="1113"/>
      <c r="Z26" s="959"/>
      <c r="AA26" s="962"/>
      <c r="AB26" s="959"/>
      <c r="AC26" s="959"/>
      <c r="AD26" s="959"/>
    </row>
    <row customHeight="1" ht="18">
      <c r="A27" s="958"/>
      <c r="B27" s="1012">
        <v>10</v>
      </c>
      <c r="C27" s="956" t="s">
        <v>655</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726</v>
      </c>
      <c r="P27" s="1070" t="s">
        <v>720</v>
      </c>
      <c r="Q27" s="1070" t="s">
        <v>2061</v>
      </c>
      <c r="R27" s="1070" t="s">
        <v>720</v>
      </c>
      <c r="S27" s="1070"/>
      <c r="T27" s="1077" t="s">
        <v>2062</v>
      </c>
      <c r="U27" s="1077" t="s">
        <v>2062</v>
      </c>
      <c r="V27" s="1077" t="s">
        <v>2062</v>
      </c>
      <c r="W27" s="1077" t="s">
        <v>2062</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728</v>
      </c>
      <c r="P28" s="1070"/>
      <c r="Q28" s="1070"/>
      <c r="R28" s="1070"/>
      <c r="S28" s="1070"/>
      <c r="T28" s="1077" t="s">
        <v>2063</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735</v>
      </c>
      <c r="P29" s="1070" t="s">
        <v>309</v>
      </c>
      <c r="Q29" s="1070"/>
      <c r="R29" s="1070" t="s">
        <v>309</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2064</v>
      </c>
      <c r="V29" s="959"/>
      <c r="W29" s="959" t="s">
        <v>2064</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737</v>
      </c>
      <c r="P30" s="1070" t="s">
        <v>728</v>
      </c>
      <c r="Q30" s="1070" t="s">
        <v>737</v>
      </c>
      <c r="R30" s="1070" t="s">
        <v>728</v>
      </c>
      <c r="S30" s="1070"/>
      <c r="T30" s="1077" t="s">
        <v>2065</v>
      </c>
      <c r="U30" s="959" t="s">
        <v>2065</v>
      </c>
      <c r="V30" s="959" t="s">
        <v>2065</v>
      </c>
      <c r="W30" s="959" t="s">
        <v>2065</v>
      </c>
      <c r="X30" s="956"/>
      <c r="Y30" s="1113"/>
      <c r="Z30" s="959"/>
      <c r="AA30" s="962" t="s">
        <v>2066</v>
      </c>
      <c r="AB30" s="962" t="s">
        <v>2066</v>
      </c>
      <c r="AC30" s="962" t="s">
        <v>2066</v>
      </c>
      <c r="AD30" s="959"/>
    </row>
    <row customHeight="1" ht="18">
      <c r="A31" s="958"/>
      <c r="B31" s="1012">
        <v>14</v>
      </c>
      <c r="C31" s="956" t="s">
        <v>2067</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2068</v>
      </c>
      <c r="P31" s="1070" t="s">
        <v>731</v>
      </c>
      <c r="Q31" s="1070" t="s">
        <v>2068</v>
      </c>
      <c r="R31" s="1070" t="s">
        <v>731</v>
      </c>
      <c r="S31" s="1070"/>
      <c r="T31" s="1078" t="s">
        <v>2069</v>
      </c>
      <c r="U31" s="959" t="s">
        <v>2069</v>
      </c>
      <c r="V31" s="959" t="s">
        <v>2069</v>
      </c>
      <c r="W31" s="959" t="s">
        <v>2069</v>
      </c>
      <c r="X31" s="956"/>
      <c r="Y31" s="1113"/>
      <c r="Z31" s="959"/>
      <c r="AA31" s="962"/>
      <c r="AB31" s="962"/>
      <c r="AC31" s="962"/>
      <c r="AD31" s="959"/>
    </row>
    <row customHeight="1" ht="36">
      <c r="A32" s="958"/>
      <c r="B32" s="1012">
        <v>15</v>
      </c>
      <c r="C32" s="956" t="s">
        <v>2070</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2071</v>
      </c>
      <c r="P32" s="1070" t="s">
        <v>733</v>
      </c>
      <c r="Q32" s="1070" t="s">
        <v>2071</v>
      </c>
      <c r="R32" s="1070" t="s">
        <v>733</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2072</v>
      </c>
      <c r="V32" s="959" t="s">
        <v>2072</v>
      </c>
      <c r="W32" s="959" t="s">
        <v>2072</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739</v>
      </c>
      <c r="P33" s="1070" t="s">
        <v>735</v>
      </c>
      <c r="Q33" s="1070" t="s">
        <v>739</v>
      </c>
      <c r="R33" s="1070" t="s">
        <v>735</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2073</v>
      </c>
      <c r="V33" s="959" t="s">
        <v>2073</v>
      </c>
      <c r="W33" s="959" t="s">
        <v>2074</v>
      </c>
      <c r="X33" s="956"/>
      <c r="Y33" s="1113"/>
      <c r="Z33" s="959"/>
      <c r="AA33" s="962" t="s">
        <v>2075</v>
      </c>
      <c r="AB33" s="962" t="s">
        <v>2075</v>
      </c>
      <c r="AC33" s="962" t="s">
        <v>2075</v>
      </c>
      <c r="AD33" s="959"/>
    </row>
    <row customHeight="1" ht="27">
      <c r="A34" s="958"/>
      <c r="B34" s="1012">
        <v>17</v>
      </c>
      <c r="C34" s="956" t="s">
        <v>2076</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2077</v>
      </c>
      <c r="P34" s="1070" t="s">
        <v>2059</v>
      </c>
      <c r="Q34" s="1070" t="s">
        <v>2077</v>
      </c>
      <c r="R34" s="1070" t="s">
        <v>2059</v>
      </c>
      <c r="S34" s="1070"/>
      <c r="T34" s="1079" t="s">
        <v>2078</v>
      </c>
      <c r="U34" s="959" t="s">
        <v>2078</v>
      </c>
      <c r="V34" s="959" t="s">
        <v>2078</v>
      </c>
      <c r="W34" s="959" t="s">
        <v>2079</v>
      </c>
      <c r="X34" s="956"/>
      <c r="Y34" s="1113"/>
      <c r="Z34" s="959"/>
      <c r="AA34" s="962"/>
      <c r="AB34" s="959"/>
      <c r="AC34" s="959"/>
      <c r="AD34" s="959"/>
    </row>
    <row customHeight="1" ht="45">
      <c r="A35" s="958"/>
      <c r="B35" s="1012">
        <v>18</v>
      </c>
      <c r="C35" s="956" t="s">
        <v>2080</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2081</v>
      </c>
      <c r="P35" s="1070" t="s">
        <v>2061</v>
      </c>
      <c r="Q35" s="1070" t="s">
        <v>2081</v>
      </c>
      <c r="R35" s="1070" t="s">
        <v>2061</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2082</v>
      </c>
      <c r="V35" s="959" t="s">
        <v>2082</v>
      </c>
      <c r="W35" s="959" t="s">
        <v>2082</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741</v>
      </c>
      <c r="P36" s="1070" t="s">
        <v>737</v>
      </c>
      <c r="Q36" s="1070" t="s">
        <v>741</v>
      </c>
      <c r="R36" s="1070" t="s">
        <v>737</v>
      </c>
      <c r="S36" s="1070"/>
      <c r="T36" s="1077" t="s">
        <v>2083</v>
      </c>
      <c r="U36" s="959" t="s">
        <v>2083</v>
      </c>
      <c r="V36" s="959" t="s">
        <v>2083</v>
      </c>
      <c r="W36" s="959" t="s">
        <v>2083</v>
      </c>
      <c r="X36" s="956"/>
      <c r="Y36" s="1113"/>
      <c r="Z36" s="959"/>
      <c r="AA36" s="962"/>
      <c r="AB36" s="959"/>
      <c r="AC36" s="959"/>
      <c r="AD36" s="959"/>
    </row>
    <row customHeight="1" ht="18">
      <c r="A37" s="958"/>
      <c r="B37" s="1012">
        <v>20</v>
      </c>
      <c r="C37" s="956" t="s">
        <v>2084</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2085</v>
      </c>
      <c r="P37" s="1070" t="s">
        <v>2068</v>
      </c>
      <c r="Q37" s="1070" t="s">
        <v>2085</v>
      </c>
      <c r="R37" s="1070" t="s">
        <v>2068</v>
      </c>
      <c r="S37" s="1070"/>
      <c r="T37" s="1077" t="s">
        <v>2086</v>
      </c>
      <c r="U37" s="959" t="s">
        <v>2086</v>
      </c>
      <c r="V37" s="959" t="s">
        <v>2086</v>
      </c>
      <c r="W37" s="959" t="s">
        <v>2086</v>
      </c>
      <c r="X37" s="956"/>
      <c r="Y37" s="1113"/>
      <c r="Z37" s="959"/>
      <c r="AA37" s="962"/>
      <c r="AB37" s="959"/>
      <c r="AC37" s="959"/>
      <c r="AD37" s="959"/>
    </row>
    <row customHeight="1" ht="18">
      <c r="A38" s="958"/>
      <c r="B38" s="1012">
        <v>21</v>
      </c>
      <c r="C38" s="956" t="s">
        <v>2087</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2088</v>
      </c>
      <c r="P38" s="1070" t="s">
        <v>2071</v>
      </c>
      <c r="Q38" s="1070" t="s">
        <v>2088</v>
      </c>
      <c r="R38" s="1070" t="s">
        <v>2071</v>
      </c>
      <c r="S38" s="1070"/>
      <c r="T38" s="1077" t="s">
        <v>2089</v>
      </c>
      <c r="U38" s="959" t="s">
        <v>2089</v>
      </c>
      <c r="V38" s="959" t="s">
        <v>2089</v>
      </c>
      <c r="W38" s="959" t="s">
        <v>2089</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745</v>
      </c>
      <c r="P39" s="1070" t="s">
        <v>739</v>
      </c>
      <c r="Q39" s="1070" t="s">
        <v>745</v>
      </c>
      <c r="R39" s="1070" t="s">
        <v>739</v>
      </c>
      <c r="S39" s="1070"/>
      <c r="T39" s="1077" t="s">
        <v>2090</v>
      </c>
      <c r="U39" s="959" t="s">
        <v>2091</v>
      </c>
      <c r="V39" s="959" t="s">
        <v>2092</v>
      </c>
      <c r="W39" s="959" t="s">
        <v>2093</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2094</v>
      </c>
      <c r="P40" s="1070" t="s">
        <v>741</v>
      </c>
      <c r="Q40" s="1070" t="s">
        <v>2094</v>
      </c>
      <c r="R40" s="1070" t="s">
        <v>741</v>
      </c>
      <c r="S40" s="1070"/>
      <c r="T40" s="956" t="s">
        <v>2095</v>
      </c>
      <c r="U40" s="956" t="s">
        <v>2095</v>
      </c>
      <c r="V40" s="956" t="s">
        <v>2095</v>
      </c>
      <c r="W40" s="956" t="s">
        <v>2095</v>
      </c>
      <c r="X40" s="956"/>
      <c r="Y40" s="1113"/>
      <c r="Z40" s="959" t="s">
        <v>2096</v>
      </c>
      <c r="AA40" s="962" t="s">
        <v>2096</v>
      </c>
      <c r="AB40" s="962" t="s">
        <v>2096</v>
      </c>
      <c r="AC40" s="962" t="s">
        <v>2096</v>
      </c>
      <c r="AD40" s="959"/>
    </row>
    <row customHeight="1" ht="27">
      <c r="A41" s="958"/>
      <c r="B41" s="1012">
        <v>24</v>
      </c>
      <c r="C41" s="956" t="s">
        <v>2097</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2098</v>
      </c>
      <c r="P41" s="1070" t="s">
        <v>2085</v>
      </c>
      <c r="Q41" s="1070" t="s">
        <v>2098</v>
      </c>
      <c r="R41" s="1070" t="s">
        <v>2085</v>
      </c>
      <c r="S41" s="1070"/>
      <c r="T41" s="956" t="s">
        <v>2099</v>
      </c>
      <c r="U41" s="956" t="s">
        <v>2099</v>
      </c>
      <c r="V41" s="956" t="s">
        <v>2099</v>
      </c>
      <c r="W41" s="956" t="s">
        <v>2099</v>
      </c>
      <c r="X41" s="956"/>
      <c r="Y41" s="1113"/>
      <c r="Z41" s="959" t="s">
        <v>2100</v>
      </c>
      <c r="AA41" s="959" t="s">
        <v>2100</v>
      </c>
      <c r="AB41" s="959" t="s">
        <v>2100</v>
      </c>
      <c r="AC41" s="959" t="s">
        <v>2100</v>
      </c>
      <c r="AD41" s="959"/>
    </row>
    <row customHeight="1" ht="27">
      <c r="A42" s="958"/>
      <c r="B42" s="1012">
        <v>25</v>
      </c>
      <c r="C42" s="956" t="s">
        <v>2101</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2102</v>
      </c>
      <c r="P42" s="1070" t="s">
        <v>2088</v>
      </c>
      <c r="Q42" s="1070" t="s">
        <v>2102</v>
      </c>
      <c r="R42" s="1070" t="s">
        <v>2088</v>
      </c>
      <c r="S42" s="1070"/>
      <c r="T42" s="956" t="s">
        <v>2103</v>
      </c>
      <c r="U42" s="956" t="s">
        <v>2103</v>
      </c>
      <c r="V42" s="956" t="s">
        <v>2103</v>
      </c>
      <c r="W42" s="956" t="s">
        <v>2103</v>
      </c>
      <c r="X42" s="956"/>
      <c r="Y42" s="1113"/>
      <c r="Z42" s="959" t="s">
        <v>2104</v>
      </c>
      <c r="AA42" s="959" t="s">
        <v>2104</v>
      </c>
      <c r="AB42" s="959" t="s">
        <v>2104</v>
      </c>
      <c r="AC42" s="959" t="s">
        <v>2104</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2105</v>
      </c>
      <c r="P43" s="1070" t="s">
        <v>745</v>
      </c>
      <c r="Q43" s="1070" t="s">
        <v>2105</v>
      </c>
      <c r="R43" s="1070" t="s">
        <v>745</v>
      </c>
      <c r="S43" s="1070"/>
      <c r="T43" s="956" t="s">
        <v>2106</v>
      </c>
      <c r="U43" s="956" t="s">
        <v>2106</v>
      </c>
      <c r="V43" s="956" t="s">
        <v>2106</v>
      </c>
      <c r="W43" s="956" t="s">
        <v>2106</v>
      </c>
      <c r="X43" s="956"/>
      <c r="Y43" s="1113"/>
      <c r="Z43" s="959" t="s">
        <v>2107</v>
      </c>
      <c r="AA43" s="959" t="s">
        <v>2107</v>
      </c>
      <c r="AB43" s="959" t="s">
        <v>2107</v>
      </c>
      <c r="AC43" s="959" t="s">
        <v>2107</v>
      </c>
      <c r="AD43" s="959"/>
    </row>
    <row customHeight="1" ht="27">
      <c r="A44" s="958"/>
      <c r="B44" s="1012">
        <v>27</v>
      </c>
      <c r="C44" s="956" t="s">
        <v>2108</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2109</v>
      </c>
      <c r="P44" s="1070" t="s">
        <v>2110</v>
      </c>
      <c r="Q44" s="1070" t="s">
        <v>2109</v>
      </c>
      <c r="R44" s="1070" t="s">
        <v>2110</v>
      </c>
      <c r="S44" s="1070"/>
      <c r="T44" s="956" t="s">
        <v>2099</v>
      </c>
      <c r="U44" s="956" t="s">
        <v>2099</v>
      </c>
      <c r="V44" s="956" t="s">
        <v>2099</v>
      </c>
      <c r="W44" s="956" t="s">
        <v>2099</v>
      </c>
      <c r="X44" s="956"/>
      <c r="Y44" s="1113"/>
      <c r="Z44" s="959" t="s">
        <v>2111</v>
      </c>
      <c r="AA44" s="959" t="s">
        <v>2111</v>
      </c>
      <c r="AB44" s="959" t="s">
        <v>2111</v>
      </c>
      <c r="AC44" s="959" t="s">
        <v>2111</v>
      </c>
      <c r="AD44" s="959"/>
    </row>
    <row customHeight="1" ht="27">
      <c r="A45" s="958"/>
      <c r="B45" s="1012">
        <v>28</v>
      </c>
      <c r="C45" s="956" t="s">
        <v>2112</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2113</v>
      </c>
      <c r="P45" s="1070" t="s">
        <v>2114</v>
      </c>
      <c r="Q45" s="1070" t="s">
        <v>2113</v>
      </c>
      <c r="R45" s="1070" t="s">
        <v>2114</v>
      </c>
      <c r="S45" s="1070"/>
      <c r="T45" s="956" t="s">
        <v>2103</v>
      </c>
      <c r="U45" s="956" t="s">
        <v>2103</v>
      </c>
      <c r="V45" s="956" t="s">
        <v>2103</v>
      </c>
      <c r="W45" s="956" t="s">
        <v>2103</v>
      </c>
      <c r="X45" s="956"/>
      <c r="Y45" s="1113"/>
      <c r="Z45" s="959" t="s">
        <v>2115</v>
      </c>
      <c r="AA45" s="959" t="s">
        <v>2115</v>
      </c>
      <c r="AB45" s="959" t="s">
        <v>2115</v>
      </c>
      <c r="AC45" s="959" t="s">
        <v>2115</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2116</v>
      </c>
      <c r="P46" s="1070" t="s">
        <v>2094</v>
      </c>
      <c r="Q46" s="1070" t="s">
        <v>2116</v>
      </c>
      <c r="R46" s="1070" t="s">
        <v>2094</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2117</v>
      </c>
      <c r="V46" s="956" t="s">
        <v>2117</v>
      </c>
      <c r="W46" s="956" t="s">
        <v>2117</v>
      </c>
      <c r="X46" s="956"/>
      <c r="Y46" s="1113"/>
      <c r="Z46" s="959" t="s">
        <v>2118</v>
      </c>
      <c r="AA46" s="959" t="s">
        <v>2119</v>
      </c>
      <c r="AB46" s="959" t="s">
        <v>2119</v>
      </c>
      <c r="AC46" s="959" t="s">
        <v>2119</v>
      </c>
      <c r="AD46" s="959"/>
    </row>
    <row customHeight="1" ht="54">
      <c r="A47" s="958"/>
      <c r="B47" s="1012">
        <v>30</v>
      </c>
      <c r="C47" s="956" t="s">
        <v>2120</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2121</v>
      </c>
      <c r="P47" s="1070" t="s">
        <v>2098</v>
      </c>
      <c r="Q47" s="1070" t="s">
        <v>2121</v>
      </c>
      <c r="R47" s="1070" t="s">
        <v>2098</v>
      </c>
      <c r="S47" s="1070"/>
      <c r="T47" s="956" t="s">
        <v>2122</v>
      </c>
      <c r="U47" s="956" t="s">
        <v>2122</v>
      </c>
      <c r="V47" s="956" t="s">
        <v>2122</v>
      </c>
      <c r="W47" s="956" t="s">
        <v>2122</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2105</v>
      </c>
      <c r="Q48" s="1070" t="s">
        <v>2123</v>
      </c>
      <c r="R48" s="1070" t="s">
        <v>2105</v>
      </c>
      <c r="S48" s="1070"/>
      <c r="T48" s="956"/>
      <c r="U48" s="956" t="s">
        <v>2124</v>
      </c>
      <c r="V48" s="956" t="s">
        <v>2125</v>
      </c>
      <c r="W48" s="956" t="s">
        <v>2125</v>
      </c>
      <c r="X48" s="956"/>
      <c r="Y48" s="1113"/>
      <c r="Z48" s="959"/>
      <c r="AA48" s="962" t="s">
        <v>2119</v>
      </c>
      <c r="AB48" s="962" t="s">
        <v>2119</v>
      </c>
      <c r="AC48" s="962" t="s">
        <v>2119</v>
      </c>
      <c r="AD48" s="959"/>
    </row>
    <row customHeight="1" ht="54">
      <c r="A49" s="958"/>
      <c r="B49" s="1012">
        <v>32</v>
      </c>
      <c r="C49" s="956" t="s">
        <v>2126</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2109</v>
      </c>
      <c r="Q49" s="1070" t="s">
        <v>2127</v>
      </c>
      <c r="R49" s="1070" t="s">
        <v>2109</v>
      </c>
      <c r="S49" s="1070"/>
      <c r="T49" s="956"/>
      <c r="U49" s="956" t="s">
        <v>2122</v>
      </c>
      <c r="V49" s="956" t="s">
        <v>2122</v>
      </c>
      <c r="W49" s="956" t="s">
        <v>2122</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2123</v>
      </c>
      <c r="P50" s="1070" t="s">
        <v>2116</v>
      </c>
      <c r="Q50" s="1070" t="s">
        <v>2128</v>
      </c>
      <c r="R50" s="1070" t="s">
        <v>2116</v>
      </c>
      <c r="S50" s="1070"/>
      <c r="T50" s="956" t="s">
        <v>2129</v>
      </c>
      <c r="U50" s="956" t="s">
        <v>2130</v>
      </c>
      <c r="V50" s="956" t="s">
        <v>2131</v>
      </c>
      <c r="W50" s="956" t="s">
        <v>2132</v>
      </c>
      <c r="X50" s="956"/>
      <c r="Y50" s="1113"/>
      <c r="Z50" s="959" t="s">
        <v>2133</v>
      </c>
      <c r="AA50" s="962" t="s">
        <v>2134</v>
      </c>
      <c r="AB50" s="962" t="s">
        <v>2134</v>
      </c>
      <c r="AC50" s="962" t="s">
        <v>2134</v>
      </c>
      <c r="AD50" s="959"/>
    </row>
    <row customHeight="1" ht="27">
      <c r="A51" s="958"/>
      <c r="B51" s="1012">
        <v>34</v>
      </c>
      <c r="C51" s="956" t="s">
        <v>2135</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2136</v>
      </c>
      <c r="U51" s="956"/>
      <c r="V51" s="956"/>
      <c r="W51" s="956"/>
      <c r="X51" s="956"/>
      <c r="Y51" s="1113"/>
      <c r="Z51" s="959"/>
      <c r="AA51" s="962"/>
      <c r="AB51" s="962"/>
      <c r="AC51" s="962"/>
      <c r="AD51" s="959"/>
    </row>
    <row customHeight="1" ht="36">
      <c r="A52" s="958"/>
      <c r="B52" s="1012">
        <v>35</v>
      </c>
      <c r="C52" s="956" t="s">
        <v>2029</v>
      </c>
      <c r="D52" s="1080" t="s">
        <v>2029</v>
      </c>
      <c r="E52" s="956" t="s">
        <v>2029</v>
      </c>
      <c r="F52" s="956" t="s">
        <v>2029</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2137</v>
      </c>
      <c r="U52" s="956" t="s">
        <v>2138</v>
      </c>
      <c r="V52" s="956" t="s">
        <v>2139</v>
      </c>
      <c r="W52" s="956" t="s">
        <v>2140</v>
      </c>
      <c r="X52" s="956"/>
      <c r="Y52" s="1113"/>
      <c r="Z52" s="959" t="s">
        <v>749</v>
      </c>
      <c r="AA52" s="962" t="s">
        <v>749</v>
      </c>
      <c r="AB52" s="962" t="s">
        <v>749</v>
      </c>
      <c r="AC52" s="962" t="s">
        <v>749</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753</v>
      </c>
      <c r="P53" s="1070" t="s">
        <v>323</v>
      </c>
      <c r="Q53" s="1070" t="s">
        <v>323</v>
      </c>
      <c r="R53" s="1070" t="s">
        <v>323</v>
      </c>
      <c r="S53" s="1070"/>
      <c r="T53" s="956" t="s">
        <v>2141</v>
      </c>
      <c r="U53" s="956" t="s">
        <v>2141</v>
      </c>
      <c r="V53" s="956" t="s">
        <v>2141</v>
      </c>
      <c r="W53" s="956" t="s">
        <v>2141</v>
      </c>
      <c r="X53" s="956"/>
      <c r="Y53" s="1113"/>
      <c r="Z53" s="959"/>
      <c r="AA53" s="962"/>
      <c r="AB53" s="959"/>
      <c r="AC53" s="959"/>
      <c r="AD53" s="959"/>
    </row>
    <row customHeight="1" ht="18">
      <c r="A54" s="958"/>
      <c r="B54" s="1012">
        <v>37</v>
      </c>
      <c r="C54" s="956" t="s">
        <v>2035</v>
      </c>
      <c r="D54" s="1080" t="s">
        <v>2035</v>
      </c>
      <c r="E54" s="956" t="s">
        <v>2035</v>
      </c>
      <c r="F54" s="956" t="s">
        <v>2035</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751</v>
      </c>
      <c r="U54" s="956" t="s">
        <v>751</v>
      </c>
      <c r="V54" s="956" t="s">
        <v>751</v>
      </c>
      <c r="W54" s="956" t="s">
        <v>751</v>
      </c>
      <c r="X54" s="956"/>
      <c r="Y54" s="1113"/>
      <c r="Z54" s="959" t="s">
        <v>752</v>
      </c>
      <c r="AA54" s="959" t="s">
        <v>752</v>
      </c>
      <c r="AB54" s="959" t="s">
        <v>752</v>
      </c>
      <c r="AC54" s="959" t="s">
        <v>752</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312</v>
      </c>
      <c r="P55" s="1070" t="s">
        <v>753</v>
      </c>
      <c r="Q55" s="1070" t="s">
        <v>753</v>
      </c>
      <c r="R55" s="1070" t="s">
        <v>753</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2142</v>
      </c>
      <c r="V55" s="956" t="s">
        <v>2142</v>
      </c>
      <c r="W55" s="956" t="s">
        <v>2142</v>
      </c>
      <c r="X55" s="956"/>
      <c r="Y55" s="1113"/>
      <c r="Z55" s="959" t="s">
        <v>2143</v>
      </c>
      <c r="AA55" s="959" t="s">
        <v>2143</v>
      </c>
      <c r="AB55" s="959" t="s">
        <v>2143</v>
      </c>
      <c r="AC55" s="959" t="s">
        <v>2143</v>
      </c>
      <c r="AD55" s="959"/>
    </row>
    <row customHeight="1" ht="27">
      <c r="A56" s="958"/>
      <c r="B56" s="1012">
        <v>39</v>
      </c>
      <c r="C56" s="956" t="s">
        <v>1021</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756</v>
      </c>
      <c r="Q56" s="1070" t="s">
        <v>756</v>
      </c>
      <c r="R56" s="1070" t="s">
        <v>756</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2144</v>
      </c>
      <c r="V56" s="956" t="s">
        <v>2144</v>
      </c>
      <c r="W56" s="956" t="s">
        <v>2144</v>
      </c>
      <c r="X56" s="956"/>
      <c r="Y56" s="1113"/>
      <c r="Z56" s="959" t="s">
        <v>758</v>
      </c>
      <c r="AA56" s="959" t="s">
        <v>758</v>
      </c>
      <c r="AB56" s="959" t="s">
        <v>758</v>
      </c>
      <c r="AC56" s="959" t="s">
        <v>758</v>
      </c>
      <c r="AD56" s="959"/>
    </row>
    <row customHeight="1" ht="27">
      <c r="A57" s="958"/>
      <c r="B57" s="1012">
        <v>40</v>
      </c>
      <c r="C57" s="956" t="s">
        <v>1023</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2145</v>
      </c>
      <c r="P57" s="1070" t="s">
        <v>759</v>
      </c>
      <c r="Q57" s="1070" t="s">
        <v>759</v>
      </c>
      <c r="R57" s="1070" t="s">
        <v>759</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2146</v>
      </c>
      <c r="V57" s="956" t="s">
        <v>2146</v>
      </c>
      <c r="W57" s="956" t="s">
        <v>2146</v>
      </c>
      <c r="X57" s="956"/>
      <c r="Y57" s="1113"/>
      <c r="Z57" s="959" t="s">
        <v>761</v>
      </c>
      <c r="AA57" s="959" t="s">
        <v>761</v>
      </c>
      <c r="AB57" s="959" t="s">
        <v>761</v>
      </c>
      <c r="AC57" s="959" t="s">
        <v>761</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881</v>
      </c>
      <c r="P58" s="1070" t="s">
        <v>795</v>
      </c>
      <c r="Q58" s="1070" t="s">
        <v>795</v>
      </c>
      <c r="R58" s="1070" t="s">
        <v>795</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2147</v>
      </c>
      <c r="V58" s="956" t="s">
        <v>2147</v>
      </c>
      <c r="W58" s="956" t="s">
        <v>2147</v>
      </c>
      <c r="X58" s="956"/>
      <c r="Y58" s="1113"/>
      <c r="Z58" s="959"/>
      <c r="AA58" s="962"/>
      <c r="AB58" s="959"/>
      <c r="AC58" s="959"/>
      <c r="AD58" s="959"/>
    </row>
    <row customHeight="1" ht="36">
      <c r="A59" s="958"/>
      <c r="B59" s="1012">
        <v>42</v>
      </c>
      <c r="C59" s="956">
        <v>3</v>
      </c>
      <c r="D59" s="1080" t="s">
        <v>2135</v>
      </c>
      <c r="E59" s="956" t="s">
        <v>2135</v>
      </c>
      <c r="F59" s="956" t="s">
        <v>2135</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111</v>
      </c>
      <c r="Q59" s="1070" t="s">
        <v>111</v>
      </c>
      <c r="R59" s="1070" t="s">
        <v>111</v>
      </c>
      <c r="S59" s="1070"/>
      <c r="T59" s="956"/>
      <c r="U59" s="956" t="s">
        <v>2148</v>
      </c>
      <c r="V59" s="956" t="s">
        <v>2149</v>
      </c>
      <c r="W59" s="956" t="s">
        <v>2150</v>
      </c>
      <c r="X59" s="956"/>
      <c r="Y59" s="1113"/>
      <c r="Z59" s="959"/>
      <c r="AA59" s="962"/>
      <c r="AB59" s="959"/>
      <c r="AC59" s="959"/>
      <c r="AD59" s="959"/>
    </row>
    <row customHeight="1" ht="81">
      <c r="A60" s="958"/>
      <c r="B60" s="1012">
        <v>43</v>
      </c>
      <c r="C60" s="956" t="s">
        <v>2151</v>
      </c>
      <c r="D60" s="1080" t="s">
        <v>2151</v>
      </c>
      <c r="E60" s="956" t="s">
        <v>2151</v>
      </c>
      <c r="F60" s="956" t="s">
        <v>2151</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628</v>
      </c>
      <c r="U60" s="956" t="s">
        <v>628</v>
      </c>
      <c r="V60" s="956" t="s">
        <v>628</v>
      </c>
      <c r="W60" s="956" t="s">
        <v>628</v>
      </c>
      <c r="X60" s="956"/>
      <c r="Y60" s="1113"/>
      <c r="Z60" s="959" t="s">
        <v>2152</v>
      </c>
      <c r="AA60" s="962" t="s">
        <v>2153</v>
      </c>
      <c r="AB60" s="959" t="s">
        <v>2154</v>
      </c>
      <c r="AC60" s="959" t="s">
        <v>2153</v>
      </c>
      <c r="AD60" s="959"/>
    </row>
    <row customHeight="1" ht="9">
      <c r="A61" s="958"/>
      <c r="B61" s="1012">
        <v>44</v>
      </c>
      <c r="C61" s="956"/>
      <c r="D61" s="1080" t="s">
        <v>2155</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92</v>
      </c>
      <c r="Q61" s="1070"/>
      <c r="R61" s="1070"/>
      <c r="S61" s="1070"/>
      <c r="T61" s="956"/>
      <c r="U61" s="956" t="s">
        <v>2156</v>
      </c>
      <c r="V61" s="956"/>
      <c r="W61" s="956"/>
      <c r="X61" s="956"/>
      <c r="Y61" s="1113"/>
      <c r="Z61" s="959"/>
      <c r="AA61" s="962"/>
      <c r="AB61" s="959"/>
      <c r="AC61" s="959"/>
      <c r="AD61" s="959"/>
    </row>
    <row customHeight="1" ht="9">
      <c r="A62" s="958"/>
      <c r="B62" s="1012">
        <v>45</v>
      </c>
      <c r="C62" s="956"/>
      <c r="D62" s="1080" t="s">
        <v>2157</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112</v>
      </c>
      <c r="Q62" s="1070"/>
      <c r="R62" s="1070"/>
      <c r="S62" s="1070"/>
      <c r="T62" s="956"/>
      <c r="U62" s="956" t="s">
        <v>2158</v>
      </c>
      <c r="V62" s="956"/>
      <c r="W62" s="956"/>
      <c r="X62" s="956"/>
      <c r="Y62" s="1113"/>
      <c r="Z62" s="959"/>
      <c r="AA62" s="962"/>
      <c r="AB62" s="959"/>
      <c r="AC62" s="959"/>
      <c r="AD62" s="959"/>
    </row>
    <row customHeight="1" ht="18">
      <c r="A63" s="958"/>
      <c r="B63" s="1012">
        <v>46</v>
      </c>
      <c r="C63" s="956"/>
      <c r="D63" s="1080" t="s">
        <v>2159</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149</v>
      </c>
      <c r="Q63" s="1070"/>
      <c r="R63" s="1070"/>
      <c r="S63" s="1070"/>
      <c r="T63" s="956"/>
      <c r="U63" s="956" t="s">
        <v>2160</v>
      </c>
      <c r="V63" s="956"/>
      <c r="W63" s="956"/>
      <c r="X63" s="956"/>
      <c r="Y63" s="1113"/>
      <c r="Z63" s="959"/>
      <c r="AA63" s="962"/>
      <c r="AB63" s="959"/>
      <c r="AC63" s="959"/>
      <c r="AD63" s="959"/>
    </row>
    <row customHeight="1" ht="18">
      <c r="A64" s="958"/>
      <c r="B64" s="1012">
        <v>47</v>
      </c>
      <c r="C64" s="956"/>
      <c r="D64" s="1080" t="s">
        <v>2161</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150</v>
      </c>
      <c r="Q64" s="1070"/>
      <c r="R64" s="1070"/>
      <c r="S64" s="1070"/>
      <c r="T64" s="956"/>
      <c r="U64" s="956" t="s">
        <v>2162</v>
      </c>
      <c r="V64" s="956"/>
      <c r="W64" s="956"/>
      <c r="X64" s="956"/>
      <c r="Y64" s="1113"/>
      <c r="Z64" s="959"/>
      <c r="AA64" s="962" t="s">
        <v>2163</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2076</v>
      </c>
      <c r="Q65" s="1070"/>
      <c r="R65" s="1070"/>
      <c r="S65" s="1070"/>
      <c r="T65" s="956"/>
      <c r="U65" s="956" t="s">
        <v>2164</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2080</v>
      </c>
      <c r="Q66" s="1070"/>
      <c r="R66" s="1070"/>
      <c r="S66" s="1070"/>
      <c r="T66" s="956"/>
      <c r="U66" s="956" t="s">
        <v>2165</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2166</v>
      </c>
      <c r="Q67" s="1070"/>
      <c r="R67" s="1070"/>
      <c r="S67" s="1070"/>
      <c r="T67" s="956"/>
      <c r="U67" s="956" t="s">
        <v>2167</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2168</v>
      </c>
      <c r="Q68" s="1070"/>
      <c r="R68" s="1070"/>
      <c r="S68" s="1070"/>
      <c r="T68" s="956"/>
      <c r="U68" s="956" t="s">
        <v>2169</v>
      </c>
      <c r="V68" s="956"/>
      <c r="W68" s="956"/>
      <c r="X68" s="956"/>
      <c r="Y68" s="1113"/>
      <c r="Z68" s="959"/>
      <c r="AA68" s="962"/>
      <c r="AB68" s="959"/>
      <c r="AC68" s="959"/>
      <c r="AD68" s="959"/>
    </row>
    <row customHeight="1" ht="9">
      <c r="A69" s="958"/>
      <c r="B69" s="1012">
        <v>52</v>
      </c>
      <c r="C69" s="956"/>
      <c r="D69" s="1080" t="s">
        <v>2170</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151</v>
      </c>
      <c r="Q69" s="1070"/>
      <c r="R69" s="1070"/>
      <c r="S69" s="1070"/>
      <c r="T69" s="956"/>
      <c r="U69" s="956" t="s">
        <v>2171</v>
      </c>
      <c r="V69" s="956"/>
      <c r="W69" s="956"/>
      <c r="X69" s="956"/>
      <c r="Y69" s="1113"/>
      <c r="Z69" s="959"/>
      <c r="AA69" s="962"/>
      <c r="AB69" s="959"/>
      <c r="AC69" s="959"/>
      <c r="AD69" s="959"/>
    </row>
    <row customHeight="1" ht="27">
      <c r="A70" s="958"/>
      <c r="B70" s="1012">
        <v>53</v>
      </c>
      <c r="C70" s="956"/>
      <c r="D70" s="1080"/>
      <c r="E70" s="956" t="s">
        <v>2155</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2172</v>
      </c>
      <c r="W70" s="956"/>
      <c r="X70" s="956"/>
      <c r="Y70" s="1113"/>
      <c r="Z70" s="959"/>
      <c r="AA70" s="962"/>
      <c r="AB70" s="959"/>
      <c r="AC70" s="959"/>
      <c r="AD70" s="959"/>
    </row>
    <row customHeight="1" ht="36">
      <c r="A71" s="958"/>
      <c r="B71" s="1012">
        <v>54</v>
      </c>
      <c r="C71" s="956"/>
      <c r="D71" s="1080"/>
      <c r="E71" s="956" t="s">
        <v>2157</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2173</v>
      </c>
      <c r="W71" s="956"/>
      <c r="X71" s="956"/>
      <c r="Y71" s="1113"/>
      <c r="Z71" s="959"/>
      <c r="AA71" s="962"/>
      <c r="AB71" s="959"/>
      <c r="AC71" s="959"/>
      <c r="AD71" s="959"/>
    </row>
    <row customHeight="1" ht="27">
      <c r="A72" s="958"/>
      <c r="B72" s="1012">
        <v>55</v>
      </c>
      <c r="C72" s="956"/>
      <c r="D72" s="1080"/>
      <c r="E72" s="956" t="s">
        <v>2159</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2174</v>
      </c>
      <c r="W72" s="956"/>
      <c r="X72" s="956"/>
      <c r="Y72" s="1113"/>
      <c r="Z72" s="959"/>
      <c r="AA72" s="962"/>
      <c r="AB72" s="959"/>
      <c r="AC72" s="959"/>
      <c r="AD72" s="959"/>
    </row>
    <row customHeight="1" ht="36">
      <c r="A73" s="958"/>
      <c r="B73" s="1012">
        <v>56</v>
      </c>
      <c r="C73" s="956"/>
      <c r="D73" s="1080"/>
      <c r="E73" s="956" t="s">
        <v>2161</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2175</v>
      </c>
      <c r="W73" s="956"/>
      <c r="X73" s="956"/>
      <c r="Y73" s="1113"/>
      <c r="Z73" s="959"/>
      <c r="AA73" s="962"/>
      <c r="AB73" s="959"/>
      <c r="AC73" s="959"/>
      <c r="AD73" s="959"/>
    </row>
    <row customHeight="1" ht="18">
      <c r="A74" s="958"/>
      <c r="B74" s="1012">
        <v>57</v>
      </c>
      <c r="C74" s="956"/>
      <c r="D74" s="1080"/>
      <c r="E74" s="956" t="s">
        <v>2170</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2176</v>
      </c>
      <c r="W74" s="956"/>
      <c r="X74" s="956"/>
      <c r="Y74" s="1113"/>
      <c r="Z74" s="959"/>
      <c r="AA74" s="962"/>
      <c r="AB74" s="959"/>
      <c r="AC74" s="959"/>
      <c r="AD74" s="959"/>
    </row>
    <row customHeight="1" ht="18">
      <c r="A75" s="958"/>
      <c r="B75" s="1012">
        <v>58</v>
      </c>
      <c r="C75" s="956"/>
      <c r="D75" s="1080"/>
      <c r="E75" s="956"/>
      <c r="F75" s="956" t="s">
        <v>2155</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2177</v>
      </c>
      <c r="X75" s="956"/>
      <c r="Y75" s="1113"/>
      <c r="Z75" s="959"/>
      <c r="AA75" s="962"/>
      <c r="AB75" s="959"/>
      <c r="AC75" s="959"/>
      <c r="AD75" s="959"/>
    </row>
    <row customHeight="1" ht="36">
      <c r="A76" s="958"/>
      <c r="B76" s="1012">
        <v>59</v>
      </c>
      <c r="C76" s="956"/>
      <c r="D76" s="1080"/>
      <c r="E76" s="956"/>
      <c r="F76" s="956" t="s">
        <v>2157</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112</v>
      </c>
      <c r="S76" s="1070"/>
      <c r="T76" s="956"/>
      <c r="U76" s="956"/>
      <c r="V76" s="956"/>
      <c r="W76" s="956" t="s">
        <v>2178</v>
      </c>
      <c r="X76" s="956"/>
      <c r="Y76" s="1113"/>
      <c r="Z76" s="959"/>
      <c r="AA76" s="962"/>
      <c r="AB76" s="959"/>
      <c r="AC76" s="959"/>
      <c r="AD76" s="959"/>
    </row>
    <row customHeight="1" ht="18">
      <c r="A77" s="958"/>
      <c r="B77" s="1012">
        <v>60</v>
      </c>
      <c r="C77" s="956"/>
      <c r="D77" s="1080"/>
      <c r="E77" s="956"/>
      <c r="F77" s="956" t="s">
        <v>2159</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149</v>
      </c>
      <c r="S77" s="1070"/>
      <c r="T77" s="956"/>
      <c r="U77" s="956"/>
      <c r="V77" s="956"/>
      <c r="W77" s="956" t="s">
        <v>2179</v>
      </c>
      <c r="X77" s="956"/>
      <c r="Y77" s="1113"/>
      <c r="Z77" s="959"/>
      <c r="AA77" s="962"/>
      <c r="AB77" s="959"/>
      <c r="AC77" s="959"/>
      <c r="AD77" s="959"/>
    </row>
    <row customHeight="1" ht="72">
      <c r="A78" s="958"/>
      <c r="B78" s="1012">
        <v>61</v>
      </c>
      <c r="C78" s="956" t="s">
        <v>2155</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633</v>
      </c>
      <c r="U78" s="956"/>
      <c r="V78" s="956"/>
      <c r="W78" s="956"/>
      <c r="X78" s="956"/>
      <c r="Y78" s="1113"/>
      <c r="Z78" s="959" t="s">
        <v>2180</v>
      </c>
      <c r="AA78" s="962"/>
      <c r="AB78" s="959"/>
      <c r="AC78" s="959"/>
      <c r="AD78" s="959"/>
    </row>
    <row customHeight="1" ht="36">
      <c r="A79" s="958"/>
      <c r="B79" s="1012">
        <v>62</v>
      </c>
      <c r="C79" s="956" t="s">
        <v>2157</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2181</v>
      </c>
      <c r="U79" s="956"/>
      <c r="V79" s="956"/>
      <c r="W79" s="956"/>
      <c r="X79" s="956"/>
      <c r="Y79" s="1113"/>
      <c r="Z79" s="959" t="s">
        <v>2182</v>
      </c>
      <c r="AA79" s="962"/>
      <c r="AB79" s="959"/>
      <c r="AC79" s="959"/>
      <c r="AD79" s="959"/>
    </row>
    <row customHeight="1" ht="45">
      <c r="A80" s="958"/>
      <c r="B80" s="1012">
        <v>63</v>
      </c>
      <c r="C80" s="956" t="s">
        <v>2159</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2183</v>
      </c>
      <c r="U80" s="956"/>
      <c r="V80" s="956"/>
      <c r="W80" s="956"/>
      <c r="X80" s="956"/>
      <c r="Y80" s="1113"/>
      <c r="Z80" s="959" t="s">
        <v>2184</v>
      </c>
      <c r="AA80" s="962"/>
      <c r="AB80" s="959"/>
      <c r="AC80" s="959"/>
      <c r="AD80" s="959"/>
    </row>
    <row customHeight="1" ht="36">
      <c r="A81" s="958"/>
      <c r="B81" s="1012">
        <v>64</v>
      </c>
      <c r="C81" s="956" t="s">
        <v>2161</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2067</v>
      </c>
      <c r="P81" s="1070"/>
      <c r="Q81" s="1070"/>
      <c r="R81" s="1070"/>
      <c r="S81" s="1070"/>
      <c r="T81" s="956" t="s">
        <v>2185</v>
      </c>
      <c r="U81" s="956"/>
      <c r="V81" s="956"/>
      <c r="W81" s="956"/>
      <c r="X81" s="956"/>
      <c r="Y81" s="1113"/>
      <c r="Z81" s="959" t="s">
        <v>2186</v>
      </c>
      <c r="AA81" s="962"/>
      <c r="AB81" s="959"/>
      <c r="AC81" s="959"/>
      <c r="AD81" s="959"/>
    </row>
    <row customHeight="1" ht="90">
      <c r="A82" s="958"/>
      <c r="B82" s="1012">
        <v>65</v>
      </c>
      <c r="C82" s="956" t="s">
        <v>2170</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2187</v>
      </c>
      <c r="U82" s="956"/>
      <c r="V82" s="956"/>
      <c r="W82" s="956"/>
      <c r="X82" s="956"/>
      <c r="Y82" s="1113"/>
      <c r="Z82" s="959" t="s">
        <v>2188</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2076</v>
      </c>
      <c r="P83" s="1070"/>
      <c r="Q83" s="1070"/>
      <c r="R83" s="1070"/>
      <c r="S83" s="1070"/>
      <c r="T83" s="956" t="s">
        <v>2189</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2190</v>
      </c>
      <c r="P84" s="1070"/>
      <c r="Q84" s="1070"/>
      <c r="R84" s="1070"/>
      <c r="S84" s="1070"/>
      <c r="T84" s="956" t="s">
        <v>2191</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2080</v>
      </c>
      <c r="P85" s="1070"/>
      <c r="Q85" s="1070"/>
      <c r="R85" s="1070"/>
      <c r="S85" s="1070"/>
      <c r="T85" s="956" t="s">
        <v>2192</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2193</v>
      </c>
      <c r="P86" s="1070"/>
      <c r="Q86" s="1070"/>
      <c r="R86" s="1070"/>
      <c r="S86" s="1070"/>
      <c r="T86" s="956" t="s">
        <v>2194</v>
      </c>
      <c r="U86" s="956"/>
      <c r="V86" s="956"/>
      <c r="W86" s="956"/>
      <c r="X86" s="956"/>
      <c r="Y86" s="1113"/>
      <c r="Z86" s="959"/>
      <c r="AA86" s="962"/>
      <c r="AB86" s="959"/>
      <c r="AC86" s="959"/>
      <c r="AD86" s="959"/>
    </row>
    <row customHeight="1" ht="36">
      <c r="A87" s="958"/>
      <c r="B87" s="1012">
        <v>70</v>
      </c>
      <c r="C87" s="956" t="s">
        <v>2195</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2196</v>
      </c>
      <c r="U87" s="956"/>
      <c r="V87" s="956"/>
      <c r="W87" s="956"/>
      <c r="X87" s="956"/>
      <c r="Y87" s="1113"/>
      <c r="Z87" s="959"/>
      <c r="AA87" s="962"/>
      <c r="AB87" s="959"/>
      <c r="AC87" s="959"/>
      <c r="AD87" s="959"/>
    </row>
    <row customHeight="1" ht="18">
      <c r="A88" s="958"/>
      <c r="B88" s="1012">
        <v>71</v>
      </c>
      <c r="C88" s="956" t="s">
        <v>2197</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665</v>
      </c>
      <c r="U88" s="956"/>
      <c r="V88" s="956"/>
      <c r="W88" s="956"/>
      <c r="X88" s="956"/>
      <c r="Y88" s="1113"/>
      <c r="Z88" s="959"/>
      <c r="AA88" s="962"/>
      <c r="AB88" s="959"/>
      <c r="AC88" s="959"/>
      <c r="AD88" s="959"/>
    </row>
    <row customHeight="1" ht="18">
      <c r="A89" s="958"/>
      <c r="B89" s="1012">
        <v>72</v>
      </c>
      <c r="C89" s="956" t="s">
        <v>2198</v>
      </c>
      <c r="D89" s="1080" t="s">
        <v>2195</v>
      </c>
      <c r="E89" s="956" t="s">
        <v>2195</v>
      </c>
      <c r="F89" s="956" t="s">
        <v>2161</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673</v>
      </c>
      <c r="U89" s="956" t="s">
        <v>673</v>
      </c>
      <c r="V89" s="956" t="s">
        <v>673</v>
      </c>
      <c r="W89" s="956" t="s">
        <v>673</v>
      </c>
      <c r="X89" s="956"/>
      <c r="Y89" s="1113"/>
      <c r="Z89" s="959"/>
      <c r="AA89" s="962"/>
      <c r="AB89" s="959"/>
      <c r="AC89" s="959"/>
      <c r="AD89" s="959"/>
    </row>
    <row customHeight="1" ht="27">
      <c r="A90" s="958"/>
      <c r="B90" s="1012">
        <v>73</v>
      </c>
      <c r="C90" s="956" t="s">
        <v>2199</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675</v>
      </c>
      <c r="U90" s="956"/>
      <c r="V90" s="956"/>
      <c r="W90" s="956"/>
      <c r="X90" s="956"/>
      <c r="Y90" s="1113"/>
      <c r="Z90" s="959"/>
      <c r="AA90" s="962"/>
      <c r="AB90" s="959"/>
      <c r="AC90" s="959"/>
      <c r="AD90" s="959"/>
    </row>
    <row customHeight="1" ht="18">
      <c r="A91" s="958"/>
      <c r="B91" s="1012">
        <v>74</v>
      </c>
      <c r="C91" s="956"/>
      <c r="D91" s="1080" t="s">
        <v>2197</v>
      </c>
      <c r="E91" s="956" t="s">
        <v>2197</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153</v>
      </c>
      <c r="Q91" s="1070" t="s">
        <v>153</v>
      </c>
      <c r="R91" s="1070"/>
      <c r="S91" s="1070"/>
      <c r="T91" s="956"/>
      <c r="U91" s="956" t="s">
        <v>2200</v>
      </c>
      <c r="V91" s="956" t="s">
        <v>2200</v>
      </c>
      <c r="W91" s="956"/>
      <c r="X91" s="956"/>
      <c r="Y91" s="1113"/>
      <c r="Z91" s="959"/>
      <c r="AA91" s="962"/>
      <c r="AB91" s="959"/>
      <c r="AC91" s="959"/>
      <c r="AD91" s="959"/>
    </row>
    <row customHeight="1" ht="27">
      <c r="A92" s="958"/>
      <c r="B92" s="1012">
        <v>75</v>
      </c>
      <c r="C92" s="956"/>
      <c r="D92" s="1080" t="s">
        <v>2198</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154</v>
      </c>
      <c r="Q92" s="1070"/>
      <c r="R92" s="1070"/>
      <c r="S92" s="1070"/>
      <c r="T92" s="956"/>
      <c r="U92" s="956" t="s">
        <v>2201</v>
      </c>
      <c r="V92" s="956"/>
      <c r="W92" s="956"/>
      <c r="X92" s="956"/>
      <c r="Y92" s="1113"/>
      <c r="Z92" s="959"/>
      <c r="AA92" s="962" t="s">
        <v>2202</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2108</v>
      </c>
      <c r="Q93" s="1070"/>
      <c r="R93" s="1070"/>
      <c r="S93" s="1070"/>
      <c r="T93" s="956"/>
      <c r="U93" s="956" t="s">
        <v>2203</v>
      </c>
      <c r="V93" s="956"/>
      <c r="W93" s="956"/>
      <c r="X93" s="956"/>
      <c r="Y93" s="1113"/>
      <c r="Z93" s="959"/>
      <c r="AA93" s="962" t="s">
        <v>2204</v>
      </c>
      <c r="AB93" s="959"/>
      <c r="AC93" s="959"/>
      <c r="AD93" s="959"/>
    </row>
    <row customHeight="1" ht="45">
      <c r="A94" s="958"/>
      <c r="B94" s="1012">
        <v>77</v>
      </c>
      <c r="C94" s="956"/>
      <c r="D94" s="1080" t="s">
        <v>2199</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1462</v>
      </c>
      <c r="Q94" s="1070"/>
      <c r="R94" s="1070"/>
      <c r="S94" s="1070"/>
      <c r="T94" s="956"/>
      <c r="U94" s="956" t="s">
        <v>2205</v>
      </c>
      <c r="V94" s="956"/>
      <c r="W94" s="956"/>
      <c r="X94" s="956"/>
      <c r="Y94" s="1113"/>
      <c r="Z94" s="959"/>
      <c r="AA94" s="962" t="s">
        <v>2206</v>
      </c>
      <c r="AB94" s="959"/>
      <c r="AC94" s="959"/>
      <c r="AD94" s="959"/>
    </row>
    <row customHeight="1" ht="99">
      <c r="A95" s="958"/>
      <c r="B95" s="1012">
        <v>78</v>
      </c>
      <c r="C95" s="956" t="s">
        <v>2207</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1462</v>
      </c>
      <c r="P95" s="1070"/>
      <c r="Q95" s="1070"/>
      <c r="R95" s="1070"/>
      <c r="S95" s="1070"/>
      <c r="T95" s="956" t="s">
        <v>2208</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1468</v>
      </c>
      <c r="P96" s="1070"/>
      <c r="Q96" s="1070"/>
      <c r="R96" s="1070"/>
      <c r="S96" s="1070"/>
      <c r="T96" s="956" t="s">
        <v>2209</v>
      </c>
      <c r="U96" s="956"/>
      <c r="V96" s="956"/>
      <c r="W96" s="956"/>
      <c r="X96" s="956"/>
      <c r="Y96" s="1113"/>
      <c r="Z96" s="959" t="s">
        <v>2210</v>
      </c>
      <c r="AA96" s="962"/>
      <c r="AB96" s="959"/>
      <c r="AC96" s="959"/>
      <c r="AD96" s="959"/>
    </row>
    <row customHeight="1" ht="63">
      <c r="A97" s="958"/>
      <c r="B97" s="1012">
        <v>80</v>
      </c>
      <c r="C97" s="956" t="s">
        <v>2211</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1480</v>
      </c>
      <c r="P97" s="1070"/>
      <c r="Q97" s="1070"/>
      <c r="R97" s="1070"/>
      <c r="S97" s="1070"/>
      <c r="T97" s="956" t="s">
        <v>2212</v>
      </c>
      <c r="U97" s="956"/>
      <c r="V97" s="956"/>
      <c r="W97" s="956"/>
      <c r="X97" s="956"/>
      <c r="Y97" s="1113"/>
      <c r="Z97" s="959" t="s">
        <v>2213</v>
      </c>
      <c r="AA97" s="962"/>
      <c r="AB97" s="959"/>
      <c r="AC97" s="959"/>
      <c r="AD97" s="959"/>
    </row>
    <row customHeight="1" ht="63">
      <c r="A98" s="958"/>
      <c r="B98" s="1012">
        <v>81</v>
      </c>
      <c r="C98" s="956" t="s">
        <v>2214</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1494</v>
      </c>
      <c r="P98" s="1070"/>
      <c r="Q98" s="1070"/>
      <c r="R98" s="1070"/>
      <c r="S98" s="1070"/>
      <c r="T98" s="956" t="s">
        <v>2215</v>
      </c>
      <c r="U98" s="956"/>
      <c r="V98" s="956"/>
      <c r="W98" s="956"/>
      <c r="X98" s="956"/>
      <c r="Y98" s="1113"/>
      <c r="Z98" s="959" t="s">
        <v>2213</v>
      </c>
      <c r="AA98" s="962"/>
      <c r="AB98" s="959"/>
      <c r="AC98" s="959"/>
      <c r="AD98" s="959"/>
    </row>
    <row customHeight="1" ht="90">
      <c r="A99" s="958"/>
      <c r="B99" s="1012">
        <v>82</v>
      </c>
      <c r="C99" s="956" t="s">
        <v>2216</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1506</v>
      </c>
      <c r="P99" s="1070"/>
      <c r="Q99" s="1070"/>
      <c r="R99" s="1070"/>
      <c r="S99" s="1070"/>
      <c r="T99" s="956" t="s">
        <v>2217</v>
      </c>
      <c r="U99" s="956"/>
      <c r="V99" s="956"/>
      <c r="W99" s="956"/>
      <c r="X99" s="956"/>
      <c r="Y99" s="1113"/>
      <c r="Z99" s="959" t="s">
        <v>630</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2218</v>
      </c>
      <c r="P100" s="1070"/>
      <c r="Q100" s="1070"/>
      <c r="R100" s="1070"/>
      <c r="S100" s="1070"/>
      <c r="T100" s="956" t="s">
        <v>2219</v>
      </c>
      <c r="U100" s="956"/>
      <c r="V100" s="956"/>
      <c r="W100" s="956"/>
      <c r="X100" s="956"/>
      <c r="Y100" s="1113"/>
      <c r="Z100" s="959" t="s">
        <v>630</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2220</v>
      </c>
      <c r="P101" s="1070"/>
      <c r="Q101" s="1070"/>
      <c r="R101" s="1070"/>
      <c r="S101" s="1070"/>
      <c r="T101" s="956" t="s">
        <v>2221</v>
      </c>
      <c r="U101" s="956"/>
      <c r="V101" s="956"/>
      <c r="W101" s="956"/>
      <c r="X101" s="956"/>
      <c r="Y101" s="1113"/>
      <c r="Z101" s="959" t="s">
        <v>630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1660</v>
      </c>
      <c r="B148" s="958"/>
      <c r="C148" s="956" t="s">
        <v>2222</v>
      </c>
      <c r="D148" s="956" t="s">
        <v>1562</v>
      </c>
      <c r="E148" s="956" t="s">
        <v>1662</v>
      </c>
      <c r="F148" s="956" t="s">
        <v>2223</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2224</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2225</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886A5-750F-7B6E-7D05-0B5800A53E3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8"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2226</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422</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423</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426</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299</v>
      </c>
      <c r="M14" s="2240"/>
      <c r="N14" s="2240"/>
      <c r="O14" s="2240"/>
      <c r="P14" s="2240"/>
      <c r="Q14" s="2240"/>
      <c r="R14" s="2240"/>
      <c r="S14" s="2240"/>
      <c r="T14" s="2240"/>
      <c r="U14" s="2240"/>
      <c r="V14" s="2240"/>
      <c r="W14" s="2240"/>
      <c r="X14" s="2240" t="s">
        <v>300</v>
      </c>
      <c r="AD14" s="1268">
        <v>14</v>
      </c>
    </row>
    <row customHeight="1" ht="14.699999999999998">
      <c r="J15" s="489"/>
      <c r="K15" s="489"/>
      <c r="L15" s="2386" t="s">
        <v>87</v>
      </c>
      <c r="M15" s="2322" t="s">
        <v>427</v>
      </c>
      <c r="N15" s="414"/>
      <c r="O15" s="2387" t="s">
        <v>2227</v>
      </c>
      <c r="P15" s="2388"/>
      <c r="Q15" s="2388"/>
      <c r="R15" s="2388"/>
      <c r="S15" s="2388"/>
      <c r="T15" s="2388"/>
      <c r="U15" s="2389"/>
      <c r="V15" s="2390" t="s">
        <v>429</v>
      </c>
      <c r="W15" s="2393" t="s">
        <v>1145</v>
      </c>
      <c r="X15" s="2240"/>
      <c r="AD15" s="1268">
        <v>14</v>
      </c>
    </row>
    <row customHeight="1" ht="35.699999999999996">
      <c r="J16" s="489"/>
      <c r="K16" s="489"/>
      <c r="L16" s="2386"/>
      <c r="M16" s="2322"/>
      <c r="N16" s="1144"/>
      <c r="O16" s="2373" t="s">
        <v>432</v>
      </c>
      <c r="P16" s="2373" t="s">
        <v>433</v>
      </c>
      <c r="Q16" s="2375" t="s">
        <v>434</v>
      </c>
      <c r="R16" s="2376"/>
      <c r="S16" s="2375" t="s">
        <v>448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443</v>
      </c>
      <c r="R17" s="1335" t="s">
        <v>444</v>
      </c>
      <c r="S17" s="1405" t="s">
        <v>445</v>
      </c>
      <c r="T17" s="2383" t="s">
        <v>446</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395</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396</v>
      </c>
      <c r="N20" s="413"/>
      <c r="O20" s="2719" t="str">
        <f>INDEX(PT_DIFFERENTIATION_TER,MATCH(B19,PT_DIFFERENTIATION_TER_ID,0))</f>
        <v/>
      </c>
      <c r="P20" s="2719"/>
      <c r="Q20" s="2719"/>
      <c r="R20" s="2719"/>
      <c r="S20" s="2719"/>
      <c r="T20" s="2719"/>
      <c r="U20" s="2719"/>
      <c r="V20" s="2719"/>
      <c r="W20" s="2719"/>
      <c r="X20" s="1371" t="s">
        <v>397</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398</v>
      </c>
      <c r="N21" s="413"/>
      <c r="O21" s="2719" t="str">
        <f>INDEX(PT_DIFFERENTIATION_CS,MATCH(C19,PT_DIFFERENTIATION_CS_ID,0))</f>
        <v/>
      </c>
      <c r="P21" s="2719"/>
      <c r="Q21" s="2719"/>
      <c r="R21" s="2719"/>
      <c r="S21" s="2719"/>
      <c r="T21" s="2719"/>
      <c r="U21" s="2719"/>
      <c r="V21" s="2719"/>
      <c r="W21" s="2719"/>
      <c r="X21" s="1371" t="s">
        <v>399</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400</v>
      </c>
      <c r="N22" s="413"/>
      <c r="O22" s="2719" t="str">
        <f>INDEX(PT_DIFFERENTIATION_IST_TE,MATCH(D19,PT_DIFFERENTIATION_IST_TE_ID,0))</f>
        <v/>
      </c>
      <c r="P22" s="2719"/>
      <c r="Q22" s="2719"/>
      <c r="R22" s="2719"/>
      <c r="S22" s="2719"/>
      <c r="T22" s="2719"/>
      <c r="U22" s="2719"/>
      <c r="V22" s="2719"/>
      <c r="W22" s="2719"/>
      <c r="X22" s="1371" t="s">
        <v>401</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403</v>
      </c>
      <c r="N23" s="413"/>
      <c r="O23" s="2418"/>
      <c r="P23" s="2418"/>
      <c r="Q23" s="2418"/>
      <c r="R23" s="2418"/>
      <c r="S23" s="2418"/>
      <c r="T23" s="2418"/>
      <c r="U23" s="2418"/>
      <c r="V23" s="2418"/>
      <c r="W23" s="2418"/>
      <c r="X23" s="1371" t="s">
        <v>404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406</v>
      </c>
      <c r="N24" s="413"/>
      <c r="O24" s="2358"/>
      <c r="P24" s="2359"/>
      <c r="Q24" s="2359"/>
      <c r="R24" s="2359"/>
      <c r="S24" s="2359"/>
      <c r="T24" s="2359"/>
      <c r="U24" s="2359"/>
      <c r="V24" s="2359"/>
      <c r="W24" s="2360"/>
      <c r="X24" s="1371" t="s">
        <v>407</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409</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585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2228</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2229</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803</v>
      </c>
      <c r="M35" s="2398" t="s">
        <v>2230</v>
      </c>
      <c r="N35" s="2398"/>
      <c r="O35" s="2398"/>
      <c r="P35" s="2398"/>
      <c r="Q35" s="2398"/>
      <c r="R35" s="2398"/>
      <c r="S35" s="2398"/>
      <c r="T35" s="2398"/>
      <c r="U35" s="2398"/>
      <c r="V35" s="2398"/>
      <c r="W35" s="2398"/>
      <c r="X35" s="2398"/>
      <c r="AD35" s="1268">
        <v>27</v>
      </c>
    </row>
    <row customHeight="1" ht="109.19999999999999">
      <c r="H36" s="650"/>
      <c r="I36" s="1416"/>
      <c r="M36" s="2398" t="s">
        <v>2231</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89102-BB0E-CA5B-08F6-8274CCE4AC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4379F-A77E-77A2-B285-5A9073A98D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E9EC1-418E-E218-056E-26D5C1E8E4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D449F-7633-25A3-7AB6-54C8BDD815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07E61-833E-E219-8741-863F651671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083C6-5FCD-D699-143A-EAD7D659FB4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298</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299</v>
      </c>
      <c r="E8" s="2318"/>
      <c r="F8" s="2318"/>
      <c r="G8" s="2321" t="s">
        <v>300</v>
      </c>
      <c r="J8" s="568">
        <v>11</v>
      </c>
    </row>
    <row customHeight="1" ht="11.549999999999999">
      <c r="A9" s="570"/>
      <c r="B9" s="615"/>
      <c r="C9" s="570"/>
      <c r="D9" s="585" t="s">
        <v>87</v>
      </c>
      <c r="E9" s="559" t="s">
        <v>301</v>
      </c>
      <c r="F9" s="559" t="s">
        <v>302</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303</v>
      </c>
      <c r="F11" s="1124" t="str">
        <f>IF(region_name="","",region_name)</f>
        <v>Республика Коми</v>
      </c>
      <c r="G11" s="1125" t="s">
        <v>304</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305</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306</v>
      </c>
      <c r="E14" s="1123" t="s">
        <v>307</v>
      </c>
      <c r="F14" s="1124" t="str">
        <f>IF(inn="","",inn)</f>
        <v>7704784450</v>
      </c>
      <c r="G14" s="1125" t="s">
        <v>308</v>
      </c>
      <c r="H14" s="588"/>
      <c r="J14" s="568">
        <v>0</v>
      </c>
    </row>
    <row customHeight="1" ht="22.5" hidden="1">
      <c r="A15" s="570"/>
      <c r="B15" s="615"/>
      <c r="C15" s="570"/>
      <c r="D15" s="1122" t="s">
        <v>309</v>
      </c>
      <c r="E15" s="1123" t="s">
        <v>310</v>
      </c>
      <c r="F15" s="1124" t="str">
        <f>IF(kpp="","",kpp)</f>
        <v>110543001</v>
      </c>
      <c r="G15" s="1125" t="s">
        <v>311</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312</v>
      </c>
      <c r="B19" s="615"/>
      <c r="C19" s="2326"/>
      <c r="D19" s="558" t="str">
        <f>A19</f>
        <v>5.1</v>
      </c>
      <c r="E19" s="555" t="s">
        <v>313</v>
      </c>
      <c r="F19" s="556" t="s">
        <v>305</v>
      </c>
      <c r="G19" s="557" t="s">
        <v>314</v>
      </c>
      <c r="H19" s="588"/>
      <c r="I19" s="965"/>
      <c r="J19" s="568">
        <v>0</v>
      </c>
    </row>
    <row customHeight="1" ht="24" hidden="1">
      <c r="A20" s="2315"/>
      <c r="B20" s="615"/>
      <c r="C20" s="2326"/>
      <c r="D20" s="553" t="str">
        <f>D19&amp;".1"</f>
        <v>5.1.1</v>
      </c>
      <c r="E20" s="552" t="s">
        <v>315</v>
      </c>
      <c r="F20" s="994" t="s">
        <v>22</v>
      </c>
      <c r="G20" s="587"/>
      <c r="H20" s="588"/>
      <c r="I20" s="965"/>
      <c r="J20" s="568">
        <v>0</v>
      </c>
    </row>
    <row customHeight="1" ht="22.5" hidden="1">
      <c r="A21" s="2315"/>
      <c r="B21" s="615"/>
      <c r="C21" s="2326"/>
      <c r="D21" s="553" t="str">
        <f>D19&amp;".2"</f>
        <v>5.1.2</v>
      </c>
      <c r="E21" s="552" t="s">
        <v>316</v>
      </c>
      <c r="F21" s="1846" t="s">
        <v>22</v>
      </c>
      <c r="G21" s="557" t="s">
        <v>317</v>
      </c>
      <c r="H21" s="588"/>
      <c r="I21" s="965"/>
      <c r="J21" s="568">
        <v>0</v>
      </c>
    </row>
    <row customHeight="1" ht="22.5" hidden="1">
      <c r="A22" s="2315"/>
      <c r="B22" s="615"/>
      <c r="C22" s="2326"/>
      <c r="D22" s="553" t="str">
        <f>D19&amp;".3"</f>
        <v>5.1.3</v>
      </c>
      <c r="E22" s="552" t="s">
        <v>318</v>
      </c>
      <c r="F22" s="994" t="s">
        <v>22</v>
      </c>
      <c r="G22" s="587"/>
      <c r="H22" s="588"/>
      <c r="I22" s="965"/>
      <c r="J22" s="568">
        <v>0</v>
      </c>
    </row>
    <row customHeight="1" ht="22.5" hidden="1">
      <c r="A23" s="2315"/>
      <c r="B23" s="615"/>
      <c r="C23" s="2326"/>
      <c r="D23" s="553" t="str">
        <f>D19&amp;".4"</f>
        <v>5.1.4</v>
      </c>
      <c r="E23" s="552" t="s">
        <v>319</v>
      </c>
      <c r="F23" s="994" t="s">
        <v>22</v>
      </c>
      <c r="G23" s="557" t="s">
        <v>320</v>
      </c>
      <c r="H23" s="588"/>
      <c r="I23" s="965"/>
      <c r="J23" s="568">
        <v>0</v>
      </c>
    </row>
    <row customHeight="1" ht="22.5" hidden="1">
      <c r="A24" s="2091"/>
      <c r="B24" s="615"/>
      <c r="C24" s="605"/>
      <c r="D24" s="580"/>
      <c r="E24" s="1281" t="s">
        <v>321</v>
      </c>
      <c r="F24" s="581"/>
      <c r="G24" s="582"/>
      <c r="H24" s="588"/>
      <c r="I24" s="965"/>
      <c r="J24" s="568">
        <v>0</v>
      </c>
    </row>
    <row s="5885" customFormat="1" customHeight="1" ht="24.75" hidden="1">
      <c r="A25" s="570"/>
      <c r="B25" s="615"/>
      <c r="C25" s="615"/>
      <c r="D25" s="1119" t="s">
        <v>89</v>
      </c>
      <c r="E25" s="1121" t="s">
        <v>322</v>
      </c>
      <c r="F25" s="1126" t="s">
        <v>305</v>
      </c>
      <c r="G25" s="1121"/>
      <c r="J25" s="614">
        <v>0</v>
      </c>
    </row>
    <row s="5885" customFormat="1" customHeight="1" ht="11.25" hidden="1">
      <c r="A26" s="570"/>
      <c r="B26" s="615"/>
      <c r="C26" s="615"/>
      <c r="D26" s="1119" t="s">
        <v>323</v>
      </c>
      <c r="E26" s="1120" t="s">
        <v>324</v>
      </c>
      <c r="F26" s="1126" t="s">
        <v>305</v>
      </c>
      <c r="G26" s="1121"/>
      <c r="J26" s="614">
        <v>0</v>
      </c>
    </row>
    <row s="5885" customFormat="1" customHeight="1" ht="11.25" hidden="1">
      <c r="A27" s="570"/>
      <c r="B27" s="615"/>
      <c r="C27" s="615"/>
      <c r="D27" s="1119" t="s">
        <v>325</v>
      </c>
      <c r="E27" s="1127" t="s">
        <v>326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327</v>
      </c>
      <c r="E28" s="1127" t="s">
        <v>328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329</v>
      </c>
      <c r="E29" s="1127" t="s">
        <v>330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331</v>
      </c>
      <c r="E30" s="1120" t="s">
        <v>332</v>
      </c>
      <c r="F30" s="1128"/>
      <c r="G30" s="1121"/>
      <c r="J30" s="614">
        <v>0</v>
      </c>
    </row>
    <row s="5885" customFormat="1" customHeight="1" ht="11.25" hidden="1">
      <c r="A31" s="570"/>
      <c r="B31" s="615"/>
      <c r="C31" s="615"/>
      <c r="D31" s="1119" t="s">
        <v>333</v>
      </c>
      <c r="E31" s="1120" t="s">
        <v>334</v>
      </c>
      <c r="F31" s="1128"/>
      <c r="G31" s="1121"/>
      <c r="J31" s="614">
        <v>0</v>
      </c>
    </row>
    <row s="5885" customFormat="1" customHeight="1" ht="11.25" hidden="1">
      <c r="A32" s="570"/>
      <c r="B32" s="615"/>
      <c r="C32" s="615"/>
      <c r="D32" s="1119" t="s">
        <v>335</v>
      </c>
      <c r="E32" s="1120" t="s">
        <v>336</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305</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337</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337</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338</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339</v>
      </c>
      <c r="H44" s="588"/>
      <c r="J44" s="568">
        <v>22</v>
      </c>
    </row>
    <row customHeight="1" ht="23.25">
      <c r="A45" s="570"/>
      <c r="B45" s="615"/>
      <c r="C45" s="570"/>
      <c r="D45" s="553">
        <f>D44+1</f>
        <v>11</v>
      </c>
      <c r="E45" s="551" t="s">
        <v>340</v>
      </c>
      <c r="F45" s="556" t="s">
        <v>305</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341</v>
      </c>
      <c r="H46" s="588"/>
      <c r="J46" s="568">
        <v>23</v>
      </c>
    </row>
    <row customHeight="1" ht="24">
      <c r="A47" s="2315"/>
      <c r="B47" s="615"/>
      <c r="C47" s="605"/>
      <c r="D47" s="553" t="str">
        <f>D45&amp;".2"</f>
        <v>11.2</v>
      </c>
      <c r="E47" s="555" t="s">
        <v>342</v>
      </c>
      <c r="F47" s="603"/>
      <c r="G47" s="550" t="s">
        <v>343</v>
      </c>
      <c r="H47" s="588"/>
      <c r="J47" s="568">
        <v>23</v>
      </c>
    </row>
    <row customHeight="1" ht="24">
      <c r="A48" s="2315"/>
      <c r="B48" s="615"/>
      <c r="C48" s="605"/>
      <c r="D48" s="553" t="str">
        <f>D45&amp;".3"</f>
        <v>11.3</v>
      </c>
      <c r="E48" s="555" t="s">
        <v>344</v>
      </c>
      <c r="F48" s="603"/>
      <c r="G48" s="550" t="s">
        <v>345</v>
      </c>
      <c r="H48" s="588"/>
      <c r="J48" s="568">
        <v>23</v>
      </c>
    </row>
    <row customHeight="1" ht="24">
      <c r="A49" s="2315"/>
      <c r="B49" s="615"/>
      <c r="C49" s="605"/>
      <c r="D49" s="553" t="str">
        <f>IF(TEMPLATE_SPHERE="TKO",D45&amp;".0",D45&amp;".4")</f>
        <v>11.4</v>
      </c>
      <c r="E49" s="549" t="s">
        <v>346</v>
      </c>
      <c r="F49" s="1798"/>
      <c r="G49" s="1875" t="s">
        <v>347</v>
      </c>
      <c r="H49" s="588"/>
      <c r="J49" s="568">
        <v>23</v>
      </c>
    </row>
    <row customHeight="1" ht="24">
      <c r="A50" s="570"/>
      <c r="B50" s="615"/>
      <c r="C50" s="570"/>
      <c r="D50" s="580"/>
      <c r="E50" s="528" t="s">
        <v>348</v>
      </c>
      <c r="F50" s="581"/>
      <c r="G50" s="1875" t="s">
        <v>349</v>
      </c>
      <c r="H50" s="589"/>
      <c r="J50" s="568">
        <v>23</v>
      </c>
    </row>
    <row customHeight="1" ht="24">
      <c r="A51" s="971"/>
      <c r="B51" s="615"/>
      <c r="C51" s="605"/>
      <c r="D51" s="553">
        <f>D45+1</f>
        <v>12</v>
      </c>
      <c r="E51" s="641" t="s">
        <v>350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1AFD4-61B9-8676-0B1B-D891F0671E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1A893-5E48-0ECA-4F53-F3436CBF33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C25B2-FF09-0FF6-712B-D2A74C6123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B29C6-3816-7B2B-244F-6E8A2B7A8BD3}" mc:Ignorable="x14ac xr xr2 xr3">
  <dimension ref="A1:E8"/>
  <sheetViews>
    <sheetView topLeftCell="A1" showGridLines="0" workbookViewId="0">
      <selection activeCell="A1" sqref="A1"/>
    </sheetView>
  </sheetViews>
  <sheetFormatPr customHeight="1" defaultRowHeight="11.25"/>
  <cols>
    <col min="1" max="1" style="7888" width="10.57421875" customWidth="1"/>
    <col min="2" max="2" style="7888" width="8.7109375" customWidth="1"/>
    <col min="3" max="3" style="7888" width="18.140625" customWidth="1"/>
    <col min="4" max="4" style="7888" width="12.57421875" customWidth="1"/>
  </cols>
  <sheetData>
    <row customHeight="1" ht="11.25">
      <c r="A1" s="2728" t="s">
        <v>2232</v>
      </c>
      <c r="B1" s="2729" t="s">
        <v>2233</v>
      </c>
      <c r="C1" s="2730" t="s">
        <v>2234</v>
      </c>
      <c r="D1" s="2731"/>
      <c r="E1" s="949" t="s">
        <v>2235</v>
      </c>
    </row>
    <row customHeight="1" ht="11.25">
      <c r="A2" s="2732"/>
      <c r="B2" s="878" t="s">
        <v>27</v>
      </c>
      <c r="C2" s="866"/>
      <c r="D2" s="877"/>
      <c r="E2" s="949"/>
    </row>
    <row customHeight="1" ht="11.25">
      <c r="A3" s="2733"/>
      <c r="B3" s="2734" t="s">
        <v>33</v>
      </c>
      <c r="C3" s="866"/>
      <c r="D3" s="877"/>
      <c r="E3" s="949"/>
    </row>
    <row customHeight="1" ht="11.25">
      <c r="A4" s="2735"/>
      <c r="B4" s="879" t="s">
        <v>1660</v>
      </c>
      <c r="C4" s="866"/>
      <c r="D4" s="877"/>
      <c r="E4" s="949"/>
    </row>
    <row customHeight="1" ht="11.25">
      <c r="A5" s="2736"/>
      <c r="B5" s="879" t="s">
        <v>1654</v>
      </c>
      <c r="C5" s="2737" t="s">
        <v>1999</v>
      </c>
      <c r="D5" s="2738" t="s">
        <v>2236</v>
      </c>
      <c r="E5" s="949"/>
    </row>
    <row s="5518"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11909-29C5-513F-FED8-A70152A6EB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8C14E-0818-6E44-557E-6CCCAFD183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C45E9-3BC5-93CB-9E65-54EE4713490B}"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2237</v>
      </c>
      <c r="B1" s="181" t="s">
        <v>2238</v>
      </c>
      <c r="C1" s="181" t="s">
        <v>2239</v>
      </c>
      <c r="D1" s="181" t="s">
        <v>2240</v>
      </c>
      <c r="E1" s="181" t="s">
        <v>2241</v>
      </c>
      <c r="F1" s="181" t="s">
        <v>2242</v>
      </c>
      <c r="G1" s="181" t="s">
        <v>2243</v>
      </c>
      <c r="H1" s="181" t="s">
        <v>2244</v>
      </c>
      <c r="I1" s="181" t="s">
        <v>2245</v>
      </c>
    </row>
    <row customHeight="1" ht="11.25">
      <c r="A2" s="5273" t="s">
        <v>2246</v>
      </c>
      <c r="B2" s="5273" t="s">
        <v>16</v>
      </c>
      <c r="C2" s="5273" t="s">
        <v>2247</v>
      </c>
      <c r="D2" s="5273" t="s">
        <v>2248</v>
      </c>
      <c r="E2" s="5273" t="s">
        <v>2249</v>
      </c>
      <c r="F2" s="5273" t="s">
        <v>2250</v>
      </c>
      <c r="G2" s="5273" t="s">
        <v>22</v>
      </c>
      <c r="H2" s="5273" t="s">
        <v>22</v>
      </c>
      <c r="I2" s="5273" t="s">
        <v>807</v>
      </c>
    </row>
    <row customHeight="1" ht="11.25">
      <c r="A3" s="5273" t="s">
        <v>2246</v>
      </c>
      <c r="B3" s="5273" t="s">
        <v>16</v>
      </c>
      <c r="C3" s="5273" t="s">
        <v>2251</v>
      </c>
      <c r="D3" s="5273" t="s">
        <v>2252</v>
      </c>
      <c r="E3" s="5273" t="s">
        <v>2253</v>
      </c>
      <c r="F3" s="5273" t="s">
        <v>2254</v>
      </c>
      <c r="G3" s="5273" t="s">
        <v>22</v>
      </c>
      <c r="H3" s="5273" t="s">
        <v>22</v>
      </c>
      <c r="I3" s="5273" t="s">
        <v>807</v>
      </c>
    </row>
    <row customHeight="1" ht="11.25">
      <c r="A4" s="5273" t="s">
        <v>2246</v>
      </c>
      <c r="B4" s="5273" t="s">
        <v>16</v>
      </c>
      <c r="C4" s="5273" t="s">
        <v>2255</v>
      </c>
      <c r="D4" s="5273" t="s">
        <v>2256</v>
      </c>
      <c r="E4" s="5273" t="s">
        <v>2257</v>
      </c>
      <c r="F4" s="5273" t="s">
        <v>2258</v>
      </c>
      <c r="G4" s="5273" t="s">
        <v>2259</v>
      </c>
      <c r="H4" s="5273" t="s">
        <v>22</v>
      </c>
      <c r="I4" s="5273" t="s">
        <v>807</v>
      </c>
    </row>
    <row customHeight="1" ht="11.25">
      <c r="A5" s="5273" t="s">
        <v>2246</v>
      </c>
      <c r="B5" s="5273" t="s">
        <v>16</v>
      </c>
      <c r="C5" s="5273" t="s">
        <v>2260</v>
      </c>
      <c r="D5" s="5273" t="s">
        <v>2261</v>
      </c>
      <c r="E5" s="5273" t="s">
        <v>2262</v>
      </c>
      <c r="F5" s="5273" t="s">
        <v>2263</v>
      </c>
      <c r="G5" s="5273" t="s">
        <v>2264</v>
      </c>
      <c r="H5" s="5273" t="s">
        <v>22</v>
      </c>
      <c r="I5" s="5273" t="s">
        <v>807</v>
      </c>
    </row>
    <row customHeight="1" ht="11.25">
      <c r="A6" s="5273" t="s">
        <v>2246</v>
      </c>
      <c r="B6" s="5273" t="s">
        <v>16</v>
      </c>
      <c r="C6" s="5273" t="s">
        <v>2265</v>
      </c>
      <c r="D6" s="5273" t="s">
        <v>2266</v>
      </c>
      <c r="E6" s="5273" t="s">
        <v>2267</v>
      </c>
      <c r="F6" s="5273" t="s">
        <v>2258</v>
      </c>
      <c r="G6" s="5273" t="s">
        <v>22</v>
      </c>
      <c r="H6" s="5273" t="s">
        <v>22</v>
      </c>
      <c r="I6" s="5273" t="s">
        <v>807</v>
      </c>
    </row>
    <row customHeight="1" ht="11.25">
      <c r="A7" s="5273" t="s">
        <v>2246</v>
      </c>
      <c r="B7" s="5273" t="s">
        <v>16</v>
      </c>
      <c r="C7" s="5273" t="s">
        <v>2268</v>
      </c>
      <c r="D7" s="5273" t="s">
        <v>2269</v>
      </c>
      <c r="E7" s="5273" t="s">
        <v>2270</v>
      </c>
      <c r="F7" s="5273" t="s">
        <v>2258</v>
      </c>
      <c r="G7" s="5273" t="s">
        <v>2271</v>
      </c>
      <c r="H7" s="5273" t="s">
        <v>22</v>
      </c>
      <c r="I7" s="5273" t="s">
        <v>807</v>
      </c>
    </row>
    <row customHeight="1" ht="11.25">
      <c r="A8" s="5273" t="s">
        <v>2246</v>
      </c>
      <c r="B8" s="5273" t="s">
        <v>16</v>
      </c>
      <c r="C8" s="5273" t="s">
        <v>2272</v>
      </c>
      <c r="D8" s="5273" t="s">
        <v>2273</v>
      </c>
      <c r="E8" s="5273" t="s">
        <v>2274</v>
      </c>
      <c r="F8" s="5273" t="s">
        <v>2258</v>
      </c>
      <c r="G8" s="5273" t="s">
        <v>22</v>
      </c>
      <c r="H8" s="5273" t="s">
        <v>22</v>
      </c>
      <c r="I8" s="5273" t="s">
        <v>807</v>
      </c>
    </row>
    <row customHeight="1" ht="11.25">
      <c r="A9" s="5273" t="s">
        <v>2246</v>
      </c>
      <c r="B9" s="5273" t="s">
        <v>16</v>
      </c>
      <c r="C9" s="5273" t="s">
        <v>2275</v>
      </c>
      <c r="D9" s="5273" t="s">
        <v>2276</v>
      </c>
      <c r="E9" s="5273" t="s">
        <v>2277</v>
      </c>
      <c r="F9" s="5273" t="s">
        <v>2278</v>
      </c>
      <c r="G9" s="5273" t="s">
        <v>22</v>
      </c>
      <c r="H9" s="5273" t="s">
        <v>22</v>
      </c>
      <c r="I9" s="5273" t="s">
        <v>807</v>
      </c>
    </row>
    <row customHeight="1" ht="11.25">
      <c r="A10" s="5273" t="s">
        <v>2246</v>
      </c>
      <c r="B10" s="5273" t="s">
        <v>16</v>
      </c>
      <c r="C10" s="5273" t="s">
        <v>2279</v>
      </c>
      <c r="D10" s="5273" t="s">
        <v>2280</v>
      </c>
      <c r="E10" s="5273" t="s">
        <v>2281</v>
      </c>
      <c r="F10" s="5273" t="s">
        <v>2254</v>
      </c>
      <c r="G10" s="5273" t="s">
        <v>22</v>
      </c>
      <c r="H10" s="5273" t="s">
        <v>22</v>
      </c>
      <c r="I10" s="5273" t="s">
        <v>807</v>
      </c>
    </row>
    <row customHeight="1" ht="11.25">
      <c r="A11" s="5273" t="s">
        <v>2246</v>
      </c>
      <c r="B11" s="5273" t="s">
        <v>16</v>
      </c>
      <c r="C11" s="5273" t="s">
        <v>2282</v>
      </c>
      <c r="D11" s="5273" t="s">
        <v>2283</v>
      </c>
      <c r="E11" s="5273" t="s">
        <v>2284</v>
      </c>
      <c r="F11" s="5273" t="s">
        <v>2285</v>
      </c>
      <c r="G11" s="5273" t="s">
        <v>22</v>
      </c>
      <c r="H11" s="5273" t="s">
        <v>22</v>
      </c>
      <c r="I11" s="5273" t="s">
        <v>807</v>
      </c>
    </row>
    <row customHeight="1" ht="11.25">
      <c r="A12" s="5273" t="s">
        <v>2246</v>
      </c>
      <c r="B12" s="5273" t="s">
        <v>16</v>
      </c>
      <c r="C12" s="5273" t="s">
        <v>2286</v>
      </c>
      <c r="D12" s="5273" t="s">
        <v>2287</v>
      </c>
      <c r="E12" s="5273" t="s">
        <v>2288</v>
      </c>
      <c r="F12" s="5273" t="s">
        <v>2289</v>
      </c>
      <c r="G12" s="5273" t="s">
        <v>2290</v>
      </c>
      <c r="H12" s="5273" t="s">
        <v>22</v>
      </c>
      <c r="I12" s="5273" t="s">
        <v>807</v>
      </c>
    </row>
    <row customHeight="1" ht="11.25">
      <c r="A13" s="5273" t="s">
        <v>2246</v>
      </c>
      <c r="B13" s="5273" t="s">
        <v>16</v>
      </c>
      <c r="C13" s="5273" t="s">
        <v>2291</v>
      </c>
      <c r="D13" s="5273" t="s">
        <v>2292</v>
      </c>
      <c r="E13" s="5273" t="s">
        <v>2293</v>
      </c>
      <c r="F13" s="5273" t="s">
        <v>2258</v>
      </c>
      <c r="G13" s="5273" t="s">
        <v>2294</v>
      </c>
      <c r="H13" s="5273" t="s">
        <v>22</v>
      </c>
      <c r="I13" s="5273" t="s">
        <v>807</v>
      </c>
    </row>
    <row customHeight="1" ht="11.25">
      <c r="A14" s="5273" t="s">
        <v>2246</v>
      </c>
      <c r="B14" s="5273" t="s">
        <v>16</v>
      </c>
      <c r="C14" s="5273" t="s">
        <v>2295</v>
      </c>
      <c r="D14" s="5273" t="s">
        <v>2296</v>
      </c>
      <c r="E14" s="5273" t="s">
        <v>2297</v>
      </c>
      <c r="F14" s="5273" t="s">
        <v>2298</v>
      </c>
      <c r="G14" s="5273" t="s">
        <v>22</v>
      </c>
      <c r="H14" s="5273" t="s">
        <v>22</v>
      </c>
      <c r="I14" s="5273" t="s">
        <v>807</v>
      </c>
    </row>
    <row customHeight="1" ht="11.25">
      <c r="A15" s="5273" t="s">
        <v>2246</v>
      </c>
      <c r="B15" s="5273" t="s">
        <v>16</v>
      </c>
      <c r="C15" s="5273" t="s">
        <v>2299</v>
      </c>
      <c r="D15" s="5273" t="s">
        <v>2300</v>
      </c>
      <c r="E15" s="5273" t="s">
        <v>2301</v>
      </c>
      <c r="F15" s="5273" t="s">
        <v>2258</v>
      </c>
      <c r="G15" s="5273" t="s">
        <v>2302</v>
      </c>
      <c r="H15" s="5273" t="s">
        <v>22</v>
      </c>
      <c r="I15" s="5273" t="s">
        <v>807</v>
      </c>
    </row>
    <row customHeight="1" ht="11.25">
      <c r="A16" s="5273" t="s">
        <v>2246</v>
      </c>
      <c r="B16" s="5273" t="s">
        <v>16</v>
      </c>
      <c r="C16" s="5273" t="s">
        <v>22</v>
      </c>
      <c r="D16" s="5273" t="s">
        <v>2303</v>
      </c>
      <c r="E16" s="5273" t="s">
        <v>2304</v>
      </c>
      <c r="F16" s="5273" t="s">
        <v>2258</v>
      </c>
      <c r="G16" s="5273" t="s">
        <v>22</v>
      </c>
      <c r="H16" s="5273" t="s">
        <v>22</v>
      </c>
      <c r="I16" s="5273" t="s">
        <v>807</v>
      </c>
    </row>
    <row customHeight="1" ht="11.25">
      <c r="A17" s="5273" t="s">
        <v>2246</v>
      </c>
      <c r="B17" s="5273" t="s">
        <v>16</v>
      </c>
      <c r="C17" s="5273" t="s">
        <v>2305</v>
      </c>
      <c r="D17" s="5273" t="s">
        <v>2306</v>
      </c>
      <c r="E17" s="5273" t="s">
        <v>2307</v>
      </c>
      <c r="F17" s="5273" t="s">
        <v>2308</v>
      </c>
      <c r="G17" s="5273" t="s">
        <v>2309</v>
      </c>
      <c r="H17" s="5273" t="s">
        <v>22</v>
      </c>
      <c r="I17" s="5273" t="s">
        <v>807</v>
      </c>
    </row>
    <row customHeight="1" ht="11.25">
      <c r="A18" s="5273" t="s">
        <v>2246</v>
      </c>
      <c r="B18" s="5273" t="s">
        <v>16</v>
      </c>
      <c r="C18" s="5273" t="s">
        <v>2310</v>
      </c>
      <c r="D18" s="5273" t="s">
        <v>2311</v>
      </c>
      <c r="E18" s="5273" t="s">
        <v>2312</v>
      </c>
      <c r="F18" s="5273" t="s">
        <v>2313</v>
      </c>
      <c r="G18" s="5273" t="s">
        <v>22</v>
      </c>
      <c r="H18" s="5273" t="s">
        <v>22</v>
      </c>
      <c r="I18" s="5273" t="s">
        <v>807</v>
      </c>
    </row>
    <row customHeight="1" ht="11.25">
      <c r="A19" s="5273" t="s">
        <v>2246</v>
      </c>
      <c r="B19" s="5273" t="s">
        <v>16</v>
      </c>
      <c r="C19" s="5273" t="s">
        <v>2314</v>
      </c>
      <c r="D19" s="5273" t="s">
        <v>2315</v>
      </c>
      <c r="E19" s="5273" t="s">
        <v>2316</v>
      </c>
      <c r="F19" s="5273" t="s">
        <v>2258</v>
      </c>
      <c r="G19" s="5273" t="s">
        <v>2317</v>
      </c>
      <c r="H19" s="5273" t="s">
        <v>22</v>
      </c>
      <c r="I19" s="5273" t="s">
        <v>807</v>
      </c>
    </row>
    <row customHeight="1" ht="11.25">
      <c r="A20" s="5273" t="s">
        <v>2246</v>
      </c>
      <c r="B20" s="5273" t="s">
        <v>16</v>
      </c>
      <c r="C20" s="5273" t="s">
        <v>2318</v>
      </c>
      <c r="D20" s="5273" t="s">
        <v>2319</v>
      </c>
      <c r="E20" s="5273" t="s">
        <v>2320</v>
      </c>
      <c r="F20" s="5273" t="s">
        <v>2250</v>
      </c>
      <c r="G20" s="5273" t="s">
        <v>2321</v>
      </c>
      <c r="H20" s="5273" t="s">
        <v>22</v>
      </c>
      <c r="I20" s="5273" t="s">
        <v>807</v>
      </c>
    </row>
    <row customHeight="1" ht="11.25">
      <c r="A21" s="5273" t="s">
        <v>2246</v>
      </c>
      <c r="B21" s="5273" t="s">
        <v>16</v>
      </c>
      <c r="C21" s="5273" t="s">
        <v>2322</v>
      </c>
      <c r="D21" s="5273" t="s">
        <v>2323</v>
      </c>
      <c r="E21" s="5273" t="s">
        <v>2324</v>
      </c>
      <c r="F21" s="5273" t="s">
        <v>2258</v>
      </c>
      <c r="G21" s="5273" t="s">
        <v>22</v>
      </c>
      <c r="H21" s="5273" t="s">
        <v>22</v>
      </c>
      <c r="I21" s="5273" t="s">
        <v>807</v>
      </c>
    </row>
    <row customHeight="1" ht="11.25">
      <c r="A22" s="5273" t="s">
        <v>2246</v>
      </c>
      <c r="B22" s="5273" t="s">
        <v>16</v>
      </c>
      <c r="C22" s="5273" t="s">
        <v>2325</v>
      </c>
      <c r="D22" s="5273" t="s">
        <v>2326</v>
      </c>
      <c r="E22" s="5273" t="s">
        <v>2327</v>
      </c>
      <c r="F22" s="5273" t="s">
        <v>2298</v>
      </c>
      <c r="G22" s="5273" t="s">
        <v>22</v>
      </c>
      <c r="H22" s="5273" t="s">
        <v>22</v>
      </c>
      <c r="I22" s="5273" t="s">
        <v>807</v>
      </c>
    </row>
    <row customHeight="1" ht="11.25">
      <c r="A23" s="5273" t="s">
        <v>2246</v>
      </c>
      <c r="B23" s="5273" t="s">
        <v>16</v>
      </c>
      <c r="C23" s="5273" t="s">
        <v>2328</v>
      </c>
      <c r="D23" s="5273" t="s">
        <v>2329</v>
      </c>
      <c r="E23" s="5273" t="s">
        <v>2330</v>
      </c>
      <c r="F23" s="5273" t="s">
        <v>2331</v>
      </c>
      <c r="G23" s="5273" t="s">
        <v>22</v>
      </c>
      <c r="H23" s="5273" t="s">
        <v>22</v>
      </c>
      <c r="I23" s="5273" t="s">
        <v>807</v>
      </c>
    </row>
    <row customHeight="1" ht="11.25">
      <c r="A24" s="5273" t="s">
        <v>2246</v>
      </c>
      <c r="B24" s="5273" t="s">
        <v>16</v>
      </c>
      <c r="C24" s="5273" t="s">
        <v>2332</v>
      </c>
      <c r="D24" s="5273" t="s">
        <v>2333</v>
      </c>
      <c r="E24" s="5273" t="s">
        <v>2334</v>
      </c>
      <c r="F24" s="5273" t="s">
        <v>2335</v>
      </c>
      <c r="G24" s="5273" t="s">
        <v>2336</v>
      </c>
      <c r="H24" s="5273" t="s">
        <v>22</v>
      </c>
      <c r="I24" s="5273" t="s">
        <v>807</v>
      </c>
    </row>
    <row customHeight="1" ht="11.25">
      <c r="A25" s="5273" t="s">
        <v>2246</v>
      </c>
      <c r="B25" s="5273" t="s">
        <v>16</v>
      </c>
      <c r="C25" s="5273" t="s">
        <v>2337</v>
      </c>
      <c r="D25" s="5273" t="s">
        <v>2338</v>
      </c>
      <c r="E25" s="5273" t="s">
        <v>2339</v>
      </c>
      <c r="F25" s="5273" t="s">
        <v>2340</v>
      </c>
      <c r="G25" s="5273" t="s">
        <v>22</v>
      </c>
      <c r="H25" s="5273" t="s">
        <v>22</v>
      </c>
      <c r="I25" s="5273" t="s">
        <v>807</v>
      </c>
    </row>
    <row customHeight="1" ht="11.25">
      <c r="A26" s="5273" t="s">
        <v>2246</v>
      </c>
      <c r="B26" s="5273" t="s">
        <v>16</v>
      </c>
      <c r="C26" s="5273" t="s">
        <v>2341</v>
      </c>
      <c r="D26" s="5273" t="s">
        <v>2342</v>
      </c>
      <c r="E26" s="5273" t="s">
        <v>2343</v>
      </c>
      <c r="F26" s="5273" t="s">
        <v>2258</v>
      </c>
      <c r="G26" s="5273" t="s">
        <v>22</v>
      </c>
      <c r="H26" s="5273" t="s">
        <v>22</v>
      </c>
      <c r="I26" s="5273" t="s">
        <v>807</v>
      </c>
    </row>
    <row customHeight="1" ht="11.25">
      <c r="A27" s="5273" t="s">
        <v>2246</v>
      </c>
      <c r="B27" s="5273" t="s">
        <v>16</v>
      </c>
      <c r="C27" s="5273" t="s">
        <v>2344</v>
      </c>
      <c r="D27" s="5273" t="s">
        <v>2345</v>
      </c>
      <c r="E27" s="5273" t="s">
        <v>2346</v>
      </c>
      <c r="F27" s="5273" t="s">
        <v>2289</v>
      </c>
      <c r="G27" s="5273" t="s">
        <v>2290</v>
      </c>
      <c r="H27" s="5273" t="s">
        <v>22</v>
      </c>
      <c r="I27" s="5273" t="s">
        <v>807</v>
      </c>
    </row>
    <row customHeight="1" ht="11.25">
      <c r="A28" s="5273" t="s">
        <v>2246</v>
      </c>
      <c r="B28" s="5273" t="s">
        <v>16</v>
      </c>
      <c r="C28" s="5273" t="s">
        <v>2347</v>
      </c>
      <c r="D28" s="5273" t="s">
        <v>2348</v>
      </c>
      <c r="E28" s="5273" t="s">
        <v>2349</v>
      </c>
      <c r="F28" s="5273" t="s">
        <v>2289</v>
      </c>
      <c r="G28" s="5273" t="s">
        <v>2290</v>
      </c>
      <c r="H28" s="5273" t="s">
        <v>22</v>
      </c>
      <c r="I28" s="5273" t="s">
        <v>807</v>
      </c>
    </row>
    <row customHeight="1" ht="11.25">
      <c r="A29" s="5273" t="s">
        <v>2246</v>
      </c>
      <c r="B29" s="5273" t="s">
        <v>16</v>
      </c>
      <c r="C29" s="5273" t="s">
        <v>2350</v>
      </c>
      <c r="D29" s="5273" t="s">
        <v>2351</v>
      </c>
      <c r="E29" s="5273" t="s">
        <v>2352</v>
      </c>
      <c r="F29" s="5273" t="s">
        <v>2258</v>
      </c>
      <c r="G29" s="5273" t="s">
        <v>22</v>
      </c>
      <c r="H29" s="5273" t="s">
        <v>22</v>
      </c>
      <c r="I29" s="5273" t="s">
        <v>807</v>
      </c>
    </row>
    <row customHeight="1" ht="11.25">
      <c r="A30" s="5273" t="s">
        <v>2246</v>
      </c>
      <c r="B30" s="5273" t="s">
        <v>16</v>
      </c>
      <c r="C30" s="5273" t="s">
        <v>2353</v>
      </c>
      <c r="D30" s="5273" t="s">
        <v>2354</v>
      </c>
      <c r="E30" s="5273" t="s">
        <v>2355</v>
      </c>
      <c r="F30" s="5273" t="s">
        <v>2356</v>
      </c>
      <c r="G30" s="5273" t="s">
        <v>22</v>
      </c>
      <c r="H30" s="5273" t="s">
        <v>22</v>
      </c>
      <c r="I30" s="5273" t="s">
        <v>807</v>
      </c>
    </row>
    <row customHeight="1" ht="11.25">
      <c r="A31" s="5273" t="s">
        <v>2246</v>
      </c>
      <c r="B31" s="5273" t="s">
        <v>16</v>
      </c>
      <c r="C31" s="5273" t="s">
        <v>2357</v>
      </c>
      <c r="D31" s="5273" t="s">
        <v>2358</v>
      </c>
      <c r="E31" s="5273" t="s">
        <v>2359</v>
      </c>
      <c r="F31" s="5273" t="s">
        <v>2360</v>
      </c>
      <c r="G31" s="5273" t="s">
        <v>22</v>
      </c>
      <c r="H31" s="5273" t="s">
        <v>22</v>
      </c>
      <c r="I31" s="5273" t="s">
        <v>807</v>
      </c>
    </row>
    <row customHeight="1" ht="11.25">
      <c r="A32" s="5273" t="s">
        <v>2246</v>
      </c>
      <c r="B32" s="5273" t="s">
        <v>16</v>
      </c>
      <c r="C32" s="5273" t="s">
        <v>2361</v>
      </c>
      <c r="D32" s="5273" t="s">
        <v>2362</v>
      </c>
      <c r="E32" s="5273" t="s">
        <v>2363</v>
      </c>
      <c r="F32" s="5273" t="s">
        <v>2289</v>
      </c>
      <c r="G32" s="5273" t="s">
        <v>2364</v>
      </c>
      <c r="H32" s="5273" t="s">
        <v>22</v>
      </c>
      <c r="I32" s="5273" t="s">
        <v>807</v>
      </c>
    </row>
    <row customHeight="1" ht="11.25">
      <c r="A33" s="5273" t="s">
        <v>2246</v>
      </c>
      <c r="B33" s="5273" t="s">
        <v>16</v>
      </c>
      <c r="C33" s="5273" t="s">
        <v>2365</v>
      </c>
      <c r="D33" s="5273" t="s">
        <v>2366</v>
      </c>
      <c r="E33" s="5273" t="s">
        <v>2367</v>
      </c>
      <c r="F33" s="5273" t="s">
        <v>2340</v>
      </c>
      <c r="G33" s="5273" t="s">
        <v>22</v>
      </c>
      <c r="H33" s="5273" t="s">
        <v>22</v>
      </c>
      <c r="I33" s="5273" t="s">
        <v>807</v>
      </c>
    </row>
    <row customHeight="1" ht="11.25">
      <c r="A34" s="5273" t="s">
        <v>2246</v>
      </c>
      <c r="B34" s="5273" t="s">
        <v>16</v>
      </c>
      <c r="C34" s="5273" t="s">
        <v>2368</v>
      </c>
      <c r="D34" s="5273" t="s">
        <v>2369</v>
      </c>
      <c r="E34" s="5273" t="s">
        <v>2370</v>
      </c>
      <c r="F34" s="5273" t="s">
        <v>2298</v>
      </c>
      <c r="G34" s="5273" t="s">
        <v>2290</v>
      </c>
      <c r="H34" s="5273" t="s">
        <v>22</v>
      </c>
      <c r="I34" s="5273" t="s">
        <v>807</v>
      </c>
    </row>
    <row customHeight="1" ht="11.25">
      <c r="A35" s="5273" t="s">
        <v>2246</v>
      </c>
      <c r="B35" s="5273" t="s">
        <v>16</v>
      </c>
      <c r="C35" s="5273" t="s">
        <v>2371</v>
      </c>
      <c r="D35" s="5273" t="s">
        <v>2372</v>
      </c>
      <c r="E35" s="5273" t="s">
        <v>2373</v>
      </c>
      <c r="F35" s="5273" t="s">
        <v>2258</v>
      </c>
      <c r="G35" s="5273" t="s">
        <v>22</v>
      </c>
      <c r="H35" s="5273" t="s">
        <v>22</v>
      </c>
      <c r="I35" s="5273" t="s">
        <v>807</v>
      </c>
    </row>
    <row customHeight="1" ht="11.25">
      <c r="A36" s="5273" t="s">
        <v>2246</v>
      </c>
      <c r="B36" s="5273" t="s">
        <v>16</v>
      </c>
      <c r="C36" s="5273" t="s">
        <v>2374</v>
      </c>
      <c r="D36" s="5273" t="s">
        <v>2375</v>
      </c>
      <c r="E36" s="5273" t="s">
        <v>2376</v>
      </c>
      <c r="F36" s="5273" t="s">
        <v>2250</v>
      </c>
      <c r="G36" s="5273" t="s">
        <v>22</v>
      </c>
      <c r="H36" s="5273" t="s">
        <v>22</v>
      </c>
      <c r="I36" s="5273" t="s">
        <v>807</v>
      </c>
    </row>
    <row customHeight="1" ht="11.25">
      <c r="A37" s="5273" t="s">
        <v>2246</v>
      </c>
      <c r="B37" s="5273" t="s">
        <v>16</v>
      </c>
      <c r="C37" s="5273" t="s">
        <v>2377</v>
      </c>
      <c r="D37" s="5273" t="s">
        <v>2378</v>
      </c>
      <c r="E37" s="5273" t="s">
        <v>2379</v>
      </c>
      <c r="F37" s="5273" t="s">
        <v>2380</v>
      </c>
      <c r="G37" s="5273" t="s">
        <v>22</v>
      </c>
      <c r="H37" s="5273" t="s">
        <v>22</v>
      </c>
      <c r="I37" s="5273" t="s">
        <v>807</v>
      </c>
    </row>
    <row customHeight="1" ht="11.25">
      <c r="A38" s="5273" t="s">
        <v>2246</v>
      </c>
      <c r="B38" s="5273" t="s">
        <v>16</v>
      </c>
      <c r="C38" s="5273" t="s">
        <v>2381</v>
      </c>
      <c r="D38" s="5273" t="s">
        <v>2382</v>
      </c>
      <c r="E38" s="5273" t="s">
        <v>2383</v>
      </c>
      <c r="F38" s="5273" t="s">
        <v>2384</v>
      </c>
      <c r="G38" s="5273" t="s">
        <v>22</v>
      </c>
      <c r="H38" s="5273" t="s">
        <v>22</v>
      </c>
      <c r="I38" s="5273" t="s">
        <v>807</v>
      </c>
    </row>
    <row customHeight="1" ht="11.25">
      <c r="A39" s="5273" t="s">
        <v>2246</v>
      </c>
      <c r="B39" s="5273" t="s">
        <v>16</v>
      </c>
      <c r="C39" s="5273" t="s">
        <v>2385</v>
      </c>
      <c r="D39" s="5273" t="s">
        <v>2386</v>
      </c>
      <c r="E39" s="5273" t="s">
        <v>2387</v>
      </c>
      <c r="F39" s="5273" t="s">
        <v>2388</v>
      </c>
      <c r="G39" s="5273" t="s">
        <v>22</v>
      </c>
      <c r="H39" s="5273" t="s">
        <v>22</v>
      </c>
      <c r="I39" s="5273" t="s">
        <v>807</v>
      </c>
    </row>
    <row customHeight="1" ht="11.25">
      <c r="A40" s="5273" t="s">
        <v>2246</v>
      </c>
      <c r="B40" s="5273" t="s">
        <v>16</v>
      </c>
      <c r="C40" s="5273" t="s">
        <v>2389</v>
      </c>
      <c r="D40" s="5273" t="s">
        <v>2390</v>
      </c>
      <c r="E40" s="5273" t="s">
        <v>2391</v>
      </c>
      <c r="F40" s="5273" t="s">
        <v>2392</v>
      </c>
      <c r="G40" s="5273" t="s">
        <v>22</v>
      </c>
      <c r="H40" s="5273" t="s">
        <v>22</v>
      </c>
      <c r="I40" s="5273" t="s">
        <v>807</v>
      </c>
    </row>
    <row customHeight="1" ht="11.25">
      <c r="A41" s="5273" t="s">
        <v>2246</v>
      </c>
      <c r="B41" s="5273" t="s">
        <v>16</v>
      </c>
      <c r="C41" s="5273" t="s">
        <v>2393</v>
      </c>
      <c r="D41" s="5273" t="s">
        <v>2394</v>
      </c>
      <c r="E41" s="5273" t="s">
        <v>2395</v>
      </c>
      <c r="F41" s="5273" t="s">
        <v>2285</v>
      </c>
      <c r="G41" s="5273" t="s">
        <v>22</v>
      </c>
      <c r="H41" s="5273" t="s">
        <v>22</v>
      </c>
      <c r="I41" s="5273" t="s">
        <v>807</v>
      </c>
    </row>
    <row customHeight="1" ht="11.25">
      <c r="A42" s="5273" t="s">
        <v>2246</v>
      </c>
      <c r="B42" s="5273" t="s">
        <v>16</v>
      </c>
      <c r="C42" s="5273" t="s">
        <v>2396</v>
      </c>
      <c r="D42" s="5273" t="s">
        <v>2397</v>
      </c>
      <c r="E42" s="5273" t="s">
        <v>2398</v>
      </c>
      <c r="F42" s="5273" t="s">
        <v>2258</v>
      </c>
      <c r="G42" s="5273" t="s">
        <v>22</v>
      </c>
      <c r="H42" s="5273" t="s">
        <v>22</v>
      </c>
      <c r="I42" s="5273" t="s">
        <v>807</v>
      </c>
    </row>
    <row customHeight="1" ht="11.25">
      <c r="A43" s="5273" t="s">
        <v>2246</v>
      </c>
      <c r="B43" s="5273" t="s">
        <v>16</v>
      </c>
      <c r="C43" s="5273" t="s">
        <v>2399</v>
      </c>
      <c r="D43" s="5273" t="s">
        <v>2400</v>
      </c>
      <c r="E43" s="5273" t="s">
        <v>2391</v>
      </c>
      <c r="F43" s="5273" t="s">
        <v>2401</v>
      </c>
      <c r="G43" s="5273" t="s">
        <v>22</v>
      </c>
      <c r="H43" s="5273" t="s">
        <v>22</v>
      </c>
      <c r="I43" s="5273" t="s">
        <v>807</v>
      </c>
    </row>
    <row customHeight="1" ht="11.25">
      <c r="A44" s="5273" t="s">
        <v>2246</v>
      </c>
      <c r="B44" s="5273" t="s">
        <v>16</v>
      </c>
      <c r="C44" s="5273" t="s">
        <v>2402</v>
      </c>
      <c r="D44" s="5273" t="s">
        <v>2403</v>
      </c>
      <c r="E44" s="5273" t="s">
        <v>2404</v>
      </c>
      <c r="F44" s="5273" t="s">
        <v>2401</v>
      </c>
      <c r="G44" s="5273" t="s">
        <v>22</v>
      </c>
      <c r="H44" s="5273" t="s">
        <v>22</v>
      </c>
      <c r="I44" s="5273" t="s">
        <v>807</v>
      </c>
    </row>
    <row customHeight="1" ht="11.25">
      <c r="A45" s="5273" t="s">
        <v>2246</v>
      </c>
      <c r="B45" s="5273" t="s">
        <v>16</v>
      </c>
      <c r="C45" s="5273" t="s">
        <v>2405</v>
      </c>
      <c r="D45" s="5273" t="s">
        <v>2406</v>
      </c>
      <c r="E45" s="5273" t="s">
        <v>2407</v>
      </c>
      <c r="F45" s="5273" t="s">
        <v>2289</v>
      </c>
      <c r="G45" s="5273" t="s">
        <v>22</v>
      </c>
      <c r="H45" s="5273" t="s">
        <v>22</v>
      </c>
      <c r="I45" s="5273" t="s">
        <v>807</v>
      </c>
    </row>
    <row customHeight="1" ht="11.25">
      <c r="A46" s="5273" t="s">
        <v>2246</v>
      </c>
      <c r="B46" s="5273" t="s">
        <v>16</v>
      </c>
      <c r="C46" s="5273" t="s">
        <v>2408</v>
      </c>
      <c r="D46" s="5273" t="s">
        <v>2409</v>
      </c>
      <c r="E46" s="5273" t="s">
        <v>2410</v>
      </c>
      <c r="F46" s="5273" t="s">
        <v>2411</v>
      </c>
      <c r="G46" s="5273" t="s">
        <v>22</v>
      </c>
      <c r="H46" s="5273" t="s">
        <v>22</v>
      </c>
      <c r="I46" s="5273" t="s">
        <v>807</v>
      </c>
    </row>
    <row customHeight="1" ht="11.25">
      <c r="A47" s="5273" t="s">
        <v>2246</v>
      </c>
      <c r="B47" s="5273" t="s">
        <v>16</v>
      </c>
      <c r="C47" s="5273" t="s">
        <v>2412</v>
      </c>
      <c r="D47" s="5273" t="s">
        <v>2413</v>
      </c>
      <c r="E47" s="5273" t="s">
        <v>2414</v>
      </c>
      <c r="F47" s="5273" t="s">
        <v>2258</v>
      </c>
      <c r="G47" s="5273" t="s">
        <v>22</v>
      </c>
      <c r="H47" s="5273" t="s">
        <v>22</v>
      </c>
      <c r="I47" s="5273" t="s">
        <v>807</v>
      </c>
    </row>
    <row customHeight="1" ht="11.25">
      <c r="A48" s="5273" t="s">
        <v>2246</v>
      </c>
      <c r="B48" s="5273" t="s">
        <v>16</v>
      </c>
      <c r="C48" s="5273" t="s">
        <v>2415</v>
      </c>
      <c r="D48" s="5273" t="s">
        <v>2416</v>
      </c>
      <c r="E48" s="5273" t="s">
        <v>2417</v>
      </c>
      <c r="F48" s="5273" t="s">
        <v>2331</v>
      </c>
      <c r="G48" s="5273" t="s">
        <v>22</v>
      </c>
      <c r="H48" s="5273" t="s">
        <v>22</v>
      </c>
      <c r="I48" s="5273" t="s">
        <v>807</v>
      </c>
    </row>
    <row customHeight="1" ht="11.25">
      <c r="A49" s="5273" t="s">
        <v>2246</v>
      </c>
      <c r="B49" s="5273" t="s">
        <v>16</v>
      </c>
      <c r="C49" s="5273" t="s">
        <v>2418</v>
      </c>
      <c r="D49" s="5273" t="s">
        <v>2419</v>
      </c>
      <c r="E49" s="5273" t="s">
        <v>2420</v>
      </c>
      <c r="F49" s="5273" t="s">
        <v>2258</v>
      </c>
      <c r="G49" s="5273" t="s">
        <v>2421</v>
      </c>
      <c r="H49" s="5273" t="s">
        <v>22</v>
      </c>
      <c r="I49" s="5273" t="s">
        <v>807</v>
      </c>
    </row>
    <row customHeight="1" ht="11.25">
      <c r="A50" s="5273" t="s">
        <v>2246</v>
      </c>
      <c r="B50" s="5273" t="s">
        <v>16</v>
      </c>
      <c r="C50" s="5273" t="s">
        <v>2422</v>
      </c>
      <c r="D50" s="5273" t="s">
        <v>2423</v>
      </c>
      <c r="E50" s="5273" t="s">
        <v>2424</v>
      </c>
      <c r="F50" s="5273" t="s">
        <v>2258</v>
      </c>
      <c r="G50" s="5273" t="s">
        <v>2425</v>
      </c>
      <c r="H50" s="5273" t="s">
        <v>22</v>
      </c>
      <c r="I50" s="5273" t="s">
        <v>807</v>
      </c>
    </row>
    <row customHeight="1" ht="11.25">
      <c r="A51" s="5273" t="s">
        <v>2246</v>
      </c>
      <c r="B51" s="5273" t="s">
        <v>16</v>
      </c>
      <c r="C51" s="5273" t="s">
        <v>2426</v>
      </c>
      <c r="D51" s="5273" t="s">
        <v>2427</v>
      </c>
      <c r="E51" s="5273" t="s">
        <v>2428</v>
      </c>
      <c r="F51" s="5273" t="s">
        <v>2285</v>
      </c>
      <c r="G51" s="5273" t="s">
        <v>22</v>
      </c>
      <c r="H51" s="5273" t="s">
        <v>22</v>
      </c>
      <c r="I51" s="5273" t="s">
        <v>807</v>
      </c>
    </row>
    <row customHeight="1" ht="11.25">
      <c r="A52" s="5273" t="s">
        <v>2246</v>
      </c>
      <c r="B52" s="5273" t="s">
        <v>16</v>
      </c>
      <c r="C52" s="5273" t="s">
        <v>2429</v>
      </c>
      <c r="D52" s="5273" t="s">
        <v>2430</v>
      </c>
      <c r="E52" s="5273" t="s">
        <v>2431</v>
      </c>
      <c r="F52" s="5273" t="s">
        <v>2411</v>
      </c>
      <c r="G52" s="5273" t="s">
        <v>2432</v>
      </c>
      <c r="H52" s="5273" t="s">
        <v>2433</v>
      </c>
      <c r="I52" s="5273" t="s">
        <v>807</v>
      </c>
    </row>
    <row customHeight="1" ht="11.25">
      <c r="A53" s="5273" t="s">
        <v>2246</v>
      </c>
      <c r="B53" s="5273" t="s">
        <v>16</v>
      </c>
      <c r="C53" s="5273" t="s">
        <v>2434</v>
      </c>
      <c r="D53" s="5273" t="s">
        <v>2435</v>
      </c>
      <c r="E53" s="5273" t="s">
        <v>2436</v>
      </c>
      <c r="F53" s="5273" t="s">
        <v>2285</v>
      </c>
      <c r="G53" s="5273" t="s">
        <v>2437</v>
      </c>
      <c r="H53" s="5273" t="s">
        <v>22</v>
      </c>
      <c r="I53" s="5273" t="s">
        <v>807</v>
      </c>
    </row>
    <row customHeight="1" ht="11.25">
      <c r="A54" s="5273" t="s">
        <v>2246</v>
      </c>
      <c r="B54" s="5273" t="s">
        <v>16</v>
      </c>
      <c r="C54" s="5273" t="s">
        <v>2438</v>
      </c>
      <c r="D54" s="5273" t="s">
        <v>2439</v>
      </c>
      <c r="E54" s="5273" t="s">
        <v>2440</v>
      </c>
      <c r="F54" s="5273" t="s">
        <v>2441</v>
      </c>
      <c r="G54" s="5273" t="s">
        <v>22</v>
      </c>
      <c r="H54" s="5273" t="s">
        <v>22</v>
      </c>
      <c r="I54" s="5273" t="s">
        <v>807</v>
      </c>
    </row>
    <row customHeight="1" ht="11.25">
      <c r="A55" s="5273" t="s">
        <v>2246</v>
      </c>
      <c r="B55" s="5273" t="s">
        <v>16</v>
      </c>
      <c r="C55" s="5273" t="s">
        <v>2442</v>
      </c>
      <c r="D55" s="5273" t="s">
        <v>2443</v>
      </c>
      <c r="E55" s="5273" t="s">
        <v>2444</v>
      </c>
      <c r="F55" s="5273" t="s">
        <v>2411</v>
      </c>
      <c r="G55" s="5273" t="s">
        <v>22</v>
      </c>
      <c r="H55" s="5273" t="s">
        <v>22</v>
      </c>
      <c r="I55" s="5273" t="s">
        <v>807</v>
      </c>
    </row>
    <row customHeight="1" ht="11.25">
      <c r="A56" s="5273" t="s">
        <v>2246</v>
      </c>
      <c r="B56" s="5273" t="s">
        <v>16</v>
      </c>
      <c r="C56" s="5273" t="s">
        <v>2445</v>
      </c>
      <c r="D56" s="5273" t="s">
        <v>2446</v>
      </c>
      <c r="E56" s="5273" t="s">
        <v>2447</v>
      </c>
      <c r="F56" s="5273" t="s">
        <v>2448</v>
      </c>
      <c r="G56" s="5273" t="s">
        <v>22</v>
      </c>
      <c r="H56" s="5273" t="s">
        <v>22</v>
      </c>
      <c r="I56" s="5273" t="s">
        <v>807</v>
      </c>
    </row>
    <row customHeight="1" ht="11.25">
      <c r="A57" s="5273" t="s">
        <v>2246</v>
      </c>
      <c r="B57" s="5273" t="s">
        <v>16</v>
      </c>
      <c r="C57" s="5273" t="s">
        <v>2449</v>
      </c>
      <c r="D57" s="5273" t="s">
        <v>2450</v>
      </c>
      <c r="E57" s="5273" t="s">
        <v>2451</v>
      </c>
      <c r="F57" s="5273" t="s">
        <v>2313</v>
      </c>
      <c r="G57" s="5273" t="s">
        <v>22</v>
      </c>
      <c r="H57" s="5273" t="s">
        <v>22</v>
      </c>
      <c r="I57" s="5273" t="s">
        <v>807</v>
      </c>
    </row>
    <row customHeight="1" ht="11.25">
      <c r="A58" s="5273" t="s">
        <v>2246</v>
      </c>
      <c r="B58" s="5273" t="s">
        <v>16</v>
      </c>
      <c r="C58" s="5273" t="s">
        <v>2452</v>
      </c>
      <c r="D58" s="5273" t="s">
        <v>2453</v>
      </c>
      <c r="E58" s="5273" t="s">
        <v>2454</v>
      </c>
      <c r="F58" s="5273" t="s">
        <v>2289</v>
      </c>
      <c r="G58" s="5273" t="s">
        <v>22</v>
      </c>
      <c r="H58" s="5273" t="s">
        <v>22</v>
      </c>
      <c r="I58" s="5273" t="s">
        <v>807</v>
      </c>
    </row>
    <row customHeight="1" ht="11.25">
      <c r="A59" s="5273" t="s">
        <v>2246</v>
      </c>
      <c r="B59" s="5273" t="s">
        <v>16</v>
      </c>
      <c r="C59" s="5273" t="s">
        <v>2455</v>
      </c>
      <c r="D59" s="5273" t="s">
        <v>2456</v>
      </c>
      <c r="E59" s="5273" t="s">
        <v>2457</v>
      </c>
      <c r="F59" s="5273" t="s">
        <v>2278</v>
      </c>
      <c r="G59" s="5273" t="s">
        <v>22</v>
      </c>
      <c r="H59" s="5273" t="s">
        <v>22</v>
      </c>
      <c r="I59" s="5273" t="s">
        <v>807</v>
      </c>
    </row>
    <row customHeight="1" ht="11.25">
      <c r="A60" s="5273" t="s">
        <v>2246</v>
      </c>
      <c r="B60" s="5273" t="s">
        <v>16</v>
      </c>
      <c r="C60" s="5273" t="s">
        <v>2458</v>
      </c>
      <c r="D60" s="5273" t="s">
        <v>2459</v>
      </c>
      <c r="E60" s="5273" t="s">
        <v>2253</v>
      </c>
      <c r="F60" s="5273" t="s">
        <v>2460</v>
      </c>
      <c r="G60" s="5273" t="s">
        <v>2461</v>
      </c>
      <c r="H60" s="5273" t="s">
        <v>22</v>
      </c>
      <c r="I60" s="5273" t="s">
        <v>807</v>
      </c>
    </row>
    <row customHeight="1" ht="11.25">
      <c r="A61" s="5273" t="s">
        <v>2246</v>
      </c>
      <c r="B61" s="5273" t="s">
        <v>16</v>
      </c>
      <c r="C61" s="5273" t="s">
        <v>2462</v>
      </c>
      <c r="D61" s="5273" t="s">
        <v>2463</v>
      </c>
      <c r="E61" s="5273" t="s">
        <v>2464</v>
      </c>
      <c r="F61" s="5273" t="s">
        <v>2258</v>
      </c>
      <c r="G61" s="5273" t="s">
        <v>22</v>
      </c>
      <c r="H61" s="5273" t="s">
        <v>22</v>
      </c>
      <c r="I61" s="5273" t="s">
        <v>807</v>
      </c>
    </row>
    <row customHeight="1" ht="11.25">
      <c r="A62" s="5273" t="s">
        <v>2246</v>
      </c>
      <c r="B62" s="5273" t="s">
        <v>16</v>
      </c>
      <c r="C62" s="5273" t="s">
        <v>2465</v>
      </c>
      <c r="D62" s="5273" t="s">
        <v>2466</v>
      </c>
      <c r="E62" s="5273" t="s">
        <v>2467</v>
      </c>
      <c r="F62" s="5273" t="s">
        <v>2468</v>
      </c>
      <c r="G62" s="5273" t="s">
        <v>2469</v>
      </c>
      <c r="H62" s="5273" t="s">
        <v>22</v>
      </c>
      <c r="I62" s="5273" t="s">
        <v>807</v>
      </c>
    </row>
    <row customHeight="1" ht="11.25">
      <c r="A63" s="5273" t="s">
        <v>2246</v>
      </c>
      <c r="B63" s="5273" t="s">
        <v>16</v>
      </c>
      <c r="C63" s="5273" t="s">
        <v>2470</v>
      </c>
      <c r="D63" s="5273" t="s">
        <v>2471</v>
      </c>
      <c r="E63" s="5273" t="s">
        <v>2334</v>
      </c>
      <c r="F63" s="5273" t="s">
        <v>2472</v>
      </c>
      <c r="G63" s="5273" t="s">
        <v>22</v>
      </c>
      <c r="H63" s="5273" t="s">
        <v>22</v>
      </c>
      <c r="I63" s="5273" t="s">
        <v>807</v>
      </c>
    </row>
    <row customHeight="1" ht="11.25">
      <c r="A64" s="5273" t="s">
        <v>2246</v>
      </c>
      <c r="B64" s="5273" t="s">
        <v>16</v>
      </c>
      <c r="C64" s="5273" t="s">
        <v>2473</v>
      </c>
      <c r="D64" s="5273" t="s">
        <v>2474</v>
      </c>
      <c r="E64" s="5273" t="s">
        <v>2475</v>
      </c>
      <c r="F64" s="5273" t="s">
        <v>2476</v>
      </c>
      <c r="G64" s="5273" t="s">
        <v>2477</v>
      </c>
      <c r="H64" s="5273" t="s">
        <v>22</v>
      </c>
      <c r="I64" s="5273" t="s">
        <v>807</v>
      </c>
    </row>
    <row customHeight="1" ht="11.25">
      <c r="A65" s="5273" t="s">
        <v>2246</v>
      </c>
      <c r="B65" s="5273" t="s">
        <v>16</v>
      </c>
      <c r="C65" s="5273" t="s">
        <v>2478</v>
      </c>
      <c r="D65" s="5273" t="s">
        <v>2479</v>
      </c>
      <c r="E65" s="5273" t="s">
        <v>2480</v>
      </c>
      <c r="F65" s="5273" t="s">
        <v>2481</v>
      </c>
      <c r="G65" s="5273" t="s">
        <v>22</v>
      </c>
      <c r="H65" s="5273" t="s">
        <v>22</v>
      </c>
      <c r="I65" s="5273" t="s">
        <v>807</v>
      </c>
    </row>
    <row customHeight="1" ht="11.25">
      <c r="A66" s="5273" t="s">
        <v>2246</v>
      </c>
      <c r="B66" s="5273" t="s">
        <v>16</v>
      </c>
      <c r="C66" s="5273" t="s">
        <v>2482</v>
      </c>
      <c r="D66" s="5273" t="s">
        <v>2483</v>
      </c>
      <c r="E66" s="5273" t="s">
        <v>2480</v>
      </c>
      <c r="F66" s="5273" t="s">
        <v>2484</v>
      </c>
      <c r="G66" s="5273" t="s">
        <v>2485</v>
      </c>
      <c r="H66" s="5273" t="s">
        <v>22</v>
      </c>
      <c r="I66" s="5273" t="s">
        <v>807</v>
      </c>
    </row>
    <row customHeight="1" ht="11.25">
      <c r="A67" s="5273" t="s">
        <v>2246</v>
      </c>
      <c r="B67" s="5273" t="s">
        <v>16</v>
      </c>
      <c r="C67" s="5273" t="s">
        <v>2486</v>
      </c>
      <c r="D67" s="5273" t="s">
        <v>2487</v>
      </c>
      <c r="E67" s="5273" t="s">
        <v>2488</v>
      </c>
      <c r="F67" s="5273" t="s">
        <v>2289</v>
      </c>
      <c r="G67" s="5273" t="s">
        <v>2489</v>
      </c>
      <c r="H67" s="5273" t="s">
        <v>22</v>
      </c>
      <c r="I67" s="5273" t="s">
        <v>807</v>
      </c>
    </row>
    <row customHeight="1" ht="11.25">
      <c r="A68" s="5273" t="s">
        <v>2246</v>
      </c>
      <c r="B68" s="5273" t="s">
        <v>16</v>
      </c>
      <c r="C68" s="5273" t="s">
        <v>2490</v>
      </c>
      <c r="D68" s="5273" t="s">
        <v>2491</v>
      </c>
      <c r="E68" s="5273" t="s">
        <v>2492</v>
      </c>
      <c r="F68" s="5273" t="s">
        <v>2258</v>
      </c>
      <c r="G68" s="5273" t="s">
        <v>22</v>
      </c>
      <c r="H68" s="5273" t="s">
        <v>22</v>
      </c>
      <c r="I68" s="5273" t="s">
        <v>807</v>
      </c>
    </row>
    <row customHeight="1" ht="11.25">
      <c r="A69" s="5273" t="s">
        <v>2246</v>
      </c>
      <c r="B69" s="5273" t="s">
        <v>16</v>
      </c>
      <c r="C69" s="5273" t="s">
        <v>2493</v>
      </c>
      <c r="D69" s="5273" t="s">
        <v>2494</v>
      </c>
      <c r="E69" s="5273" t="s">
        <v>2495</v>
      </c>
      <c r="F69" s="5273" t="s">
        <v>2263</v>
      </c>
      <c r="G69" s="5273" t="s">
        <v>22</v>
      </c>
      <c r="H69" s="5273" t="s">
        <v>22</v>
      </c>
      <c r="I69" s="5273" t="s">
        <v>807</v>
      </c>
    </row>
    <row customHeight="1" ht="11.25">
      <c r="A70" s="5273" t="s">
        <v>2246</v>
      </c>
      <c r="B70" s="5273" t="s">
        <v>16</v>
      </c>
      <c r="C70" s="5273" t="s">
        <v>2496</v>
      </c>
      <c r="D70" s="5273" t="s">
        <v>2497</v>
      </c>
      <c r="E70" s="5273" t="s">
        <v>2498</v>
      </c>
      <c r="F70" s="5273" t="s">
        <v>2289</v>
      </c>
      <c r="G70" s="5273" t="s">
        <v>22</v>
      </c>
      <c r="H70" s="5273" t="s">
        <v>22</v>
      </c>
      <c r="I70" s="5273" t="s">
        <v>807</v>
      </c>
    </row>
    <row customHeight="1" ht="11.25">
      <c r="A71" s="5273" t="s">
        <v>2246</v>
      </c>
      <c r="B71" s="5273" t="s">
        <v>16</v>
      </c>
      <c r="C71" s="5273" t="s">
        <v>2499</v>
      </c>
      <c r="D71" s="5273" t="s">
        <v>2500</v>
      </c>
      <c r="E71" s="5273" t="s">
        <v>2501</v>
      </c>
      <c r="F71" s="5273" t="s">
        <v>2263</v>
      </c>
      <c r="G71" s="5273" t="s">
        <v>2290</v>
      </c>
      <c r="H71" s="5273" t="s">
        <v>22</v>
      </c>
      <c r="I71" s="5273" t="s">
        <v>807</v>
      </c>
    </row>
    <row customHeight="1" ht="11.25">
      <c r="A72" s="5273" t="s">
        <v>2246</v>
      </c>
      <c r="B72" s="5273" t="s">
        <v>16</v>
      </c>
      <c r="C72" s="5273" t="s">
        <v>2502</v>
      </c>
      <c r="D72" s="5273" t="s">
        <v>2503</v>
      </c>
      <c r="E72" s="5273" t="s">
        <v>2504</v>
      </c>
      <c r="F72" s="5273" t="s">
        <v>2263</v>
      </c>
      <c r="G72" s="5273" t="s">
        <v>22</v>
      </c>
      <c r="H72" s="5273" t="s">
        <v>22</v>
      </c>
      <c r="I72" s="5273" t="s">
        <v>807</v>
      </c>
    </row>
    <row customHeight="1" ht="11.25">
      <c r="A73" s="5273" t="s">
        <v>2246</v>
      </c>
      <c r="B73" s="5273" t="s">
        <v>16</v>
      </c>
      <c r="C73" s="5273" t="s">
        <v>13</v>
      </c>
      <c r="D73" s="5273" t="s">
        <v>46</v>
      </c>
      <c r="E73" s="5273" t="s">
        <v>49</v>
      </c>
      <c r="F73" s="5273" t="s">
        <v>51</v>
      </c>
      <c r="G73" s="5273" t="s">
        <v>22</v>
      </c>
      <c r="H73" s="5273" t="s">
        <v>22</v>
      </c>
      <c r="I73" s="5273" t="s">
        <v>807</v>
      </c>
    </row>
    <row customHeight="1" ht="11.25">
      <c r="A74" s="5273" t="s">
        <v>2246</v>
      </c>
      <c r="B74" s="5273" t="s">
        <v>16</v>
      </c>
      <c r="C74" s="5273" t="s">
        <v>2505</v>
      </c>
      <c r="D74" s="5273" t="s">
        <v>2506</v>
      </c>
      <c r="E74" s="5273" t="s">
        <v>2467</v>
      </c>
      <c r="F74" s="5273" t="s">
        <v>2507</v>
      </c>
      <c r="G74" s="5273" t="s">
        <v>22</v>
      </c>
      <c r="H74" s="5273" t="s">
        <v>22</v>
      </c>
      <c r="I74" s="5273" t="s">
        <v>807</v>
      </c>
    </row>
    <row customHeight="1" ht="11.25">
      <c r="A75" s="5273" t="s">
        <v>2246</v>
      </c>
      <c r="B75" s="5273" t="s">
        <v>16</v>
      </c>
      <c r="C75" s="5273" t="s">
        <v>2508</v>
      </c>
      <c r="D75" s="5273" t="s">
        <v>2509</v>
      </c>
      <c r="E75" s="5273" t="s">
        <v>2510</v>
      </c>
      <c r="F75" s="5273" t="s">
        <v>574</v>
      </c>
      <c r="G75" s="5273" t="s">
        <v>22</v>
      </c>
      <c r="H75" s="5273" t="s">
        <v>22</v>
      </c>
      <c r="I75" s="5273" t="s">
        <v>807</v>
      </c>
    </row>
    <row customHeight="1" ht="11.25">
      <c r="A76" s="5273" t="s">
        <v>2246</v>
      </c>
      <c r="B76" s="5273" t="s">
        <v>16</v>
      </c>
      <c r="C76" s="5273" t="s">
        <v>2511</v>
      </c>
      <c r="D76" s="5273" t="s">
        <v>2512</v>
      </c>
      <c r="E76" s="5273" t="s">
        <v>2513</v>
      </c>
      <c r="F76" s="5273" t="s">
        <v>2298</v>
      </c>
      <c r="G76" s="5273" t="s">
        <v>22</v>
      </c>
      <c r="H76" s="5273" t="s">
        <v>22</v>
      </c>
      <c r="I76" s="5273" t="s">
        <v>807</v>
      </c>
    </row>
    <row customHeight="1" ht="11.25">
      <c r="A77" s="5273" t="s">
        <v>2246</v>
      </c>
      <c r="B77" s="5273" t="s">
        <v>16</v>
      </c>
      <c r="C77" s="5273" t="s">
        <v>2514</v>
      </c>
      <c r="D77" s="5273" t="s">
        <v>2515</v>
      </c>
      <c r="E77" s="5273" t="s">
        <v>2467</v>
      </c>
      <c r="F77" s="5273" t="s">
        <v>2516</v>
      </c>
      <c r="G77" s="5273" t="s">
        <v>22</v>
      </c>
      <c r="H77" s="5273" t="s">
        <v>22</v>
      </c>
      <c r="I77" s="5273" t="s">
        <v>807</v>
      </c>
    </row>
    <row customHeight="1" ht="11.25">
      <c r="A78" s="5273" t="s">
        <v>2246</v>
      </c>
      <c r="B78" s="5273" t="s">
        <v>16</v>
      </c>
      <c r="C78" s="5273" t="s">
        <v>2247</v>
      </c>
      <c r="D78" s="5273" t="s">
        <v>2248</v>
      </c>
      <c r="E78" s="5273" t="s">
        <v>2249</v>
      </c>
      <c r="F78" s="5273" t="s">
        <v>2250</v>
      </c>
      <c r="G78" s="5273" t="s">
        <v>22</v>
      </c>
      <c r="H78" s="5273" t="s">
        <v>22</v>
      </c>
      <c r="I78" s="5273" t="s">
        <v>893</v>
      </c>
    </row>
    <row customHeight="1" ht="11.25">
      <c r="A79" s="5273" t="s">
        <v>2246</v>
      </c>
      <c r="B79" s="5273" t="s">
        <v>16</v>
      </c>
      <c r="C79" s="5273" t="s">
        <v>2251</v>
      </c>
      <c r="D79" s="5273" t="s">
        <v>2252</v>
      </c>
      <c r="E79" s="5273" t="s">
        <v>2253</v>
      </c>
      <c r="F79" s="5273" t="s">
        <v>2254</v>
      </c>
      <c r="G79" s="5273" t="s">
        <v>22</v>
      </c>
      <c r="H79" s="5273" t="s">
        <v>22</v>
      </c>
      <c r="I79" s="5273" t="s">
        <v>893</v>
      </c>
    </row>
    <row customHeight="1" ht="11.25">
      <c r="A80" s="5273" t="s">
        <v>2246</v>
      </c>
      <c r="B80" s="5273" t="s">
        <v>16</v>
      </c>
      <c r="C80" s="5273" t="s">
        <v>2255</v>
      </c>
      <c r="D80" s="5273" t="s">
        <v>2256</v>
      </c>
      <c r="E80" s="5273" t="s">
        <v>2257</v>
      </c>
      <c r="F80" s="5273" t="s">
        <v>2258</v>
      </c>
      <c r="G80" s="5273" t="s">
        <v>2259</v>
      </c>
      <c r="H80" s="5273" t="s">
        <v>22</v>
      </c>
      <c r="I80" s="5273" t="s">
        <v>893</v>
      </c>
    </row>
    <row customHeight="1" ht="11.25">
      <c r="A81" s="5273" t="s">
        <v>2246</v>
      </c>
      <c r="B81" s="5273" t="s">
        <v>16</v>
      </c>
      <c r="C81" s="5273" t="s">
        <v>2260</v>
      </c>
      <c r="D81" s="5273" t="s">
        <v>2261</v>
      </c>
      <c r="E81" s="5273" t="s">
        <v>2262</v>
      </c>
      <c r="F81" s="5273" t="s">
        <v>2263</v>
      </c>
      <c r="G81" s="5273" t="s">
        <v>2264</v>
      </c>
      <c r="H81" s="5273" t="s">
        <v>22</v>
      </c>
      <c r="I81" s="5273" t="s">
        <v>893</v>
      </c>
    </row>
    <row customHeight="1" ht="11.25">
      <c r="A82" s="5273" t="s">
        <v>2246</v>
      </c>
      <c r="B82" s="5273" t="s">
        <v>16</v>
      </c>
      <c r="C82" s="5273" t="s">
        <v>2275</v>
      </c>
      <c r="D82" s="5273" t="s">
        <v>2276</v>
      </c>
      <c r="E82" s="5273" t="s">
        <v>2277</v>
      </c>
      <c r="F82" s="5273" t="s">
        <v>2278</v>
      </c>
      <c r="G82" s="5273" t="s">
        <v>22</v>
      </c>
      <c r="H82" s="5273" t="s">
        <v>22</v>
      </c>
      <c r="I82" s="5273" t="s">
        <v>893</v>
      </c>
    </row>
    <row customHeight="1" ht="11.25">
      <c r="A83" s="5273" t="s">
        <v>2246</v>
      </c>
      <c r="B83" s="5273" t="s">
        <v>16</v>
      </c>
      <c r="C83" s="5273" t="s">
        <v>2282</v>
      </c>
      <c r="D83" s="5273" t="s">
        <v>2283</v>
      </c>
      <c r="E83" s="5273" t="s">
        <v>2284</v>
      </c>
      <c r="F83" s="5273" t="s">
        <v>2285</v>
      </c>
      <c r="G83" s="5273" t="s">
        <v>22</v>
      </c>
      <c r="H83" s="5273" t="s">
        <v>22</v>
      </c>
      <c r="I83" s="5273" t="s">
        <v>893</v>
      </c>
    </row>
    <row customHeight="1" ht="11.25">
      <c r="A84" s="5273" t="s">
        <v>2246</v>
      </c>
      <c r="B84" s="5273" t="s">
        <v>16</v>
      </c>
      <c r="C84" s="5273" t="s">
        <v>2291</v>
      </c>
      <c r="D84" s="5273" t="s">
        <v>2292</v>
      </c>
      <c r="E84" s="5273" t="s">
        <v>2293</v>
      </c>
      <c r="F84" s="5273" t="s">
        <v>2258</v>
      </c>
      <c r="G84" s="5273" t="s">
        <v>2294</v>
      </c>
      <c r="H84" s="5273" t="s">
        <v>22</v>
      </c>
      <c r="I84" s="5273" t="s">
        <v>893</v>
      </c>
    </row>
    <row customHeight="1" ht="11.25">
      <c r="A85" s="5273" t="s">
        <v>2246</v>
      </c>
      <c r="B85" s="5273" t="s">
        <v>16</v>
      </c>
      <c r="C85" s="5273" t="s">
        <v>2295</v>
      </c>
      <c r="D85" s="5273" t="s">
        <v>2296</v>
      </c>
      <c r="E85" s="5273" t="s">
        <v>2297</v>
      </c>
      <c r="F85" s="5273" t="s">
        <v>2298</v>
      </c>
      <c r="G85" s="5273" t="s">
        <v>22</v>
      </c>
      <c r="H85" s="5273" t="s">
        <v>22</v>
      </c>
      <c r="I85" s="5273" t="s">
        <v>893</v>
      </c>
    </row>
    <row customHeight="1" ht="11.25">
      <c r="A86" s="5273" t="s">
        <v>2246</v>
      </c>
      <c r="B86" s="5273" t="s">
        <v>16</v>
      </c>
      <c r="C86" s="5273" t="s">
        <v>22</v>
      </c>
      <c r="D86" s="5273" t="s">
        <v>2303</v>
      </c>
      <c r="E86" s="5273" t="s">
        <v>2304</v>
      </c>
      <c r="F86" s="5273" t="s">
        <v>2258</v>
      </c>
      <c r="G86" s="5273" t="s">
        <v>22</v>
      </c>
      <c r="H86" s="5273" t="s">
        <v>22</v>
      </c>
      <c r="I86" s="5273" t="s">
        <v>893</v>
      </c>
    </row>
    <row customHeight="1" ht="11.25">
      <c r="A87" s="5273" t="s">
        <v>2246</v>
      </c>
      <c r="B87" s="5273" t="s">
        <v>16</v>
      </c>
      <c r="C87" s="5273" t="s">
        <v>2314</v>
      </c>
      <c r="D87" s="5273" t="s">
        <v>2315</v>
      </c>
      <c r="E87" s="5273" t="s">
        <v>2316</v>
      </c>
      <c r="F87" s="5273" t="s">
        <v>2258</v>
      </c>
      <c r="G87" s="5273" t="s">
        <v>2317</v>
      </c>
      <c r="H87" s="5273" t="s">
        <v>22</v>
      </c>
      <c r="I87" s="5273" t="s">
        <v>893</v>
      </c>
    </row>
    <row customHeight="1" ht="11.25">
      <c r="A88" s="5273" t="s">
        <v>2246</v>
      </c>
      <c r="B88" s="5273" t="s">
        <v>16</v>
      </c>
      <c r="C88" s="5273" t="s">
        <v>2318</v>
      </c>
      <c r="D88" s="5273" t="s">
        <v>2319</v>
      </c>
      <c r="E88" s="5273" t="s">
        <v>2320</v>
      </c>
      <c r="F88" s="5273" t="s">
        <v>2250</v>
      </c>
      <c r="G88" s="5273" t="s">
        <v>2321</v>
      </c>
      <c r="H88" s="5273" t="s">
        <v>22</v>
      </c>
      <c r="I88" s="5273" t="s">
        <v>893</v>
      </c>
    </row>
    <row customHeight="1" ht="11.25">
      <c r="A89" s="5273" t="s">
        <v>2246</v>
      </c>
      <c r="B89" s="5273" t="s">
        <v>16</v>
      </c>
      <c r="C89" s="5273" t="s">
        <v>2322</v>
      </c>
      <c r="D89" s="5273" t="s">
        <v>2323</v>
      </c>
      <c r="E89" s="5273" t="s">
        <v>2324</v>
      </c>
      <c r="F89" s="5273" t="s">
        <v>2258</v>
      </c>
      <c r="G89" s="5273" t="s">
        <v>22</v>
      </c>
      <c r="H89" s="5273" t="s">
        <v>22</v>
      </c>
      <c r="I89" s="5273" t="s">
        <v>893</v>
      </c>
    </row>
    <row customHeight="1" ht="11.25">
      <c r="A90" s="5273" t="s">
        <v>2246</v>
      </c>
      <c r="B90" s="5273" t="s">
        <v>16</v>
      </c>
      <c r="C90" s="5273" t="s">
        <v>2328</v>
      </c>
      <c r="D90" s="5273" t="s">
        <v>2329</v>
      </c>
      <c r="E90" s="5273" t="s">
        <v>2330</v>
      </c>
      <c r="F90" s="5273" t="s">
        <v>2331</v>
      </c>
      <c r="G90" s="5273" t="s">
        <v>22</v>
      </c>
      <c r="H90" s="5273" t="s">
        <v>22</v>
      </c>
      <c r="I90" s="5273" t="s">
        <v>893</v>
      </c>
    </row>
    <row customHeight="1" ht="11.25">
      <c r="A91" s="5273" t="s">
        <v>2246</v>
      </c>
      <c r="B91" s="5273" t="s">
        <v>16</v>
      </c>
      <c r="C91" s="5273" t="s">
        <v>2337</v>
      </c>
      <c r="D91" s="5273" t="s">
        <v>2338</v>
      </c>
      <c r="E91" s="5273" t="s">
        <v>2339</v>
      </c>
      <c r="F91" s="5273" t="s">
        <v>2340</v>
      </c>
      <c r="G91" s="5273" t="s">
        <v>22</v>
      </c>
      <c r="H91" s="5273" t="s">
        <v>22</v>
      </c>
      <c r="I91" s="5273" t="s">
        <v>893</v>
      </c>
    </row>
    <row customHeight="1" ht="11.25">
      <c r="A92" s="5273" t="s">
        <v>2246</v>
      </c>
      <c r="B92" s="5273" t="s">
        <v>16</v>
      </c>
      <c r="C92" s="5273" t="s">
        <v>2344</v>
      </c>
      <c r="D92" s="5273" t="s">
        <v>2345</v>
      </c>
      <c r="E92" s="5273" t="s">
        <v>2346</v>
      </c>
      <c r="F92" s="5273" t="s">
        <v>2289</v>
      </c>
      <c r="G92" s="5273" t="s">
        <v>2290</v>
      </c>
      <c r="H92" s="5273" t="s">
        <v>22</v>
      </c>
      <c r="I92" s="5273" t="s">
        <v>893</v>
      </c>
    </row>
    <row customHeight="1" ht="11.25">
      <c r="A93" s="5273" t="s">
        <v>2246</v>
      </c>
      <c r="B93" s="5273" t="s">
        <v>16</v>
      </c>
      <c r="C93" s="5273" t="s">
        <v>2347</v>
      </c>
      <c r="D93" s="5273" t="s">
        <v>2348</v>
      </c>
      <c r="E93" s="5273" t="s">
        <v>2349</v>
      </c>
      <c r="F93" s="5273" t="s">
        <v>2289</v>
      </c>
      <c r="G93" s="5273" t="s">
        <v>2290</v>
      </c>
      <c r="H93" s="5273" t="s">
        <v>22</v>
      </c>
      <c r="I93" s="5273" t="s">
        <v>893</v>
      </c>
    </row>
    <row customHeight="1" ht="11.25">
      <c r="A94" s="5273" t="s">
        <v>2246</v>
      </c>
      <c r="B94" s="5273" t="s">
        <v>16</v>
      </c>
      <c r="C94" s="5273" t="s">
        <v>2365</v>
      </c>
      <c r="D94" s="5273" t="s">
        <v>2366</v>
      </c>
      <c r="E94" s="5273" t="s">
        <v>2367</v>
      </c>
      <c r="F94" s="5273" t="s">
        <v>2340</v>
      </c>
      <c r="G94" s="5273" t="s">
        <v>22</v>
      </c>
      <c r="H94" s="5273" t="s">
        <v>22</v>
      </c>
      <c r="I94" s="5273" t="s">
        <v>893</v>
      </c>
    </row>
    <row customHeight="1" ht="11.25">
      <c r="A95" s="5273" t="s">
        <v>2246</v>
      </c>
      <c r="B95" s="5273" t="s">
        <v>16</v>
      </c>
      <c r="C95" s="5273" t="s">
        <v>2374</v>
      </c>
      <c r="D95" s="5273" t="s">
        <v>2375</v>
      </c>
      <c r="E95" s="5273" t="s">
        <v>2376</v>
      </c>
      <c r="F95" s="5273" t="s">
        <v>2250</v>
      </c>
      <c r="G95" s="5273" t="s">
        <v>22</v>
      </c>
      <c r="H95" s="5273" t="s">
        <v>22</v>
      </c>
      <c r="I95" s="5273" t="s">
        <v>893</v>
      </c>
    </row>
    <row customHeight="1" ht="11.25">
      <c r="A96" s="5273" t="s">
        <v>2246</v>
      </c>
      <c r="B96" s="5273" t="s">
        <v>16</v>
      </c>
      <c r="C96" s="5273" t="s">
        <v>2377</v>
      </c>
      <c r="D96" s="5273" t="s">
        <v>2378</v>
      </c>
      <c r="E96" s="5273" t="s">
        <v>2379</v>
      </c>
      <c r="F96" s="5273" t="s">
        <v>2380</v>
      </c>
      <c r="G96" s="5273" t="s">
        <v>22</v>
      </c>
      <c r="H96" s="5273" t="s">
        <v>22</v>
      </c>
      <c r="I96" s="5273" t="s">
        <v>893</v>
      </c>
    </row>
    <row customHeight="1" ht="11.25">
      <c r="A97" s="5273" t="s">
        <v>2246</v>
      </c>
      <c r="B97" s="5273" t="s">
        <v>16</v>
      </c>
      <c r="C97" s="5273" t="s">
        <v>2385</v>
      </c>
      <c r="D97" s="5273" t="s">
        <v>2386</v>
      </c>
      <c r="E97" s="5273" t="s">
        <v>2387</v>
      </c>
      <c r="F97" s="5273" t="s">
        <v>2388</v>
      </c>
      <c r="G97" s="5273" t="s">
        <v>22</v>
      </c>
      <c r="H97" s="5273" t="s">
        <v>22</v>
      </c>
      <c r="I97" s="5273" t="s">
        <v>893</v>
      </c>
    </row>
    <row customHeight="1" ht="11.25">
      <c r="A98" s="5273" t="s">
        <v>2246</v>
      </c>
      <c r="B98" s="5273" t="s">
        <v>16</v>
      </c>
      <c r="C98" s="5273" t="s">
        <v>2402</v>
      </c>
      <c r="D98" s="5273" t="s">
        <v>2403</v>
      </c>
      <c r="E98" s="5273" t="s">
        <v>2404</v>
      </c>
      <c r="F98" s="5273" t="s">
        <v>2401</v>
      </c>
      <c r="G98" s="5273" t="s">
        <v>22</v>
      </c>
      <c r="H98" s="5273" t="s">
        <v>22</v>
      </c>
      <c r="I98" s="5273" t="s">
        <v>893</v>
      </c>
    </row>
    <row customHeight="1" ht="11.25">
      <c r="A99" s="5273" t="s">
        <v>2246</v>
      </c>
      <c r="B99" s="5273" t="s">
        <v>16</v>
      </c>
      <c r="C99" s="5273" t="s">
        <v>2408</v>
      </c>
      <c r="D99" s="5273" t="s">
        <v>2409</v>
      </c>
      <c r="E99" s="5273" t="s">
        <v>2410</v>
      </c>
      <c r="F99" s="5273" t="s">
        <v>2411</v>
      </c>
      <c r="G99" s="5273" t="s">
        <v>22</v>
      </c>
      <c r="H99" s="5273" t="s">
        <v>22</v>
      </c>
      <c r="I99" s="5273" t="s">
        <v>893</v>
      </c>
    </row>
    <row customHeight="1" ht="11.25">
      <c r="A100" s="5273" t="s">
        <v>2246</v>
      </c>
      <c r="B100" s="5273" t="s">
        <v>16</v>
      </c>
      <c r="C100" s="5273" t="s">
        <v>2415</v>
      </c>
      <c r="D100" s="5273" t="s">
        <v>2416</v>
      </c>
      <c r="E100" s="5273" t="s">
        <v>2417</v>
      </c>
      <c r="F100" s="5273" t="s">
        <v>2331</v>
      </c>
      <c r="G100" s="5273" t="s">
        <v>22</v>
      </c>
      <c r="H100" s="5273" t="s">
        <v>22</v>
      </c>
      <c r="I100" s="5273" t="s">
        <v>893</v>
      </c>
    </row>
    <row customHeight="1" ht="11.25">
      <c r="A101" s="5273" t="s">
        <v>2246</v>
      </c>
      <c r="B101" s="5273" t="s">
        <v>16</v>
      </c>
      <c r="C101" s="5273" t="s">
        <v>2426</v>
      </c>
      <c r="D101" s="5273" t="s">
        <v>2427</v>
      </c>
      <c r="E101" s="5273" t="s">
        <v>2428</v>
      </c>
      <c r="F101" s="5273" t="s">
        <v>2285</v>
      </c>
      <c r="G101" s="5273" t="s">
        <v>22</v>
      </c>
      <c r="H101" s="5273" t="s">
        <v>22</v>
      </c>
      <c r="I101" s="5273" t="s">
        <v>893</v>
      </c>
    </row>
    <row customHeight="1" ht="11.25">
      <c r="A102" s="5273" t="s">
        <v>2246</v>
      </c>
      <c r="B102" s="5273" t="s">
        <v>16</v>
      </c>
      <c r="C102" s="5273" t="s">
        <v>2429</v>
      </c>
      <c r="D102" s="5273" t="s">
        <v>2430</v>
      </c>
      <c r="E102" s="5273" t="s">
        <v>2431</v>
      </c>
      <c r="F102" s="5273" t="s">
        <v>2411</v>
      </c>
      <c r="G102" s="5273" t="s">
        <v>2432</v>
      </c>
      <c r="H102" s="5273" t="s">
        <v>2433</v>
      </c>
      <c r="I102" s="5273" t="s">
        <v>893</v>
      </c>
    </row>
    <row customHeight="1" ht="11.25">
      <c r="A103" s="5273" t="s">
        <v>2246</v>
      </c>
      <c r="B103" s="5273" t="s">
        <v>16</v>
      </c>
      <c r="C103" s="5273" t="s">
        <v>2434</v>
      </c>
      <c r="D103" s="5273" t="s">
        <v>2435</v>
      </c>
      <c r="E103" s="5273" t="s">
        <v>2436</v>
      </c>
      <c r="F103" s="5273" t="s">
        <v>2285</v>
      </c>
      <c r="G103" s="5273" t="s">
        <v>2437</v>
      </c>
      <c r="H103" s="5273" t="s">
        <v>22</v>
      </c>
      <c r="I103" s="5273" t="s">
        <v>893</v>
      </c>
    </row>
    <row customHeight="1" ht="11.25">
      <c r="A104" s="5273" t="s">
        <v>2246</v>
      </c>
      <c r="B104" s="5273" t="s">
        <v>16</v>
      </c>
      <c r="C104" s="5273" t="s">
        <v>2438</v>
      </c>
      <c r="D104" s="5273" t="s">
        <v>2439</v>
      </c>
      <c r="E104" s="5273" t="s">
        <v>2440</v>
      </c>
      <c r="F104" s="5273" t="s">
        <v>2441</v>
      </c>
      <c r="G104" s="5273" t="s">
        <v>22</v>
      </c>
      <c r="H104" s="5273" t="s">
        <v>22</v>
      </c>
      <c r="I104" s="5273" t="s">
        <v>893</v>
      </c>
    </row>
    <row customHeight="1" ht="11.25">
      <c r="A105" s="5273" t="s">
        <v>2246</v>
      </c>
      <c r="B105" s="5273" t="s">
        <v>16</v>
      </c>
      <c r="C105" s="5273" t="s">
        <v>2442</v>
      </c>
      <c r="D105" s="5273" t="s">
        <v>2443</v>
      </c>
      <c r="E105" s="5273" t="s">
        <v>2444</v>
      </c>
      <c r="F105" s="5273" t="s">
        <v>2411</v>
      </c>
      <c r="G105" s="5273" t="s">
        <v>22</v>
      </c>
      <c r="H105" s="5273" t="s">
        <v>22</v>
      </c>
      <c r="I105" s="5273" t="s">
        <v>893</v>
      </c>
    </row>
    <row customHeight="1" ht="11.25">
      <c r="A106" s="5273" t="s">
        <v>2246</v>
      </c>
      <c r="B106" s="5273" t="s">
        <v>16</v>
      </c>
      <c r="C106" s="5273" t="s">
        <v>2445</v>
      </c>
      <c r="D106" s="5273" t="s">
        <v>2446</v>
      </c>
      <c r="E106" s="5273" t="s">
        <v>2447</v>
      </c>
      <c r="F106" s="5273" t="s">
        <v>2448</v>
      </c>
      <c r="G106" s="5273" t="s">
        <v>22</v>
      </c>
      <c r="H106" s="5273" t="s">
        <v>22</v>
      </c>
      <c r="I106" s="5273" t="s">
        <v>893</v>
      </c>
    </row>
    <row customHeight="1" ht="11.25">
      <c r="A107" s="5273" t="s">
        <v>2246</v>
      </c>
      <c r="B107" s="5273" t="s">
        <v>16</v>
      </c>
      <c r="C107" s="5273" t="s">
        <v>2452</v>
      </c>
      <c r="D107" s="5273" t="s">
        <v>2453</v>
      </c>
      <c r="E107" s="5273" t="s">
        <v>2454</v>
      </c>
      <c r="F107" s="5273" t="s">
        <v>2289</v>
      </c>
      <c r="G107" s="5273" t="s">
        <v>22</v>
      </c>
      <c r="H107" s="5273" t="s">
        <v>22</v>
      </c>
      <c r="I107" s="5273" t="s">
        <v>893</v>
      </c>
    </row>
    <row customHeight="1" ht="11.25">
      <c r="A108" s="5273" t="s">
        <v>2246</v>
      </c>
      <c r="B108" s="5273" t="s">
        <v>16</v>
      </c>
      <c r="C108" s="5273" t="s">
        <v>2458</v>
      </c>
      <c r="D108" s="5273" t="s">
        <v>2459</v>
      </c>
      <c r="E108" s="5273" t="s">
        <v>2253</v>
      </c>
      <c r="F108" s="5273" t="s">
        <v>2460</v>
      </c>
      <c r="G108" s="5273" t="s">
        <v>2461</v>
      </c>
      <c r="H108" s="5273" t="s">
        <v>22</v>
      </c>
      <c r="I108" s="5273" t="s">
        <v>893</v>
      </c>
    </row>
    <row customHeight="1" ht="11.25">
      <c r="A109" s="5273" t="s">
        <v>2246</v>
      </c>
      <c r="B109" s="5273" t="s">
        <v>16</v>
      </c>
      <c r="C109" s="5273" t="s">
        <v>2465</v>
      </c>
      <c r="D109" s="5273" t="s">
        <v>2466</v>
      </c>
      <c r="E109" s="5273" t="s">
        <v>2467</v>
      </c>
      <c r="F109" s="5273" t="s">
        <v>2468</v>
      </c>
      <c r="G109" s="5273" t="s">
        <v>2469</v>
      </c>
      <c r="H109" s="5273" t="s">
        <v>22</v>
      </c>
      <c r="I109" s="5273" t="s">
        <v>893</v>
      </c>
    </row>
    <row customHeight="1" ht="11.25">
      <c r="A110" s="5273" t="s">
        <v>2246</v>
      </c>
      <c r="B110" s="5273" t="s">
        <v>16</v>
      </c>
      <c r="C110" s="5273" t="s">
        <v>2470</v>
      </c>
      <c r="D110" s="5273" t="s">
        <v>2471</v>
      </c>
      <c r="E110" s="5273" t="s">
        <v>2334</v>
      </c>
      <c r="F110" s="5273" t="s">
        <v>2472</v>
      </c>
      <c r="G110" s="5273" t="s">
        <v>22</v>
      </c>
      <c r="H110" s="5273" t="s">
        <v>22</v>
      </c>
      <c r="I110" s="5273" t="s">
        <v>893</v>
      </c>
    </row>
    <row customHeight="1" ht="11.25">
      <c r="A111" s="5273" t="s">
        <v>2246</v>
      </c>
      <c r="B111" s="5273" t="s">
        <v>16</v>
      </c>
      <c r="C111" s="5273" t="s">
        <v>2473</v>
      </c>
      <c r="D111" s="5273" t="s">
        <v>2474</v>
      </c>
      <c r="E111" s="5273" t="s">
        <v>2475</v>
      </c>
      <c r="F111" s="5273" t="s">
        <v>2476</v>
      </c>
      <c r="G111" s="5273" t="s">
        <v>2477</v>
      </c>
      <c r="H111" s="5273" t="s">
        <v>22</v>
      </c>
      <c r="I111" s="5273" t="s">
        <v>893</v>
      </c>
    </row>
    <row customHeight="1" ht="11.25">
      <c r="A112" s="5273" t="s">
        <v>2246</v>
      </c>
      <c r="B112" s="5273" t="s">
        <v>16</v>
      </c>
      <c r="C112" s="5273" t="s">
        <v>2478</v>
      </c>
      <c r="D112" s="5273" t="s">
        <v>2479</v>
      </c>
      <c r="E112" s="5273" t="s">
        <v>2480</v>
      </c>
      <c r="F112" s="5273" t="s">
        <v>2481</v>
      </c>
      <c r="G112" s="5273" t="s">
        <v>22</v>
      </c>
      <c r="H112" s="5273" t="s">
        <v>22</v>
      </c>
      <c r="I112" s="5273" t="s">
        <v>893</v>
      </c>
    </row>
    <row customHeight="1" ht="11.25">
      <c r="A113" s="5273" t="s">
        <v>2246</v>
      </c>
      <c r="B113" s="5273" t="s">
        <v>16</v>
      </c>
      <c r="C113" s="5273" t="s">
        <v>2482</v>
      </c>
      <c r="D113" s="5273" t="s">
        <v>2483</v>
      </c>
      <c r="E113" s="5273" t="s">
        <v>2480</v>
      </c>
      <c r="F113" s="5273" t="s">
        <v>2484</v>
      </c>
      <c r="G113" s="5273" t="s">
        <v>2485</v>
      </c>
      <c r="H113" s="5273" t="s">
        <v>22</v>
      </c>
      <c r="I113" s="5273" t="s">
        <v>893</v>
      </c>
    </row>
    <row customHeight="1" ht="11.25">
      <c r="A114" s="5273" t="s">
        <v>2246</v>
      </c>
      <c r="B114" s="5273" t="s">
        <v>16</v>
      </c>
      <c r="C114" s="5273" t="s">
        <v>2505</v>
      </c>
      <c r="D114" s="5273" t="s">
        <v>2506</v>
      </c>
      <c r="E114" s="5273" t="s">
        <v>2467</v>
      </c>
      <c r="F114" s="5273" t="s">
        <v>2507</v>
      </c>
      <c r="G114" s="5273" t="s">
        <v>22</v>
      </c>
      <c r="H114" s="5273" t="s">
        <v>22</v>
      </c>
      <c r="I114" s="5273" t="s">
        <v>893</v>
      </c>
    </row>
    <row customHeight="1" ht="11.25">
      <c r="A115" s="5273" t="s">
        <v>2246</v>
      </c>
      <c r="B115" s="5273" t="s">
        <v>16</v>
      </c>
      <c r="C115" s="5273" t="s">
        <v>2511</v>
      </c>
      <c r="D115" s="5273" t="s">
        <v>2512</v>
      </c>
      <c r="E115" s="5273" t="s">
        <v>2513</v>
      </c>
      <c r="F115" s="5273" t="s">
        <v>2298</v>
      </c>
      <c r="G115" s="5273" t="s">
        <v>22</v>
      </c>
      <c r="H115" s="5273" t="s">
        <v>22</v>
      </c>
      <c r="I115" s="5273" t="s">
        <v>893</v>
      </c>
    </row>
    <row customHeight="1" ht="11.25">
      <c r="A116" s="5273" t="s">
        <v>2246</v>
      </c>
      <c r="B116" s="5273" t="s">
        <v>16</v>
      </c>
      <c r="C116" s="5273" t="s">
        <v>2514</v>
      </c>
      <c r="D116" s="5273" t="s">
        <v>2515</v>
      </c>
      <c r="E116" s="5273" t="s">
        <v>2467</v>
      </c>
      <c r="F116" s="5273" t="s">
        <v>2516</v>
      </c>
      <c r="G116" s="5273" t="s">
        <v>22</v>
      </c>
      <c r="H116" s="5273" t="s">
        <v>22</v>
      </c>
      <c r="I116" s="5273" t="s">
        <v>893</v>
      </c>
    </row>
    <row customHeight="1" ht="11.25">
      <c r="A117" s="5273" t="s">
        <v>2246</v>
      </c>
      <c r="B117" s="5273" t="s">
        <v>16</v>
      </c>
      <c r="C117" s="5273" t="s">
        <v>2251</v>
      </c>
      <c r="D117" s="5273" t="s">
        <v>2252</v>
      </c>
      <c r="E117" s="5273" t="s">
        <v>2253</v>
      </c>
      <c r="F117" s="5273" t="s">
        <v>2254</v>
      </c>
      <c r="G117" s="5273" t="s">
        <v>22</v>
      </c>
      <c r="H117" s="5273" t="s">
        <v>22</v>
      </c>
      <c r="I117" s="5273" t="s">
        <v>853</v>
      </c>
    </row>
    <row customHeight="1" ht="11.25">
      <c r="A118" s="5273" t="s">
        <v>2246</v>
      </c>
      <c r="B118" s="5273" t="s">
        <v>16</v>
      </c>
      <c r="C118" s="5273" t="s">
        <v>2255</v>
      </c>
      <c r="D118" s="5273" t="s">
        <v>2256</v>
      </c>
      <c r="E118" s="5273" t="s">
        <v>2257</v>
      </c>
      <c r="F118" s="5273" t="s">
        <v>2258</v>
      </c>
      <c r="G118" s="5273" t="s">
        <v>2259</v>
      </c>
      <c r="H118" s="5273" t="s">
        <v>22</v>
      </c>
      <c r="I118" s="5273" t="s">
        <v>853</v>
      </c>
    </row>
    <row customHeight="1" ht="11.25">
      <c r="A119" s="5273" t="s">
        <v>2246</v>
      </c>
      <c r="B119" s="5273" t="s">
        <v>16</v>
      </c>
      <c r="C119" s="5273" t="s">
        <v>2260</v>
      </c>
      <c r="D119" s="5273" t="s">
        <v>2261</v>
      </c>
      <c r="E119" s="5273" t="s">
        <v>2262</v>
      </c>
      <c r="F119" s="5273" t="s">
        <v>2263</v>
      </c>
      <c r="G119" s="5273" t="s">
        <v>2264</v>
      </c>
      <c r="H119" s="5273" t="s">
        <v>22</v>
      </c>
      <c r="I119" s="5273" t="s">
        <v>853</v>
      </c>
    </row>
    <row customHeight="1" ht="11.25">
      <c r="A120" s="5273" t="s">
        <v>2246</v>
      </c>
      <c r="B120" s="5273" t="s">
        <v>16</v>
      </c>
      <c r="C120" s="5273" t="s">
        <v>2268</v>
      </c>
      <c r="D120" s="5273" t="s">
        <v>2269</v>
      </c>
      <c r="E120" s="5273" t="s">
        <v>2270</v>
      </c>
      <c r="F120" s="5273" t="s">
        <v>2258</v>
      </c>
      <c r="G120" s="5273" t="s">
        <v>2271</v>
      </c>
      <c r="H120" s="5273" t="s">
        <v>22</v>
      </c>
      <c r="I120" s="5273" t="s">
        <v>853</v>
      </c>
    </row>
    <row customHeight="1" ht="11.25">
      <c r="A121" s="5273" t="s">
        <v>2246</v>
      </c>
      <c r="B121" s="5273" t="s">
        <v>16</v>
      </c>
      <c r="C121" s="5273" t="s">
        <v>2275</v>
      </c>
      <c r="D121" s="5273" t="s">
        <v>2276</v>
      </c>
      <c r="E121" s="5273" t="s">
        <v>2277</v>
      </c>
      <c r="F121" s="5273" t="s">
        <v>2278</v>
      </c>
      <c r="G121" s="5273" t="s">
        <v>22</v>
      </c>
      <c r="H121" s="5273" t="s">
        <v>22</v>
      </c>
      <c r="I121" s="5273" t="s">
        <v>853</v>
      </c>
    </row>
    <row customHeight="1" ht="11.25">
      <c r="A122" s="5273" t="s">
        <v>2246</v>
      </c>
      <c r="B122" s="5273" t="s">
        <v>16</v>
      </c>
      <c r="C122" s="5273" t="s">
        <v>2286</v>
      </c>
      <c r="D122" s="5273" t="s">
        <v>2287</v>
      </c>
      <c r="E122" s="5273" t="s">
        <v>2288</v>
      </c>
      <c r="F122" s="5273" t="s">
        <v>2289</v>
      </c>
      <c r="G122" s="5273" t="s">
        <v>2290</v>
      </c>
      <c r="H122" s="5273" t="s">
        <v>22</v>
      </c>
      <c r="I122" s="5273" t="s">
        <v>853</v>
      </c>
    </row>
    <row customHeight="1" ht="11.25">
      <c r="A123" s="5273" t="s">
        <v>2246</v>
      </c>
      <c r="B123" s="5273" t="s">
        <v>16</v>
      </c>
      <c r="C123" s="5273" t="s">
        <v>2295</v>
      </c>
      <c r="D123" s="5273" t="s">
        <v>2296</v>
      </c>
      <c r="E123" s="5273" t="s">
        <v>2297</v>
      </c>
      <c r="F123" s="5273" t="s">
        <v>2298</v>
      </c>
      <c r="G123" s="5273" t="s">
        <v>22</v>
      </c>
      <c r="H123" s="5273" t="s">
        <v>22</v>
      </c>
      <c r="I123" s="5273" t="s">
        <v>853</v>
      </c>
    </row>
    <row customHeight="1" ht="11.25">
      <c r="A124" s="5273" t="s">
        <v>2246</v>
      </c>
      <c r="B124" s="5273" t="s">
        <v>16</v>
      </c>
      <c r="C124" s="5273" t="s">
        <v>2517</v>
      </c>
      <c r="D124" s="5273" t="s">
        <v>2518</v>
      </c>
      <c r="E124" s="5273" t="s">
        <v>2519</v>
      </c>
      <c r="F124" s="5273" t="s">
        <v>2258</v>
      </c>
      <c r="G124" s="5273" t="s">
        <v>2520</v>
      </c>
      <c r="H124" s="5273" t="s">
        <v>22</v>
      </c>
      <c r="I124" s="5273" t="s">
        <v>853</v>
      </c>
    </row>
    <row customHeight="1" ht="11.25">
      <c r="A125" s="5273" t="s">
        <v>2246</v>
      </c>
      <c r="B125" s="5273" t="s">
        <v>16</v>
      </c>
      <c r="C125" s="5273" t="s">
        <v>22</v>
      </c>
      <c r="D125" s="5273" t="s">
        <v>2303</v>
      </c>
      <c r="E125" s="5273" t="s">
        <v>2304</v>
      </c>
      <c r="F125" s="5273" t="s">
        <v>2258</v>
      </c>
      <c r="G125" s="5273" t="s">
        <v>22</v>
      </c>
      <c r="H125" s="5273" t="s">
        <v>22</v>
      </c>
      <c r="I125" s="5273" t="s">
        <v>853</v>
      </c>
    </row>
    <row customHeight="1" ht="11.25">
      <c r="A126" s="5273" t="s">
        <v>2246</v>
      </c>
      <c r="B126" s="5273" t="s">
        <v>16</v>
      </c>
      <c r="C126" s="5273" t="s">
        <v>2305</v>
      </c>
      <c r="D126" s="5273" t="s">
        <v>2306</v>
      </c>
      <c r="E126" s="5273" t="s">
        <v>2307</v>
      </c>
      <c r="F126" s="5273" t="s">
        <v>2308</v>
      </c>
      <c r="G126" s="5273" t="s">
        <v>2309</v>
      </c>
      <c r="H126" s="5273" t="s">
        <v>22</v>
      </c>
      <c r="I126" s="5273" t="s">
        <v>853</v>
      </c>
    </row>
    <row customHeight="1" ht="11.25">
      <c r="A127" s="5273" t="s">
        <v>2246</v>
      </c>
      <c r="B127" s="5273" t="s">
        <v>16</v>
      </c>
      <c r="C127" s="5273" t="s">
        <v>2521</v>
      </c>
      <c r="D127" s="5273" t="s">
        <v>2522</v>
      </c>
      <c r="E127" s="5273" t="s">
        <v>2523</v>
      </c>
      <c r="F127" s="5273" t="s">
        <v>2285</v>
      </c>
      <c r="G127" s="5273" t="s">
        <v>22</v>
      </c>
      <c r="H127" s="5273" t="s">
        <v>22</v>
      </c>
      <c r="I127" s="5273" t="s">
        <v>853</v>
      </c>
    </row>
    <row customHeight="1" ht="11.25">
      <c r="A128" s="5273" t="s">
        <v>2246</v>
      </c>
      <c r="B128" s="5273" t="s">
        <v>16</v>
      </c>
      <c r="C128" s="5273" t="s">
        <v>2314</v>
      </c>
      <c r="D128" s="5273" t="s">
        <v>2315</v>
      </c>
      <c r="E128" s="5273" t="s">
        <v>2316</v>
      </c>
      <c r="F128" s="5273" t="s">
        <v>2258</v>
      </c>
      <c r="G128" s="5273" t="s">
        <v>2317</v>
      </c>
      <c r="H128" s="5273" t="s">
        <v>22</v>
      </c>
      <c r="I128" s="5273" t="s">
        <v>853</v>
      </c>
    </row>
    <row customHeight="1" ht="11.25">
      <c r="A129" s="5273" t="s">
        <v>2246</v>
      </c>
      <c r="B129" s="5273" t="s">
        <v>16</v>
      </c>
      <c r="C129" s="5273" t="s">
        <v>2524</v>
      </c>
      <c r="D129" s="5273" t="s">
        <v>2525</v>
      </c>
      <c r="E129" s="5273" t="s">
        <v>2526</v>
      </c>
      <c r="F129" s="5273" t="s">
        <v>2289</v>
      </c>
      <c r="G129" s="5273" t="s">
        <v>22</v>
      </c>
      <c r="H129" s="5273" t="s">
        <v>22</v>
      </c>
      <c r="I129" s="5273" t="s">
        <v>853</v>
      </c>
    </row>
    <row customHeight="1" ht="11.25">
      <c r="A130" s="5273" t="s">
        <v>2246</v>
      </c>
      <c r="B130" s="5273" t="s">
        <v>16</v>
      </c>
      <c r="C130" s="5273" t="s">
        <v>2325</v>
      </c>
      <c r="D130" s="5273" t="s">
        <v>2326</v>
      </c>
      <c r="E130" s="5273" t="s">
        <v>2327</v>
      </c>
      <c r="F130" s="5273" t="s">
        <v>2298</v>
      </c>
      <c r="G130" s="5273" t="s">
        <v>22</v>
      </c>
      <c r="H130" s="5273" t="s">
        <v>22</v>
      </c>
      <c r="I130" s="5273" t="s">
        <v>853</v>
      </c>
    </row>
    <row customHeight="1" ht="11.25">
      <c r="A131" s="5273" t="s">
        <v>2246</v>
      </c>
      <c r="B131" s="5273" t="s">
        <v>16</v>
      </c>
      <c r="C131" s="5273" t="s">
        <v>2328</v>
      </c>
      <c r="D131" s="5273" t="s">
        <v>2329</v>
      </c>
      <c r="E131" s="5273" t="s">
        <v>2330</v>
      </c>
      <c r="F131" s="5273" t="s">
        <v>2331</v>
      </c>
      <c r="G131" s="5273" t="s">
        <v>22</v>
      </c>
      <c r="H131" s="5273" t="s">
        <v>22</v>
      </c>
      <c r="I131" s="5273" t="s">
        <v>853</v>
      </c>
    </row>
    <row customHeight="1" ht="11.25">
      <c r="A132" s="5273" t="s">
        <v>2246</v>
      </c>
      <c r="B132" s="5273" t="s">
        <v>16</v>
      </c>
      <c r="C132" s="5273" t="s">
        <v>2527</v>
      </c>
      <c r="D132" s="5273" t="s">
        <v>2528</v>
      </c>
      <c r="E132" s="5273" t="s">
        <v>2529</v>
      </c>
      <c r="F132" s="5273" t="s">
        <v>2411</v>
      </c>
      <c r="G132" s="5273" t="s">
        <v>22</v>
      </c>
      <c r="H132" s="5273" t="s">
        <v>22</v>
      </c>
      <c r="I132" s="5273" t="s">
        <v>853</v>
      </c>
    </row>
    <row customHeight="1" ht="11.25">
      <c r="A133" s="5273" t="s">
        <v>2246</v>
      </c>
      <c r="B133" s="5273" t="s">
        <v>16</v>
      </c>
      <c r="C133" s="5273" t="s">
        <v>2530</v>
      </c>
      <c r="D133" s="5273" t="s">
        <v>2531</v>
      </c>
      <c r="E133" s="5273" t="s">
        <v>2532</v>
      </c>
      <c r="F133" s="5273" t="s">
        <v>2331</v>
      </c>
      <c r="G133" s="5273" t="s">
        <v>22</v>
      </c>
      <c r="H133" s="5273" t="s">
        <v>22</v>
      </c>
      <c r="I133" s="5273" t="s">
        <v>853</v>
      </c>
    </row>
    <row customHeight="1" ht="11.25">
      <c r="A134" s="5273" t="s">
        <v>2246</v>
      </c>
      <c r="B134" s="5273" t="s">
        <v>16</v>
      </c>
      <c r="C134" s="5273" t="s">
        <v>2332</v>
      </c>
      <c r="D134" s="5273" t="s">
        <v>2333</v>
      </c>
      <c r="E134" s="5273" t="s">
        <v>2334</v>
      </c>
      <c r="F134" s="5273" t="s">
        <v>2335</v>
      </c>
      <c r="G134" s="5273" t="s">
        <v>2336</v>
      </c>
      <c r="H134" s="5273" t="s">
        <v>22</v>
      </c>
      <c r="I134" s="5273" t="s">
        <v>853</v>
      </c>
    </row>
    <row customHeight="1" ht="11.25">
      <c r="A135" s="5273" t="s">
        <v>2246</v>
      </c>
      <c r="B135" s="5273" t="s">
        <v>16</v>
      </c>
      <c r="C135" s="5273" t="s">
        <v>2533</v>
      </c>
      <c r="D135" s="5273" t="s">
        <v>2534</v>
      </c>
      <c r="E135" s="5273" t="s">
        <v>2535</v>
      </c>
      <c r="F135" s="5273" t="s">
        <v>2258</v>
      </c>
      <c r="G135" s="5273" t="s">
        <v>22</v>
      </c>
      <c r="H135" s="5273" t="s">
        <v>22</v>
      </c>
      <c r="I135" s="5273" t="s">
        <v>853</v>
      </c>
    </row>
    <row customHeight="1" ht="11.25">
      <c r="A136" s="5273" t="s">
        <v>2246</v>
      </c>
      <c r="B136" s="5273" t="s">
        <v>16</v>
      </c>
      <c r="C136" s="5273" t="s">
        <v>2337</v>
      </c>
      <c r="D136" s="5273" t="s">
        <v>2338</v>
      </c>
      <c r="E136" s="5273" t="s">
        <v>2339</v>
      </c>
      <c r="F136" s="5273" t="s">
        <v>2340</v>
      </c>
      <c r="G136" s="5273" t="s">
        <v>22</v>
      </c>
      <c r="H136" s="5273" t="s">
        <v>22</v>
      </c>
      <c r="I136" s="5273" t="s">
        <v>853</v>
      </c>
    </row>
    <row customHeight="1" ht="11.25">
      <c r="A137" s="5273" t="s">
        <v>2246</v>
      </c>
      <c r="B137" s="5273" t="s">
        <v>16</v>
      </c>
      <c r="C137" s="5273" t="s">
        <v>2536</v>
      </c>
      <c r="D137" s="5273" t="s">
        <v>2537</v>
      </c>
      <c r="E137" s="5273" t="s">
        <v>2538</v>
      </c>
      <c r="F137" s="5273" t="s">
        <v>2285</v>
      </c>
      <c r="G137" s="5273" t="s">
        <v>2539</v>
      </c>
      <c r="H137" s="5273" t="s">
        <v>22</v>
      </c>
      <c r="I137" s="5273" t="s">
        <v>853</v>
      </c>
    </row>
    <row customHeight="1" ht="11.25">
      <c r="A138" s="5273" t="s">
        <v>2246</v>
      </c>
      <c r="B138" s="5273" t="s">
        <v>16</v>
      </c>
      <c r="C138" s="5273" t="s">
        <v>2347</v>
      </c>
      <c r="D138" s="5273" t="s">
        <v>2348</v>
      </c>
      <c r="E138" s="5273" t="s">
        <v>2349</v>
      </c>
      <c r="F138" s="5273" t="s">
        <v>2289</v>
      </c>
      <c r="G138" s="5273" t="s">
        <v>2290</v>
      </c>
      <c r="H138" s="5273" t="s">
        <v>22</v>
      </c>
      <c r="I138" s="5273" t="s">
        <v>853</v>
      </c>
    </row>
    <row customHeight="1" ht="11.25">
      <c r="A139" s="5273" t="s">
        <v>2246</v>
      </c>
      <c r="B139" s="5273" t="s">
        <v>16</v>
      </c>
      <c r="C139" s="5273" t="s">
        <v>2540</v>
      </c>
      <c r="D139" s="5273" t="s">
        <v>2541</v>
      </c>
      <c r="E139" s="5273" t="s">
        <v>2542</v>
      </c>
      <c r="F139" s="5273" t="s">
        <v>2289</v>
      </c>
      <c r="G139" s="5273" t="s">
        <v>2543</v>
      </c>
      <c r="H139" s="5273" t="s">
        <v>22</v>
      </c>
      <c r="I139" s="5273" t="s">
        <v>853</v>
      </c>
    </row>
    <row customHeight="1" ht="11.25">
      <c r="A140" s="5273" t="s">
        <v>2246</v>
      </c>
      <c r="B140" s="5273" t="s">
        <v>16</v>
      </c>
      <c r="C140" s="5273" t="s">
        <v>2544</v>
      </c>
      <c r="D140" s="5273" t="s">
        <v>2545</v>
      </c>
      <c r="E140" s="5273" t="s">
        <v>2546</v>
      </c>
      <c r="F140" s="5273" t="s">
        <v>2289</v>
      </c>
      <c r="G140" s="5273" t="s">
        <v>2547</v>
      </c>
      <c r="H140" s="5273" t="s">
        <v>22</v>
      </c>
      <c r="I140" s="5273" t="s">
        <v>853</v>
      </c>
    </row>
    <row customHeight="1" ht="11.25">
      <c r="A141" s="5273" t="s">
        <v>2246</v>
      </c>
      <c r="B141" s="5273" t="s">
        <v>16</v>
      </c>
      <c r="C141" s="5273" t="s">
        <v>2548</v>
      </c>
      <c r="D141" s="5273" t="s">
        <v>2545</v>
      </c>
      <c r="E141" s="5273" t="s">
        <v>2549</v>
      </c>
      <c r="F141" s="5273" t="s">
        <v>2250</v>
      </c>
      <c r="G141" s="5273" t="s">
        <v>22</v>
      </c>
      <c r="H141" s="5273" t="s">
        <v>22</v>
      </c>
      <c r="I141" s="5273" t="s">
        <v>853</v>
      </c>
    </row>
    <row customHeight="1" ht="11.25">
      <c r="A142" s="5273" t="s">
        <v>2246</v>
      </c>
      <c r="B142" s="5273" t="s">
        <v>16</v>
      </c>
      <c r="C142" s="5273" t="s">
        <v>2550</v>
      </c>
      <c r="D142" s="5273" t="s">
        <v>2551</v>
      </c>
      <c r="E142" s="5273" t="s">
        <v>2552</v>
      </c>
      <c r="F142" s="5273" t="s">
        <v>2448</v>
      </c>
      <c r="G142" s="5273" t="s">
        <v>22</v>
      </c>
      <c r="H142" s="5273" t="s">
        <v>22</v>
      </c>
      <c r="I142" s="5273" t="s">
        <v>853</v>
      </c>
    </row>
    <row customHeight="1" ht="11.25">
      <c r="A143" s="5273" t="s">
        <v>2246</v>
      </c>
      <c r="B143" s="5273" t="s">
        <v>16</v>
      </c>
      <c r="C143" s="5273" t="s">
        <v>2353</v>
      </c>
      <c r="D143" s="5273" t="s">
        <v>2354</v>
      </c>
      <c r="E143" s="5273" t="s">
        <v>2355</v>
      </c>
      <c r="F143" s="5273" t="s">
        <v>2356</v>
      </c>
      <c r="G143" s="5273" t="s">
        <v>22</v>
      </c>
      <c r="H143" s="5273" t="s">
        <v>22</v>
      </c>
      <c r="I143" s="5273" t="s">
        <v>853</v>
      </c>
    </row>
    <row customHeight="1" ht="11.25">
      <c r="A144" s="5273" t="s">
        <v>2246</v>
      </c>
      <c r="B144" s="5273" t="s">
        <v>16</v>
      </c>
      <c r="C144" s="5273" t="s">
        <v>2357</v>
      </c>
      <c r="D144" s="5273" t="s">
        <v>2358</v>
      </c>
      <c r="E144" s="5273" t="s">
        <v>2359</v>
      </c>
      <c r="F144" s="5273" t="s">
        <v>2360</v>
      </c>
      <c r="G144" s="5273" t="s">
        <v>22</v>
      </c>
      <c r="H144" s="5273" t="s">
        <v>22</v>
      </c>
      <c r="I144" s="5273" t="s">
        <v>853</v>
      </c>
    </row>
    <row customHeight="1" ht="11.25">
      <c r="A145" s="5273" t="s">
        <v>2246</v>
      </c>
      <c r="B145" s="5273" t="s">
        <v>16</v>
      </c>
      <c r="C145" s="5273" t="s">
        <v>2361</v>
      </c>
      <c r="D145" s="5273" t="s">
        <v>2362</v>
      </c>
      <c r="E145" s="5273" t="s">
        <v>2363</v>
      </c>
      <c r="F145" s="5273" t="s">
        <v>2289</v>
      </c>
      <c r="G145" s="5273" t="s">
        <v>2364</v>
      </c>
      <c r="H145" s="5273" t="s">
        <v>22</v>
      </c>
      <c r="I145" s="5273" t="s">
        <v>853</v>
      </c>
    </row>
    <row customHeight="1" ht="11.25">
      <c r="A146" s="5273" t="s">
        <v>2246</v>
      </c>
      <c r="B146" s="5273" t="s">
        <v>16</v>
      </c>
      <c r="C146" s="5273" t="s">
        <v>2365</v>
      </c>
      <c r="D146" s="5273" t="s">
        <v>2366</v>
      </c>
      <c r="E146" s="5273" t="s">
        <v>2367</v>
      </c>
      <c r="F146" s="5273" t="s">
        <v>2340</v>
      </c>
      <c r="G146" s="5273" t="s">
        <v>22</v>
      </c>
      <c r="H146" s="5273" t="s">
        <v>22</v>
      </c>
      <c r="I146" s="5273" t="s">
        <v>853</v>
      </c>
    </row>
    <row customHeight="1" ht="11.25">
      <c r="A147" s="5273" t="s">
        <v>2246</v>
      </c>
      <c r="B147" s="5273" t="s">
        <v>16</v>
      </c>
      <c r="C147" s="5273" t="s">
        <v>2368</v>
      </c>
      <c r="D147" s="5273" t="s">
        <v>2369</v>
      </c>
      <c r="E147" s="5273" t="s">
        <v>2370</v>
      </c>
      <c r="F147" s="5273" t="s">
        <v>2298</v>
      </c>
      <c r="G147" s="5273" t="s">
        <v>2290</v>
      </c>
      <c r="H147" s="5273" t="s">
        <v>22</v>
      </c>
      <c r="I147" s="5273" t="s">
        <v>853</v>
      </c>
    </row>
    <row customHeight="1" ht="11.25">
      <c r="A148" s="5273" t="s">
        <v>2246</v>
      </c>
      <c r="B148" s="5273" t="s">
        <v>16</v>
      </c>
      <c r="C148" s="5273" t="s">
        <v>2553</v>
      </c>
      <c r="D148" s="5273" t="s">
        <v>2554</v>
      </c>
      <c r="E148" s="5273" t="s">
        <v>2555</v>
      </c>
      <c r="F148" s="5273" t="s">
        <v>2258</v>
      </c>
      <c r="G148" s="5273" t="s">
        <v>2290</v>
      </c>
      <c r="H148" s="5273" t="s">
        <v>22</v>
      </c>
      <c r="I148" s="5273" t="s">
        <v>853</v>
      </c>
    </row>
    <row customHeight="1" ht="11.25">
      <c r="A149" s="5273" t="s">
        <v>2246</v>
      </c>
      <c r="B149" s="5273" t="s">
        <v>16</v>
      </c>
      <c r="C149" s="5273" t="s">
        <v>2556</v>
      </c>
      <c r="D149" s="5273" t="s">
        <v>2557</v>
      </c>
      <c r="E149" s="5273" t="s">
        <v>2558</v>
      </c>
      <c r="F149" s="5273" t="s">
        <v>2331</v>
      </c>
      <c r="G149" s="5273" t="s">
        <v>22</v>
      </c>
      <c r="H149" s="5273" t="s">
        <v>22</v>
      </c>
      <c r="I149" s="5273" t="s">
        <v>853</v>
      </c>
    </row>
    <row customHeight="1" ht="11.25">
      <c r="A150" s="5273" t="s">
        <v>2246</v>
      </c>
      <c r="B150" s="5273" t="s">
        <v>16</v>
      </c>
      <c r="C150" s="5273" t="s">
        <v>2559</v>
      </c>
      <c r="D150" s="5273" t="s">
        <v>2560</v>
      </c>
      <c r="E150" s="5273" t="s">
        <v>2561</v>
      </c>
      <c r="F150" s="5273" t="s">
        <v>2562</v>
      </c>
      <c r="G150" s="5273" t="s">
        <v>22</v>
      </c>
      <c r="H150" s="5273" t="s">
        <v>22</v>
      </c>
      <c r="I150" s="5273" t="s">
        <v>853</v>
      </c>
    </row>
    <row customHeight="1" ht="11.25">
      <c r="A151" s="5273" t="s">
        <v>2246</v>
      </c>
      <c r="B151" s="5273" t="s">
        <v>16</v>
      </c>
      <c r="C151" s="5273" t="s">
        <v>2374</v>
      </c>
      <c r="D151" s="5273" t="s">
        <v>2375</v>
      </c>
      <c r="E151" s="5273" t="s">
        <v>2376</v>
      </c>
      <c r="F151" s="5273" t="s">
        <v>2250</v>
      </c>
      <c r="G151" s="5273" t="s">
        <v>22</v>
      </c>
      <c r="H151" s="5273" t="s">
        <v>22</v>
      </c>
      <c r="I151" s="5273" t="s">
        <v>853</v>
      </c>
    </row>
    <row customHeight="1" ht="11.25">
      <c r="A152" s="5273" t="s">
        <v>2246</v>
      </c>
      <c r="B152" s="5273" t="s">
        <v>16</v>
      </c>
      <c r="C152" s="5273" t="s">
        <v>2377</v>
      </c>
      <c r="D152" s="5273" t="s">
        <v>2378</v>
      </c>
      <c r="E152" s="5273" t="s">
        <v>2379</v>
      </c>
      <c r="F152" s="5273" t="s">
        <v>2380</v>
      </c>
      <c r="G152" s="5273" t="s">
        <v>22</v>
      </c>
      <c r="H152" s="5273" t="s">
        <v>22</v>
      </c>
      <c r="I152" s="5273" t="s">
        <v>853</v>
      </c>
    </row>
    <row customHeight="1" ht="11.25">
      <c r="A153" s="5273" t="s">
        <v>2246</v>
      </c>
      <c r="B153" s="5273" t="s">
        <v>16</v>
      </c>
      <c r="C153" s="5273" t="s">
        <v>2381</v>
      </c>
      <c r="D153" s="5273" t="s">
        <v>2382</v>
      </c>
      <c r="E153" s="5273" t="s">
        <v>2383</v>
      </c>
      <c r="F153" s="5273" t="s">
        <v>2384</v>
      </c>
      <c r="G153" s="5273" t="s">
        <v>22</v>
      </c>
      <c r="H153" s="5273" t="s">
        <v>22</v>
      </c>
      <c r="I153" s="5273" t="s">
        <v>853</v>
      </c>
    </row>
    <row customHeight="1" ht="11.25">
      <c r="A154" s="5273" t="s">
        <v>2246</v>
      </c>
      <c r="B154" s="5273" t="s">
        <v>16</v>
      </c>
      <c r="C154" s="5273" t="s">
        <v>2385</v>
      </c>
      <c r="D154" s="5273" t="s">
        <v>2386</v>
      </c>
      <c r="E154" s="5273" t="s">
        <v>2387</v>
      </c>
      <c r="F154" s="5273" t="s">
        <v>2388</v>
      </c>
      <c r="G154" s="5273" t="s">
        <v>22</v>
      </c>
      <c r="H154" s="5273" t="s">
        <v>22</v>
      </c>
      <c r="I154" s="5273" t="s">
        <v>853</v>
      </c>
    </row>
    <row customHeight="1" ht="11.25">
      <c r="A155" s="5273" t="s">
        <v>2246</v>
      </c>
      <c r="B155" s="5273" t="s">
        <v>16</v>
      </c>
      <c r="C155" s="5273" t="s">
        <v>2563</v>
      </c>
      <c r="D155" s="5273" t="s">
        <v>2564</v>
      </c>
      <c r="E155" s="5273" t="s">
        <v>2565</v>
      </c>
      <c r="F155" s="5273" t="s">
        <v>2298</v>
      </c>
      <c r="G155" s="5273" t="s">
        <v>22</v>
      </c>
      <c r="H155" s="5273" t="s">
        <v>22</v>
      </c>
      <c r="I155" s="5273" t="s">
        <v>853</v>
      </c>
    </row>
    <row customHeight="1" ht="11.25">
      <c r="A156" s="5273" t="s">
        <v>2246</v>
      </c>
      <c r="B156" s="5273" t="s">
        <v>16</v>
      </c>
      <c r="C156" s="5273" t="s">
        <v>2408</v>
      </c>
      <c r="D156" s="5273" t="s">
        <v>2409</v>
      </c>
      <c r="E156" s="5273" t="s">
        <v>2410</v>
      </c>
      <c r="F156" s="5273" t="s">
        <v>2411</v>
      </c>
      <c r="G156" s="5273" t="s">
        <v>22</v>
      </c>
      <c r="H156" s="5273" t="s">
        <v>22</v>
      </c>
      <c r="I156" s="5273" t="s">
        <v>853</v>
      </c>
    </row>
    <row customHeight="1" ht="11.25">
      <c r="A157" s="5273" t="s">
        <v>2246</v>
      </c>
      <c r="B157" s="5273" t="s">
        <v>16</v>
      </c>
      <c r="C157" s="5273" t="s">
        <v>2415</v>
      </c>
      <c r="D157" s="5273" t="s">
        <v>2416</v>
      </c>
      <c r="E157" s="5273" t="s">
        <v>2417</v>
      </c>
      <c r="F157" s="5273" t="s">
        <v>2331</v>
      </c>
      <c r="G157" s="5273" t="s">
        <v>22</v>
      </c>
      <c r="H157" s="5273" t="s">
        <v>22</v>
      </c>
      <c r="I157" s="5273" t="s">
        <v>853</v>
      </c>
    </row>
    <row customHeight="1" ht="11.25">
      <c r="A158" s="5273" t="s">
        <v>2246</v>
      </c>
      <c r="B158" s="5273" t="s">
        <v>16</v>
      </c>
      <c r="C158" s="5273" t="s">
        <v>2429</v>
      </c>
      <c r="D158" s="5273" t="s">
        <v>2430</v>
      </c>
      <c r="E158" s="5273" t="s">
        <v>2431</v>
      </c>
      <c r="F158" s="5273" t="s">
        <v>2411</v>
      </c>
      <c r="G158" s="5273" t="s">
        <v>2432</v>
      </c>
      <c r="H158" s="5273" t="s">
        <v>2433</v>
      </c>
      <c r="I158" s="5273" t="s">
        <v>853</v>
      </c>
    </row>
    <row customHeight="1" ht="11.25">
      <c r="A159" s="5273" t="s">
        <v>2246</v>
      </c>
      <c r="B159" s="5273" t="s">
        <v>16</v>
      </c>
      <c r="C159" s="5273" t="s">
        <v>2445</v>
      </c>
      <c r="D159" s="5273" t="s">
        <v>2446</v>
      </c>
      <c r="E159" s="5273" t="s">
        <v>2447</v>
      </c>
      <c r="F159" s="5273" t="s">
        <v>2448</v>
      </c>
      <c r="G159" s="5273" t="s">
        <v>22</v>
      </c>
      <c r="H159" s="5273" t="s">
        <v>22</v>
      </c>
      <c r="I159" s="5273" t="s">
        <v>853</v>
      </c>
    </row>
    <row customHeight="1" ht="11.25">
      <c r="A160" s="5273" t="s">
        <v>2246</v>
      </c>
      <c r="B160" s="5273" t="s">
        <v>16</v>
      </c>
      <c r="C160" s="5273" t="s">
        <v>2449</v>
      </c>
      <c r="D160" s="5273" t="s">
        <v>2450</v>
      </c>
      <c r="E160" s="5273" t="s">
        <v>2451</v>
      </c>
      <c r="F160" s="5273" t="s">
        <v>2313</v>
      </c>
      <c r="G160" s="5273" t="s">
        <v>22</v>
      </c>
      <c r="H160" s="5273" t="s">
        <v>22</v>
      </c>
      <c r="I160" s="5273" t="s">
        <v>853</v>
      </c>
    </row>
    <row customHeight="1" ht="11.25">
      <c r="A161" s="5273" t="s">
        <v>2246</v>
      </c>
      <c r="B161" s="5273" t="s">
        <v>16</v>
      </c>
      <c r="C161" s="5273" t="s">
        <v>2455</v>
      </c>
      <c r="D161" s="5273" t="s">
        <v>2456</v>
      </c>
      <c r="E161" s="5273" t="s">
        <v>2457</v>
      </c>
      <c r="F161" s="5273" t="s">
        <v>2278</v>
      </c>
      <c r="G161" s="5273" t="s">
        <v>22</v>
      </c>
      <c r="H161" s="5273" t="s">
        <v>22</v>
      </c>
      <c r="I161" s="5273" t="s">
        <v>853</v>
      </c>
    </row>
    <row customHeight="1" ht="11.25">
      <c r="A162" s="5273" t="s">
        <v>2246</v>
      </c>
      <c r="B162" s="5273" t="s">
        <v>16</v>
      </c>
      <c r="C162" s="5273" t="s">
        <v>2458</v>
      </c>
      <c r="D162" s="5273" t="s">
        <v>2459</v>
      </c>
      <c r="E162" s="5273" t="s">
        <v>2253</v>
      </c>
      <c r="F162" s="5273" t="s">
        <v>2460</v>
      </c>
      <c r="G162" s="5273" t="s">
        <v>2461</v>
      </c>
      <c r="H162" s="5273" t="s">
        <v>22</v>
      </c>
      <c r="I162" s="5273" t="s">
        <v>853</v>
      </c>
    </row>
    <row customHeight="1" ht="11.25">
      <c r="A163" s="5273" t="s">
        <v>2246</v>
      </c>
      <c r="B163" s="5273" t="s">
        <v>16</v>
      </c>
      <c r="C163" s="5273" t="s">
        <v>2465</v>
      </c>
      <c r="D163" s="5273" t="s">
        <v>2466</v>
      </c>
      <c r="E163" s="5273" t="s">
        <v>2467</v>
      </c>
      <c r="F163" s="5273" t="s">
        <v>2468</v>
      </c>
      <c r="G163" s="5273" t="s">
        <v>2469</v>
      </c>
      <c r="H163" s="5273" t="s">
        <v>22</v>
      </c>
      <c r="I163" s="5273" t="s">
        <v>853</v>
      </c>
    </row>
    <row customHeight="1" ht="11.25">
      <c r="A164" s="5273" t="s">
        <v>2246</v>
      </c>
      <c r="B164" s="5273" t="s">
        <v>16</v>
      </c>
      <c r="C164" s="5273" t="s">
        <v>2566</v>
      </c>
      <c r="D164" s="5273" t="s">
        <v>2567</v>
      </c>
      <c r="E164" s="5273" t="s">
        <v>2568</v>
      </c>
      <c r="F164" s="5273" t="s">
        <v>2569</v>
      </c>
      <c r="G164" s="5273" t="s">
        <v>2570</v>
      </c>
      <c r="H164" s="5273" t="s">
        <v>22</v>
      </c>
      <c r="I164" s="5273" t="s">
        <v>853</v>
      </c>
    </row>
    <row customHeight="1" ht="11.25">
      <c r="A165" s="5273" t="s">
        <v>2246</v>
      </c>
      <c r="B165" s="5273" t="s">
        <v>16</v>
      </c>
      <c r="C165" s="5273" t="s">
        <v>2470</v>
      </c>
      <c r="D165" s="5273" t="s">
        <v>2471</v>
      </c>
      <c r="E165" s="5273" t="s">
        <v>2334</v>
      </c>
      <c r="F165" s="5273" t="s">
        <v>2472</v>
      </c>
      <c r="G165" s="5273" t="s">
        <v>22</v>
      </c>
      <c r="H165" s="5273" t="s">
        <v>22</v>
      </c>
      <c r="I165" s="5273" t="s">
        <v>853</v>
      </c>
    </row>
    <row customHeight="1" ht="11.25">
      <c r="A166" s="5273" t="s">
        <v>2246</v>
      </c>
      <c r="B166" s="5273" t="s">
        <v>16</v>
      </c>
      <c r="C166" s="5273" t="s">
        <v>2473</v>
      </c>
      <c r="D166" s="5273" t="s">
        <v>2474</v>
      </c>
      <c r="E166" s="5273" t="s">
        <v>2475</v>
      </c>
      <c r="F166" s="5273" t="s">
        <v>2476</v>
      </c>
      <c r="G166" s="5273" t="s">
        <v>2477</v>
      </c>
      <c r="H166" s="5273" t="s">
        <v>22</v>
      </c>
      <c r="I166" s="5273" t="s">
        <v>853</v>
      </c>
    </row>
    <row customHeight="1" ht="11.25">
      <c r="A167" s="5273" t="s">
        <v>2246</v>
      </c>
      <c r="B167" s="5273" t="s">
        <v>16</v>
      </c>
      <c r="C167" s="5273" t="s">
        <v>2478</v>
      </c>
      <c r="D167" s="5273" t="s">
        <v>2479</v>
      </c>
      <c r="E167" s="5273" t="s">
        <v>2480</v>
      </c>
      <c r="F167" s="5273" t="s">
        <v>2481</v>
      </c>
      <c r="G167" s="5273" t="s">
        <v>22</v>
      </c>
      <c r="H167" s="5273" t="s">
        <v>22</v>
      </c>
      <c r="I167" s="5273" t="s">
        <v>853</v>
      </c>
    </row>
    <row customHeight="1" ht="11.25">
      <c r="A168" s="5273" t="s">
        <v>2246</v>
      </c>
      <c r="B168" s="5273" t="s">
        <v>16</v>
      </c>
      <c r="C168" s="5273" t="s">
        <v>2482</v>
      </c>
      <c r="D168" s="5273" t="s">
        <v>2483</v>
      </c>
      <c r="E168" s="5273" t="s">
        <v>2480</v>
      </c>
      <c r="F168" s="5273" t="s">
        <v>2484</v>
      </c>
      <c r="G168" s="5273" t="s">
        <v>2485</v>
      </c>
      <c r="H168" s="5273" t="s">
        <v>22</v>
      </c>
      <c r="I168" s="5273" t="s">
        <v>853</v>
      </c>
    </row>
    <row customHeight="1" ht="11.25">
      <c r="A169" s="5273" t="s">
        <v>2246</v>
      </c>
      <c r="B169" s="5273" t="s">
        <v>16</v>
      </c>
      <c r="C169" s="5273" t="s">
        <v>2571</v>
      </c>
      <c r="D169" s="5273" t="s">
        <v>2572</v>
      </c>
      <c r="E169" s="5273" t="s">
        <v>2573</v>
      </c>
      <c r="F169" s="5273" t="s">
        <v>2574</v>
      </c>
      <c r="G169" s="5273" t="s">
        <v>2489</v>
      </c>
      <c r="H169" s="5273" t="s">
        <v>22</v>
      </c>
      <c r="I169" s="5273" t="s">
        <v>853</v>
      </c>
    </row>
    <row customHeight="1" ht="11.25">
      <c r="A170" s="5273" t="s">
        <v>2246</v>
      </c>
      <c r="B170" s="5273" t="s">
        <v>16</v>
      </c>
      <c r="C170" s="5273" t="s">
        <v>2575</v>
      </c>
      <c r="D170" s="5273" t="s">
        <v>2576</v>
      </c>
      <c r="E170" s="5273" t="s">
        <v>2577</v>
      </c>
      <c r="F170" s="5273" t="s">
        <v>2411</v>
      </c>
      <c r="G170" s="5273" t="s">
        <v>2290</v>
      </c>
      <c r="H170" s="5273" t="s">
        <v>22</v>
      </c>
      <c r="I170" s="5273" t="s">
        <v>853</v>
      </c>
    </row>
    <row customHeight="1" ht="11.25">
      <c r="A171" s="5273" t="s">
        <v>2246</v>
      </c>
      <c r="B171" s="5273" t="s">
        <v>16</v>
      </c>
      <c r="C171" s="5273" t="s">
        <v>13</v>
      </c>
      <c r="D171" s="5273" t="s">
        <v>46</v>
      </c>
      <c r="E171" s="5273" t="s">
        <v>49</v>
      </c>
      <c r="F171" s="5273" t="s">
        <v>51</v>
      </c>
      <c r="G171" s="5273" t="s">
        <v>22</v>
      </c>
      <c r="H171" s="5273" t="s">
        <v>22</v>
      </c>
      <c r="I171" s="5273" t="s">
        <v>853</v>
      </c>
    </row>
    <row customHeight="1" ht="11.25">
      <c r="A172" s="5273" t="s">
        <v>2246</v>
      </c>
      <c r="B172" s="5273" t="s">
        <v>16</v>
      </c>
      <c r="C172" s="5273" t="s">
        <v>2578</v>
      </c>
      <c r="D172" s="5273" t="s">
        <v>2579</v>
      </c>
      <c r="E172" s="5273" t="s">
        <v>2355</v>
      </c>
      <c r="F172" s="5273" t="s">
        <v>51</v>
      </c>
      <c r="G172" s="5273" t="s">
        <v>2580</v>
      </c>
      <c r="H172" s="5273" t="s">
        <v>22</v>
      </c>
      <c r="I172" s="5273" t="s">
        <v>853</v>
      </c>
    </row>
    <row customHeight="1" ht="11.25">
      <c r="A173" s="5273" t="s">
        <v>2246</v>
      </c>
      <c r="B173" s="5273" t="s">
        <v>16</v>
      </c>
      <c r="C173" s="5273" t="s">
        <v>2511</v>
      </c>
      <c r="D173" s="5273" t="s">
        <v>2512</v>
      </c>
      <c r="E173" s="5273" t="s">
        <v>2513</v>
      </c>
      <c r="F173" s="5273" t="s">
        <v>2298</v>
      </c>
      <c r="G173" s="5273" t="s">
        <v>22</v>
      </c>
      <c r="H173" s="5273" t="s">
        <v>22</v>
      </c>
      <c r="I173" s="5273" t="s">
        <v>853</v>
      </c>
    </row>
    <row customHeight="1" ht="11.25">
      <c r="A174" s="5273" t="s">
        <v>2246</v>
      </c>
      <c r="B174" s="5273" t="s">
        <v>16</v>
      </c>
      <c r="C174" s="5273" t="s">
        <v>2514</v>
      </c>
      <c r="D174" s="5273" t="s">
        <v>2515</v>
      </c>
      <c r="E174" s="5273" t="s">
        <v>2467</v>
      </c>
      <c r="F174" s="5273" t="s">
        <v>2516</v>
      </c>
      <c r="G174" s="5273" t="s">
        <v>22</v>
      </c>
      <c r="H174" s="5273" t="s">
        <v>22</v>
      </c>
      <c r="I174" s="5273" t="s">
        <v>853</v>
      </c>
    </row>
    <row customHeight="1" ht="11.25">
      <c r="A175" s="5273" t="s">
        <v>2246</v>
      </c>
      <c r="B175" s="5273" t="s">
        <v>16</v>
      </c>
      <c r="C175" s="5273" t="s">
        <v>2251</v>
      </c>
      <c r="D175" s="5273" t="s">
        <v>2252</v>
      </c>
      <c r="E175" s="5273" t="s">
        <v>2253</v>
      </c>
      <c r="F175" s="5273" t="s">
        <v>2254</v>
      </c>
      <c r="G175" s="5273" t="s">
        <v>22</v>
      </c>
      <c r="H175" s="5273" t="s">
        <v>22</v>
      </c>
      <c r="I175" s="5273" t="s">
        <v>906</v>
      </c>
    </row>
    <row customHeight="1" ht="11.25">
      <c r="A176" s="5273" t="s">
        <v>2246</v>
      </c>
      <c r="B176" s="5273" t="s">
        <v>16</v>
      </c>
      <c r="C176" s="5273" t="s">
        <v>2255</v>
      </c>
      <c r="D176" s="5273" t="s">
        <v>2256</v>
      </c>
      <c r="E176" s="5273" t="s">
        <v>2257</v>
      </c>
      <c r="F176" s="5273" t="s">
        <v>2258</v>
      </c>
      <c r="G176" s="5273" t="s">
        <v>2259</v>
      </c>
      <c r="H176" s="5273" t="s">
        <v>22</v>
      </c>
      <c r="I176" s="5273" t="s">
        <v>906</v>
      </c>
    </row>
    <row customHeight="1" ht="11.25">
      <c r="A177" s="5273" t="s">
        <v>2246</v>
      </c>
      <c r="B177" s="5273" t="s">
        <v>16</v>
      </c>
      <c r="C177" s="5273" t="s">
        <v>2260</v>
      </c>
      <c r="D177" s="5273" t="s">
        <v>2261</v>
      </c>
      <c r="E177" s="5273" t="s">
        <v>2262</v>
      </c>
      <c r="F177" s="5273" t="s">
        <v>2263</v>
      </c>
      <c r="G177" s="5273" t="s">
        <v>2264</v>
      </c>
      <c r="H177" s="5273" t="s">
        <v>22</v>
      </c>
      <c r="I177" s="5273" t="s">
        <v>906</v>
      </c>
    </row>
    <row customHeight="1" ht="11.25">
      <c r="A178" s="5273" t="s">
        <v>2246</v>
      </c>
      <c r="B178" s="5273" t="s">
        <v>16</v>
      </c>
      <c r="C178" s="5273" t="s">
        <v>2268</v>
      </c>
      <c r="D178" s="5273" t="s">
        <v>2269</v>
      </c>
      <c r="E178" s="5273" t="s">
        <v>2270</v>
      </c>
      <c r="F178" s="5273" t="s">
        <v>2258</v>
      </c>
      <c r="G178" s="5273" t="s">
        <v>2271</v>
      </c>
      <c r="H178" s="5273" t="s">
        <v>22</v>
      </c>
      <c r="I178" s="5273" t="s">
        <v>906</v>
      </c>
    </row>
    <row customHeight="1" ht="11.25">
      <c r="A179" s="5273" t="s">
        <v>2246</v>
      </c>
      <c r="B179" s="5273" t="s">
        <v>16</v>
      </c>
      <c r="C179" s="5273" t="s">
        <v>2275</v>
      </c>
      <c r="D179" s="5273" t="s">
        <v>2276</v>
      </c>
      <c r="E179" s="5273" t="s">
        <v>2277</v>
      </c>
      <c r="F179" s="5273" t="s">
        <v>2278</v>
      </c>
      <c r="G179" s="5273" t="s">
        <v>22</v>
      </c>
      <c r="H179" s="5273" t="s">
        <v>22</v>
      </c>
      <c r="I179" s="5273" t="s">
        <v>906</v>
      </c>
    </row>
    <row customHeight="1" ht="11.25">
      <c r="A180" s="5273" t="s">
        <v>2246</v>
      </c>
      <c r="B180" s="5273" t="s">
        <v>16</v>
      </c>
      <c r="C180" s="5273" t="s">
        <v>2286</v>
      </c>
      <c r="D180" s="5273" t="s">
        <v>2287</v>
      </c>
      <c r="E180" s="5273" t="s">
        <v>2288</v>
      </c>
      <c r="F180" s="5273" t="s">
        <v>2289</v>
      </c>
      <c r="G180" s="5273" t="s">
        <v>2290</v>
      </c>
      <c r="H180" s="5273" t="s">
        <v>22</v>
      </c>
      <c r="I180" s="5273" t="s">
        <v>906</v>
      </c>
    </row>
    <row customHeight="1" ht="11.25">
      <c r="A181" s="5273" t="s">
        <v>2246</v>
      </c>
      <c r="B181" s="5273" t="s">
        <v>16</v>
      </c>
      <c r="C181" s="5273" t="s">
        <v>2295</v>
      </c>
      <c r="D181" s="5273" t="s">
        <v>2296</v>
      </c>
      <c r="E181" s="5273" t="s">
        <v>2297</v>
      </c>
      <c r="F181" s="5273" t="s">
        <v>2298</v>
      </c>
      <c r="G181" s="5273" t="s">
        <v>22</v>
      </c>
      <c r="H181" s="5273" t="s">
        <v>22</v>
      </c>
      <c r="I181" s="5273" t="s">
        <v>906</v>
      </c>
    </row>
    <row customHeight="1" ht="11.25">
      <c r="A182" s="5273" t="s">
        <v>2246</v>
      </c>
      <c r="B182" s="5273" t="s">
        <v>16</v>
      </c>
      <c r="C182" s="5273" t="s">
        <v>22</v>
      </c>
      <c r="D182" s="5273" t="s">
        <v>2303</v>
      </c>
      <c r="E182" s="5273" t="s">
        <v>2304</v>
      </c>
      <c r="F182" s="5273" t="s">
        <v>2258</v>
      </c>
      <c r="G182" s="5273" t="s">
        <v>22</v>
      </c>
      <c r="H182" s="5273" t="s">
        <v>22</v>
      </c>
      <c r="I182" s="5273" t="s">
        <v>906</v>
      </c>
    </row>
    <row customHeight="1" ht="11.25">
      <c r="A183" s="5273" t="s">
        <v>2246</v>
      </c>
      <c r="B183" s="5273" t="s">
        <v>16</v>
      </c>
      <c r="C183" s="5273" t="s">
        <v>2305</v>
      </c>
      <c r="D183" s="5273" t="s">
        <v>2306</v>
      </c>
      <c r="E183" s="5273" t="s">
        <v>2307</v>
      </c>
      <c r="F183" s="5273" t="s">
        <v>2308</v>
      </c>
      <c r="G183" s="5273" t="s">
        <v>2309</v>
      </c>
      <c r="H183" s="5273" t="s">
        <v>22</v>
      </c>
      <c r="I183" s="5273" t="s">
        <v>906</v>
      </c>
    </row>
    <row customHeight="1" ht="11.25">
      <c r="A184" s="5273" t="s">
        <v>2246</v>
      </c>
      <c r="B184" s="5273" t="s">
        <v>16</v>
      </c>
      <c r="C184" s="5273" t="s">
        <v>2521</v>
      </c>
      <c r="D184" s="5273" t="s">
        <v>2522</v>
      </c>
      <c r="E184" s="5273" t="s">
        <v>2523</v>
      </c>
      <c r="F184" s="5273" t="s">
        <v>2285</v>
      </c>
      <c r="G184" s="5273" t="s">
        <v>22</v>
      </c>
      <c r="H184" s="5273" t="s">
        <v>22</v>
      </c>
      <c r="I184" s="5273" t="s">
        <v>906</v>
      </c>
    </row>
    <row customHeight="1" ht="11.25">
      <c r="A185" s="5273" t="s">
        <v>2246</v>
      </c>
      <c r="B185" s="5273" t="s">
        <v>16</v>
      </c>
      <c r="C185" s="5273" t="s">
        <v>2314</v>
      </c>
      <c r="D185" s="5273" t="s">
        <v>2315</v>
      </c>
      <c r="E185" s="5273" t="s">
        <v>2316</v>
      </c>
      <c r="F185" s="5273" t="s">
        <v>2258</v>
      </c>
      <c r="G185" s="5273" t="s">
        <v>2317</v>
      </c>
      <c r="H185" s="5273" t="s">
        <v>22</v>
      </c>
      <c r="I185" s="5273" t="s">
        <v>906</v>
      </c>
    </row>
    <row customHeight="1" ht="11.25">
      <c r="A186" s="5273" t="s">
        <v>2246</v>
      </c>
      <c r="B186" s="5273" t="s">
        <v>16</v>
      </c>
      <c r="C186" s="5273" t="s">
        <v>2524</v>
      </c>
      <c r="D186" s="5273" t="s">
        <v>2525</v>
      </c>
      <c r="E186" s="5273" t="s">
        <v>2526</v>
      </c>
      <c r="F186" s="5273" t="s">
        <v>2289</v>
      </c>
      <c r="G186" s="5273" t="s">
        <v>22</v>
      </c>
      <c r="H186" s="5273" t="s">
        <v>22</v>
      </c>
      <c r="I186" s="5273" t="s">
        <v>906</v>
      </c>
    </row>
    <row customHeight="1" ht="11.25">
      <c r="A187" s="5273" t="s">
        <v>2246</v>
      </c>
      <c r="B187" s="5273" t="s">
        <v>16</v>
      </c>
      <c r="C187" s="5273" t="s">
        <v>2328</v>
      </c>
      <c r="D187" s="5273" t="s">
        <v>2329</v>
      </c>
      <c r="E187" s="5273" t="s">
        <v>2330</v>
      </c>
      <c r="F187" s="5273" t="s">
        <v>2331</v>
      </c>
      <c r="G187" s="5273" t="s">
        <v>22</v>
      </c>
      <c r="H187" s="5273" t="s">
        <v>22</v>
      </c>
      <c r="I187" s="5273" t="s">
        <v>906</v>
      </c>
    </row>
    <row customHeight="1" ht="11.25">
      <c r="A188" s="5273" t="s">
        <v>2246</v>
      </c>
      <c r="B188" s="5273" t="s">
        <v>16</v>
      </c>
      <c r="C188" s="5273" t="s">
        <v>2527</v>
      </c>
      <c r="D188" s="5273" t="s">
        <v>2528</v>
      </c>
      <c r="E188" s="5273" t="s">
        <v>2529</v>
      </c>
      <c r="F188" s="5273" t="s">
        <v>2411</v>
      </c>
      <c r="G188" s="5273" t="s">
        <v>22</v>
      </c>
      <c r="H188" s="5273" t="s">
        <v>22</v>
      </c>
      <c r="I188" s="5273" t="s">
        <v>906</v>
      </c>
    </row>
    <row customHeight="1" ht="11.25">
      <c r="A189" s="5273" t="s">
        <v>2246</v>
      </c>
      <c r="B189" s="5273" t="s">
        <v>16</v>
      </c>
      <c r="C189" s="5273" t="s">
        <v>2530</v>
      </c>
      <c r="D189" s="5273" t="s">
        <v>2531</v>
      </c>
      <c r="E189" s="5273" t="s">
        <v>2532</v>
      </c>
      <c r="F189" s="5273" t="s">
        <v>2331</v>
      </c>
      <c r="G189" s="5273" t="s">
        <v>22</v>
      </c>
      <c r="H189" s="5273" t="s">
        <v>22</v>
      </c>
      <c r="I189" s="5273" t="s">
        <v>906</v>
      </c>
    </row>
    <row customHeight="1" ht="11.25">
      <c r="A190" s="5273" t="s">
        <v>2246</v>
      </c>
      <c r="B190" s="5273" t="s">
        <v>16</v>
      </c>
      <c r="C190" s="5273" t="s">
        <v>2332</v>
      </c>
      <c r="D190" s="5273" t="s">
        <v>2333</v>
      </c>
      <c r="E190" s="5273" t="s">
        <v>2334</v>
      </c>
      <c r="F190" s="5273" t="s">
        <v>2335</v>
      </c>
      <c r="G190" s="5273" t="s">
        <v>2336</v>
      </c>
      <c r="H190" s="5273" t="s">
        <v>22</v>
      </c>
      <c r="I190" s="5273" t="s">
        <v>906</v>
      </c>
    </row>
    <row customHeight="1" ht="11.25">
      <c r="A191" s="5273" t="s">
        <v>2246</v>
      </c>
      <c r="B191" s="5273" t="s">
        <v>16</v>
      </c>
      <c r="C191" s="5273" t="s">
        <v>2533</v>
      </c>
      <c r="D191" s="5273" t="s">
        <v>2534</v>
      </c>
      <c r="E191" s="5273" t="s">
        <v>2535</v>
      </c>
      <c r="F191" s="5273" t="s">
        <v>2258</v>
      </c>
      <c r="G191" s="5273" t="s">
        <v>22</v>
      </c>
      <c r="H191" s="5273" t="s">
        <v>22</v>
      </c>
      <c r="I191" s="5273" t="s">
        <v>906</v>
      </c>
    </row>
    <row customHeight="1" ht="11.25">
      <c r="A192" s="5273" t="s">
        <v>2246</v>
      </c>
      <c r="B192" s="5273" t="s">
        <v>16</v>
      </c>
      <c r="C192" s="5273" t="s">
        <v>2337</v>
      </c>
      <c r="D192" s="5273" t="s">
        <v>2338</v>
      </c>
      <c r="E192" s="5273" t="s">
        <v>2339</v>
      </c>
      <c r="F192" s="5273" t="s">
        <v>2340</v>
      </c>
      <c r="G192" s="5273" t="s">
        <v>22</v>
      </c>
      <c r="H192" s="5273" t="s">
        <v>22</v>
      </c>
      <c r="I192" s="5273" t="s">
        <v>906</v>
      </c>
    </row>
    <row customHeight="1" ht="11.25">
      <c r="A193" s="5273" t="s">
        <v>2246</v>
      </c>
      <c r="B193" s="5273" t="s">
        <v>16</v>
      </c>
      <c r="C193" s="5273" t="s">
        <v>2536</v>
      </c>
      <c r="D193" s="5273" t="s">
        <v>2537</v>
      </c>
      <c r="E193" s="5273" t="s">
        <v>2538</v>
      </c>
      <c r="F193" s="5273" t="s">
        <v>2285</v>
      </c>
      <c r="G193" s="5273" t="s">
        <v>2539</v>
      </c>
      <c r="H193" s="5273" t="s">
        <v>22</v>
      </c>
      <c r="I193" s="5273" t="s">
        <v>906</v>
      </c>
    </row>
    <row customHeight="1" ht="11.25">
      <c r="A194" s="5273" t="s">
        <v>2246</v>
      </c>
      <c r="B194" s="5273" t="s">
        <v>16</v>
      </c>
      <c r="C194" s="5273" t="s">
        <v>2347</v>
      </c>
      <c r="D194" s="5273" t="s">
        <v>2348</v>
      </c>
      <c r="E194" s="5273" t="s">
        <v>2349</v>
      </c>
      <c r="F194" s="5273" t="s">
        <v>2289</v>
      </c>
      <c r="G194" s="5273" t="s">
        <v>2290</v>
      </c>
      <c r="H194" s="5273" t="s">
        <v>22</v>
      </c>
      <c r="I194" s="5273" t="s">
        <v>906</v>
      </c>
    </row>
    <row customHeight="1" ht="11.25">
      <c r="A195" s="5273" t="s">
        <v>2246</v>
      </c>
      <c r="B195" s="5273" t="s">
        <v>16</v>
      </c>
      <c r="C195" s="5273" t="s">
        <v>2540</v>
      </c>
      <c r="D195" s="5273" t="s">
        <v>2541</v>
      </c>
      <c r="E195" s="5273" t="s">
        <v>2542</v>
      </c>
      <c r="F195" s="5273" t="s">
        <v>2289</v>
      </c>
      <c r="G195" s="5273" t="s">
        <v>2543</v>
      </c>
      <c r="H195" s="5273" t="s">
        <v>22</v>
      </c>
      <c r="I195" s="5273" t="s">
        <v>906</v>
      </c>
    </row>
    <row customHeight="1" ht="11.25">
      <c r="A196" s="5273" t="s">
        <v>2246</v>
      </c>
      <c r="B196" s="5273" t="s">
        <v>16</v>
      </c>
      <c r="C196" s="5273" t="s">
        <v>2544</v>
      </c>
      <c r="D196" s="5273" t="s">
        <v>2545</v>
      </c>
      <c r="E196" s="5273" t="s">
        <v>2546</v>
      </c>
      <c r="F196" s="5273" t="s">
        <v>2289</v>
      </c>
      <c r="G196" s="5273" t="s">
        <v>2547</v>
      </c>
      <c r="H196" s="5273" t="s">
        <v>22</v>
      </c>
      <c r="I196" s="5273" t="s">
        <v>906</v>
      </c>
    </row>
    <row customHeight="1" ht="11.25">
      <c r="A197" s="5273" t="s">
        <v>2246</v>
      </c>
      <c r="B197" s="5273" t="s">
        <v>16</v>
      </c>
      <c r="C197" s="5273" t="s">
        <v>2548</v>
      </c>
      <c r="D197" s="5273" t="s">
        <v>2545</v>
      </c>
      <c r="E197" s="5273" t="s">
        <v>2549</v>
      </c>
      <c r="F197" s="5273" t="s">
        <v>2250</v>
      </c>
      <c r="G197" s="5273" t="s">
        <v>22</v>
      </c>
      <c r="H197" s="5273" t="s">
        <v>22</v>
      </c>
      <c r="I197" s="5273" t="s">
        <v>906</v>
      </c>
    </row>
    <row customHeight="1" ht="11.25">
      <c r="A198" s="5273" t="s">
        <v>2246</v>
      </c>
      <c r="B198" s="5273" t="s">
        <v>16</v>
      </c>
      <c r="C198" s="5273" t="s">
        <v>2550</v>
      </c>
      <c r="D198" s="5273" t="s">
        <v>2551</v>
      </c>
      <c r="E198" s="5273" t="s">
        <v>2552</v>
      </c>
      <c r="F198" s="5273" t="s">
        <v>2448</v>
      </c>
      <c r="G198" s="5273" t="s">
        <v>22</v>
      </c>
      <c r="H198" s="5273" t="s">
        <v>22</v>
      </c>
      <c r="I198" s="5273" t="s">
        <v>906</v>
      </c>
    </row>
    <row customHeight="1" ht="11.25">
      <c r="A199" s="5273" t="s">
        <v>2246</v>
      </c>
      <c r="B199" s="5273" t="s">
        <v>16</v>
      </c>
      <c r="C199" s="5273" t="s">
        <v>2353</v>
      </c>
      <c r="D199" s="5273" t="s">
        <v>2354</v>
      </c>
      <c r="E199" s="5273" t="s">
        <v>2355</v>
      </c>
      <c r="F199" s="5273" t="s">
        <v>2356</v>
      </c>
      <c r="G199" s="5273" t="s">
        <v>22</v>
      </c>
      <c r="H199" s="5273" t="s">
        <v>22</v>
      </c>
      <c r="I199" s="5273" t="s">
        <v>906</v>
      </c>
    </row>
    <row customHeight="1" ht="11.25">
      <c r="A200" s="5273" t="s">
        <v>2246</v>
      </c>
      <c r="B200" s="5273" t="s">
        <v>16</v>
      </c>
      <c r="C200" s="5273" t="s">
        <v>2357</v>
      </c>
      <c r="D200" s="5273" t="s">
        <v>2358</v>
      </c>
      <c r="E200" s="5273" t="s">
        <v>2359</v>
      </c>
      <c r="F200" s="5273" t="s">
        <v>2360</v>
      </c>
      <c r="G200" s="5273" t="s">
        <v>22</v>
      </c>
      <c r="H200" s="5273" t="s">
        <v>22</v>
      </c>
      <c r="I200" s="5273" t="s">
        <v>906</v>
      </c>
    </row>
    <row customHeight="1" ht="11.25">
      <c r="A201" s="5273" t="s">
        <v>2246</v>
      </c>
      <c r="B201" s="5273" t="s">
        <v>16</v>
      </c>
      <c r="C201" s="5273" t="s">
        <v>2361</v>
      </c>
      <c r="D201" s="5273" t="s">
        <v>2362</v>
      </c>
      <c r="E201" s="5273" t="s">
        <v>2363</v>
      </c>
      <c r="F201" s="5273" t="s">
        <v>2289</v>
      </c>
      <c r="G201" s="5273" t="s">
        <v>2364</v>
      </c>
      <c r="H201" s="5273" t="s">
        <v>22</v>
      </c>
      <c r="I201" s="5273" t="s">
        <v>906</v>
      </c>
    </row>
    <row customHeight="1" ht="11.25">
      <c r="A202" s="5273" t="s">
        <v>2246</v>
      </c>
      <c r="B202" s="5273" t="s">
        <v>16</v>
      </c>
      <c r="C202" s="5273" t="s">
        <v>2581</v>
      </c>
      <c r="D202" s="5273" t="s">
        <v>2582</v>
      </c>
      <c r="E202" s="5273" t="s">
        <v>2583</v>
      </c>
      <c r="F202" s="5273" t="s">
        <v>2584</v>
      </c>
      <c r="G202" s="5273" t="s">
        <v>22</v>
      </c>
      <c r="H202" s="5273" t="s">
        <v>22</v>
      </c>
      <c r="I202" s="5273" t="s">
        <v>906</v>
      </c>
    </row>
    <row customHeight="1" ht="11.25">
      <c r="A203" s="5273" t="s">
        <v>2246</v>
      </c>
      <c r="B203" s="5273" t="s">
        <v>16</v>
      </c>
      <c r="C203" s="5273" t="s">
        <v>2365</v>
      </c>
      <c r="D203" s="5273" t="s">
        <v>2366</v>
      </c>
      <c r="E203" s="5273" t="s">
        <v>2367</v>
      </c>
      <c r="F203" s="5273" t="s">
        <v>2340</v>
      </c>
      <c r="G203" s="5273" t="s">
        <v>22</v>
      </c>
      <c r="H203" s="5273" t="s">
        <v>22</v>
      </c>
      <c r="I203" s="5273" t="s">
        <v>906</v>
      </c>
    </row>
    <row customHeight="1" ht="11.25">
      <c r="A204" s="5273" t="s">
        <v>2246</v>
      </c>
      <c r="B204" s="5273" t="s">
        <v>16</v>
      </c>
      <c r="C204" s="5273" t="s">
        <v>2368</v>
      </c>
      <c r="D204" s="5273" t="s">
        <v>2369</v>
      </c>
      <c r="E204" s="5273" t="s">
        <v>2370</v>
      </c>
      <c r="F204" s="5273" t="s">
        <v>2298</v>
      </c>
      <c r="G204" s="5273" t="s">
        <v>2290</v>
      </c>
      <c r="H204" s="5273" t="s">
        <v>22</v>
      </c>
      <c r="I204" s="5273" t="s">
        <v>906</v>
      </c>
    </row>
    <row customHeight="1" ht="11.25">
      <c r="A205" s="5273" t="s">
        <v>2246</v>
      </c>
      <c r="B205" s="5273" t="s">
        <v>16</v>
      </c>
      <c r="C205" s="5273" t="s">
        <v>2553</v>
      </c>
      <c r="D205" s="5273" t="s">
        <v>2554</v>
      </c>
      <c r="E205" s="5273" t="s">
        <v>2555</v>
      </c>
      <c r="F205" s="5273" t="s">
        <v>2258</v>
      </c>
      <c r="G205" s="5273" t="s">
        <v>2290</v>
      </c>
      <c r="H205" s="5273" t="s">
        <v>22</v>
      </c>
      <c r="I205" s="5273" t="s">
        <v>906</v>
      </c>
    </row>
    <row customHeight="1" ht="11.25">
      <c r="A206" s="5273" t="s">
        <v>2246</v>
      </c>
      <c r="B206" s="5273" t="s">
        <v>16</v>
      </c>
      <c r="C206" s="5273" t="s">
        <v>2556</v>
      </c>
      <c r="D206" s="5273" t="s">
        <v>2557</v>
      </c>
      <c r="E206" s="5273" t="s">
        <v>2558</v>
      </c>
      <c r="F206" s="5273" t="s">
        <v>2331</v>
      </c>
      <c r="G206" s="5273" t="s">
        <v>22</v>
      </c>
      <c r="H206" s="5273" t="s">
        <v>22</v>
      </c>
      <c r="I206" s="5273" t="s">
        <v>906</v>
      </c>
    </row>
    <row customHeight="1" ht="11.25">
      <c r="A207" s="5273" t="s">
        <v>2246</v>
      </c>
      <c r="B207" s="5273" t="s">
        <v>16</v>
      </c>
      <c r="C207" s="5273" t="s">
        <v>2374</v>
      </c>
      <c r="D207" s="5273" t="s">
        <v>2375</v>
      </c>
      <c r="E207" s="5273" t="s">
        <v>2376</v>
      </c>
      <c r="F207" s="5273" t="s">
        <v>2250</v>
      </c>
      <c r="G207" s="5273" t="s">
        <v>22</v>
      </c>
      <c r="H207" s="5273" t="s">
        <v>22</v>
      </c>
      <c r="I207" s="5273" t="s">
        <v>906</v>
      </c>
    </row>
    <row customHeight="1" ht="11.25">
      <c r="A208" s="5273" t="s">
        <v>2246</v>
      </c>
      <c r="B208" s="5273" t="s">
        <v>16</v>
      </c>
      <c r="C208" s="5273" t="s">
        <v>2377</v>
      </c>
      <c r="D208" s="5273" t="s">
        <v>2378</v>
      </c>
      <c r="E208" s="5273" t="s">
        <v>2379</v>
      </c>
      <c r="F208" s="5273" t="s">
        <v>2380</v>
      </c>
      <c r="G208" s="5273" t="s">
        <v>22</v>
      </c>
      <c r="H208" s="5273" t="s">
        <v>22</v>
      </c>
      <c r="I208" s="5273" t="s">
        <v>906</v>
      </c>
    </row>
    <row customHeight="1" ht="11.25">
      <c r="A209" s="5273" t="s">
        <v>2246</v>
      </c>
      <c r="B209" s="5273" t="s">
        <v>16</v>
      </c>
      <c r="C209" s="5273" t="s">
        <v>2381</v>
      </c>
      <c r="D209" s="5273" t="s">
        <v>2382</v>
      </c>
      <c r="E209" s="5273" t="s">
        <v>2383</v>
      </c>
      <c r="F209" s="5273" t="s">
        <v>2384</v>
      </c>
      <c r="G209" s="5273" t="s">
        <v>22</v>
      </c>
      <c r="H209" s="5273" t="s">
        <v>22</v>
      </c>
      <c r="I209" s="5273" t="s">
        <v>906</v>
      </c>
    </row>
    <row customHeight="1" ht="11.25">
      <c r="A210" s="5273" t="s">
        <v>2246</v>
      </c>
      <c r="B210" s="5273" t="s">
        <v>16</v>
      </c>
      <c r="C210" s="5273" t="s">
        <v>2385</v>
      </c>
      <c r="D210" s="5273" t="s">
        <v>2386</v>
      </c>
      <c r="E210" s="5273" t="s">
        <v>2387</v>
      </c>
      <c r="F210" s="5273" t="s">
        <v>2388</v>
      </c>
      <c r="G210" s="5273" t="s">
        <v>22</v>
      </c>
      <c r="H210" s="5273" t="s">
        <v>22</v>
      </c>
      <c r="I210" s="5273" t="s">
        <v>906</v>
      </c>
    </row>
    <row customHeight="1" ht="11.25">
      <c r="A211" s="5273" t="s">
        <v>2246</v>
      </c>
      <c r="B211" s="5273" t="s">
        <v>16</v>
      </c>
      <c r="C211" s="5273" t="s">
        <v>2408</v>
      </c>
      <c r="D211" s="5273" t="s">
        <v>2409</v>
      </c>
      <c r="E211" s="5273" t="s">
        <v>2410</v>
      </c>
      <c r="F211" s="5273" t="s">
        <v>2411</v>
      </c>
      <c r="G211" s="5273" t="s">
        <v>22</v>
      </c>
      <c r="H211" s="5273" t="s">
        <v>22</v>
      </c>
      <c r="I211" s="5273" t="s">
        <v>906</v>
      </c>
    </row>
    <row customHeight="1" ht="11.25">
      <c r="A212" s="5273" t="s">
        <v>2246</v>
      </c>
      <c r="B212" s="5273" t="s">
        <v>16</v>
      </c>
      <c r="C212" s="5273" t="s">
        <v>2415</v>
      </c>
      <c r="D212" s="5273" t="s">
        <v>2416</v>
      </c>
      <c r="E212" s="5273" t="s">
        <v>2417</v>
      </c>
      <c r="F212" s="5273" t="s">
        <v>2331</v>
      </c>
      <c r="G212" s="5273" t="s">
        <v>22</v>
      </c>
      <c r="H212" s="5273" t="s">
        <v>22</v>
      </c>
      <c r="I212" s="5273" t="s">
        <v>906</v>
      </c>
    </row>
    <row customHeight="1" ht="11.25">
      <c r="A213" s="5273" t="s">
        <v>2246</v>
      </c>
      <c r="B213" s="5273" t="s">
        <v>16</v>
      </c>
      <c r="C213" s="5273" t="s">
        <v>2429</v>
      </c>
      <c r="D213" s="5273" t="s">
        <v>2430</v>
      </c>
      <c r="E213" s="5273" t="s">
        <v>2431</v>
      </c>
      <c r="F213" s="5273" t="s">
        <v>2411</v>
      </c>
      <c r="G213" s="5273" t="s">
        <v>2432</v>
      </c>
      <c r="H213" s="5273" t="s">
        <v>2433</v>
      </c>
      <c r="I213" s="5273" t="s">
        <v>906</v>
      </c>
    </row>
    <row customHeight="1" ht="11.25">
      <c r="A214" s="5273" t="s">
        <v>2246</v>
      </c>
      <c r="B214" s="5273" t="s">
        <v>16</v>
      </c>
      <c r="C214" s="5273" t="s">
        <v>2445</v>
      </c>
      <c r="D214" s="5273" t="s">
        <v>2446</v>
      </c>
      <c r="E214" s="5273" t="s">
        <v>2447</v>
      </c>
      <c r="F214" s="5273" t="s">
        <v>2448</v>
      </c>
      <c r="G214" s="5273" t="s">
        <v>22</v>
      </c>
      <c r="H214" s="5273" t="s">
        <v>22</v>
      </c>
      <c r="I214" s="5273" t="s">
        <v>906</v>
      </c>
    </row>
    <row customHeight="1" ht="11.25">
      <c r="A215" s="5273" t="s">
        <v>2246</v>
      </c>
      <c r="B215" s="5273" t="s">
        <v>16</v>
      </c>
      <c r="C215" s="5273" t="s">
        <v>2458</v>
      </c>
      <c r="D215" s="5273" t="s">
        <v>2459</v>
      </c>
      <c r="E215" s="5273" t="s">
        <v>2253</v>
      </c>
      <c r="F215" s="5273" t="s">
        <v>2460</v>
      </c>
      <c r="G215" s="5273" t="s">
        <v>2461</v>
      </c>
      <c r="H215" s="5273" t="s">
        <v>22</v>
      </c>
      <c r="I215" s="5273" t="s">
        <v>906</v>
      </c>
    </row>
    <row customHeight="1" ht="11.25">
      <c r="A216" s="5273" t="s">
        <v>2246</v>
      </c>
      <c r="B216" s="5273" t="s">
        <v>16</v>
      </c>
      <c r="C216" s="5273" t="s">
        <v>2465</v>
      </c>
      <c r="D216" s="5273" t="s">
        <v>2466</v>
      </c>
      <c r="E216" s="5273" t="s">
        <v>2467</v>
      </c>
      <c r="F216" s="5273" t="s">
        <v>2468</v>
      </c>
      <c r="G216" s="5273" t="s">
        <v>2469</v>
      </c>
      <c r="H216" s="5273" t="s">
        <v>22</v>
      </c>
      <c r="I216" s="5273" t="s">
        <v>906</v>
      </c>
    </row>
    <row customHeight="1" ht="11.25">
      <c r="A217" s="5273" t="s">
        <v>2246</v>
      </c>
      <c r="B217" s="5273" t="s">
        <v>16</v>
      </c>
      <c r="C217" s="5273" t="s">
        <v>2470</v>
      </c>
      <c r="D217" s="5273" t="s">
        <v>2471</v>
      </c>
      <c r="E217" s="5273" t="s">
        <v>2334</v>
      </c>
      <c r="F217" s="5273" t="s">
        <v>2472</v>
      </c>
      <c r="G217" s="5273" t="s">
        <v>22</v>
      </c>
      <c r="H217" s="5273" t="s">
        <v>22</v>
      </c>
      <c r="I217" s="5273" t="s">
        <v>906</v>
      </c>
    </row>
    <row customHeight="1" ht="11.25">
      <c r="A218" s="5273" t="s">
        <v>2246</v>
      </c>
      <c r="B218" s="5273" t="s">
        <v>16</v>
      </c>
      <c r="C218" s="5273" t="s">
        <v>2473</v>
      </c>
      <c r="D218" s="5273" t="s">
        <v>2474</v>
      </c>
      <c r="E218" s="5273" t="s">
        <v>2475</v>
      </c>
      <c r="F218" s="5273" t="s">
        <v>2476</v>
      </c>
      <c r="G218" s="5273" t="s">
        <v>2477</v>
      </c>
      <c r="H218" s="5273" t="s">
        <v>22</v>
      </c>
      <c r="I218" s="5273" t="s">
        <v>906</v>
      </c>
    </row>
    <row customHeight="1" ht="11.25">
      <c r="A219" s="5273" t="s">
        <v>2246</v>
      </c>
      <c r="B219" s="5273" t="s">
        <v>16</v>
      </c>
      <c r="C219" s="5273" t="s">
        <v>2478</v>
      </c>
      <c r="D219" s="5273" t="s">
        <v>2479</v>
      </c>
      <c r="E219" s="5273" t="s">
        <v>2480</v>
      </c>
      <c r="F219" s="5273" t="s">
        <v>2481</v>
      </c>
      <c r="G219" s="5273" t="s">
        <v>22</v>
      </c>
      <c r="H219" s="5273" t="s">
        <v>22</v>
      </c>
      <c r="I219" s="5273" t="s">
        <v>906</v>
      </c>
    </row>
    <row customHeight="1" ht="11.25">
      <c r="A220" s="5273" t="s">
        <v>2246</v>
      </c>
      <c r="B220" s="5273" t="s">
        <v>16</v>
      </c>
      <c r="C220" s="5273" t="s">
        <v>2482</v>
      </c>
      <c r="D220" s="5273" t="s">
        <v>2483</v>
      </c>
      <c r="E220" s="5273" t="s">
        <v>2480</v>
      </c>
      <c r="F220" s="5273" t="s">
        <v>2484</v>
      </c>
      <c r="G220" s="5273" t="s">
        <v>2485</v>
      </c>
      <c r="H220" s="5273" t="s">
        <v>22</v>
      </c>
      <c r="I220" s="5273" t="s">
        <v>906</v>
      </c>
    </row>
    <row customHeight="1" ht="11.25">
      <c r="A221" s="5273" t="s">
        <v>2246</v>
      </c>
      <c r="B221" s="5273" t="s">
        <v>16</v>
      </c>
      <c r="C221" s="5273" t="s">
        <v>2571</v>
      </c>
      <c r="D221" s="5273" t="s">
        <v>2572</v>
      </c>
      <c r="E221" s="5273" t="s">
        <v>2573</v>
      </c>
      <c r="F221" s="5273" t="s">
        <v>2574</v>
      </c>
      <c r="G221" s="5273" t="s">
        <v>2489</v>
      </c>
      <c r="H221" s="5273" t="s">
        <v>22</v>
      </c>
      <c r="I221" s="5273" t="s">
        <v>906</v>
      </c>
    </row>
    <row customHeight="1" ht="11.25">
      <c r="A222" s="5273" t="s">
        <v>2246</v>
      </c>
      <c r="B222" s="5273" t="s">
        <v>16</v>
      </c>
      <c r="C222" s="5273" t="s">
        <v>2575</v>
      </c>
      <c r="D222" s="5273" t="s">
        <v>2576</v>
      </c>
      <c r="E222" s="5273" t="s">
        <v>2577</v>
      </c>
      <c r="F222" s="5273" t="s">
        <v>2411</v>
      </c>
      <c r="G222" s="5273" t="s">
        <v>2290</v>
      </c>
      <c r="H222" s="5273" t="s">
        <v>22</v>
      </c>
      <c r="I222" s="5273" t="s">
        <v>906</v>
      </c>
    </row>
    <row customHeight="1" ht="11.25">
      <c r="A223" s="5273" t="s">
        <v>2246</v>
      </c>
      <c r="B223" s="5273" t="s">
        <v>16</v>
      </c>
      <c r="C223" s="5273" t="s">
        <v>13</v>
      </c>
      <c r="D223" s="5273" t="s">
        <v>46</v>
      </c>
      <c r="E223" s="5273" t="s">
        <v>49</v>
      </c>
      <c r="F223" s="5273" t="s">
        <v>51</v>
      </c>
      <c r="G223" s="5273" t="s">
        <v>22</v>
      </c>
      <c r="H223" s="5273" t="s">
        <v>22</v>
      </c>
      <c r="I223" s="5273" t="s">
        <v>906</v>
      </c>
    </row>
    <row customHeight="1" ht="11.25">
      <c r="A224" s="5273" t="s">
        <v>2246</v>
      </c>
      <c r="B224" s="5273" t="s">
        <v>16</v>
      </c>
      <c r="C224" s="5273" t="s">
        <v>2511</v>
      </c>
      <c r="D224" s="5273" t="s">
        <v>2512</v>
      </c>
      <c r="E224" s="5273" t="s">
        <v>2513</v>
      </c>
      <c r="F224" s="5273" t="s">
        <v>2298</v>
      </c>
      <c r="G224" s="5273" t="s">
        <v>22</v>
      </c>
      <c r="H224" s="5273" t="s">
        <v>22</v>
      </c>
      <c r="I224" s="5273" t="s">
        <v>906</v>
      </c>
    </row>
    <row customHeight="1" ht="11.25">
      <c r="A225" s="5273" t="s">
        <v>2246</v>
      </c>
      <c r="B225" s="5273" t="s">
        <v>16</v>
      </c>
      <c r="C225" s="5273" t="s">
        <v>2514</v>
      </c>
      <c r="D225" s="5273" t="s">
        <v>2515</v>
      </c>
      <c r="E225" s="5273" t="s">
        <v>2467</v>
      </c>
      <c r="F225" s="5273" t="s">
        <v>2516</v>
      </c>
      <c r="G225" s="5273" t="s">
        <v>22</v>
      </c>
      <c r="H225" s="5273" t="s">
        <v>22</v>
      </c>
      <c r="I225" s="5273" t="s">
        <v>906</v>
      </c>
    </row>
    <row customHeight="1" ht="11.25">
      <c r="A226" s="5273" t="s">
        <v>2246</v>
      </c>
      <c r="B226" s="5273" t="s">
        <v>16</v>
      </c>
      <c r="C226" s="5273" t="s">
        <v>22</v>
      </c>
      <c r="D226" s="5273" t="s">
        <v>2303</v>
      </c>
      <c r="E226" s="5273" t="s">
        <v>2304</v>
      </c>
      <c r="F226" s="5273" t="s">
        <v>2258</v>
      </c>
      <c r="G226" s="5273" t="s">
        <v>22</v>
      </c>
      <c r="H226" s="5273" t="s">
        <v>22</v>
      </c>
      <c r="I226" s="5273" t="s">
        <v>1619</v>
      </c>
    </row>
    <row customHeight="1" ht="11.25">
      <c r="A227" s="5273" t="s">
        <v>2246</v>
      </c>
      <c r="B227" s="5273" t="s">
        <v>16</v>
      </c>
      <c r="C227" s="5273" t="s">
        <v>2585</v>
      </c>
      <c r="D227" s="5273" t="s">
        <v>2586</v>
      </c>
      <c r="E227" s="5273" t="s">
        <v>2587</v>
      </c>
      <c r="F227" s="5273" t="s">
        <v>2289</v>
      </c>
      <c r="G227" s="5273" t="s">
        <v>22</v>
      </c>
      <c r="H227" s="5273" t="s">
        <v>22</v>
      </c>
      <c r="I227" s="5273" t="s">
        <v>1619</v>
      </c>
    </row>
    <row customHeight="1" ht="11.25">
      <c r="A228" s="5273" t="s">
        <v>2246</v>
      </c>
      <c r="B228" s="5273" t="s">
        <v>16</v>
      </c>
      <c r="C228" s="5273" t="s">
        <v>2588</v>
      </c>
      <c r="D228" s="5273" t="s">
        <v>2589</v>
      </c>
      <c r="E228" s="5273" t="s">
        <v>2590</v>
      </c>
      <c r="F228" s="5273" t="s">
        <v>2250</v>
      </c>
      <c r="G228" s="5273" t="s">
        <v>22</v>
      </c>
      <c r="H228" s="5273" t="s">
        <v>22</v>
      </c>
      <c r="I228" s="5273" t="s">
        <v>1619</v>
      </c>
    </row>
    <row customHeight="1" ht="11.25">
      <c r="A229" s="5273" t="s">
        <v>2246</v>
      </c>
      <c r="B229" s="5273" t="s">
        <v>16</v>
      </c>
      <c r="C229" s="5273" t="s">
        <v>2325</v>
      </c>
      <c r="D229" s="5273" t="s">
        <v>2326</v>
      </c>
      <c r="E229" s="5273" t="s">
        <v>2327</v>
      </c>
      <c r="F229" s="5273" t="s">
        <v>2298</v>
      </c>
      <c r="G229" s="5273" t="s">
        <v>22</v>
      </c>
      <c r="H229" s="5273" t="s">
        <v>22</v>
      </c>
      <c r="I229" s="5273" t="s">
        <v>1619</v>
      </c>
    </row>
    <row customHeight="1" ht="11.25">
      <c r="A230" s="5273" t="s">
        <v>2246</v>
      </c>
      <c r="B230" s="5273" t="s">
        <v>16</v>
      </c>
      <c r="C230" s="5273" t="s">
        <v>2591</v>
      </c>
      <c r="D230" s="5273" t="s">
        <v>2592</v>
      </c>
      <c r="E230" s="5273" t="s">
        <v>2593</v>
      </c>
      <c r="F230" s="5273" t="s">
        <v>2289</v>
      </c>
      <c r="G230" s="5273" t="s">
        <v>22</v>
      </c>
      <c r="H230" s="5273" t="s">
        <v>22</v>
      </c>
      <c r="I230" s="5273" t="s">
        <v>1619</v>
      </c>
    </row>
    <row customHeight="1" ht="11.25">
      <c r="A231" s="5273" t="s">
        <v>2246</v>
      </c>
      <c r="B231" s="5273" t="s">
        <v>16</v>
      </c>
      <c r="C231" s="5273" t="s">
        <v>2594</v>
      </c>
      <c r="D231" s="5273" t="s">
        <v>2595</v>
      </c>
      <c r="E231" s="5273" t="s">
        <v>2596</v>
      </c>
      <c r="F231" s="5273" t="s">
        <v>2448</v>
      </c>
      <c r="G231" s="5273" t="s">
        <v>22</v>
      </c>
      <c r="H231" s="5273" t="s">
        <v>22</v>
      </c>
      <c r="I231" s="5273" t="s">
        <v>1619</v>
      </c>
    </row>
    <row customHeight="1" ht="11.25">
      <c r="A232" s="5273" t="s">
        <v>2246</v>
      </c>
      <c r="B232" s="5273" t="s">
        <v>16</v>
      </c>
      <c r="C232" s="5273" t="s">
        <v>2597</v>
      </c>
      <c r="D232" s="5273" t="s">
        <v>2598</v>
      </c>
      <c r="E232" s="5273" t="s">
        <v>2599</v>
      </c>
      <c r="F232" s="5273" t="s">
        <v>2340</v>
      </c>
      <c r="G232" s="5273" t="s">
        <v>22</v>
      </c>
      <c r="H232" s="5273" t="s">
        <v>22</v>
      </c>
      <c r="I232" s="5273" t="s">
        <v>1619</v>
      </c>
    </row>
    <row customHeight="1" ht="11.25">
      <c r="A233" s="5273" t="s">
        <v>2246</v>
      </c>
      <c r="B233" s="5273" t="s">
        <v>16</v>
      </c>
      <c r="C233" s="5273" t="s">
        <v>2600</v>
      </c>
      <c r="D233" s="5273" t="s">
        <v>2601</v>
      </c>
      <c r="E233" s="5273" t="s">
        <v>2602</v>
      </c>
      <c r="F233" s="5273" t="s">
        <v>2562</v>
      </c>
      <c r="G233" s="5273" t="s">
        <v>22</v>
      </c>
      <c r="H233" s="5273" t="s">
        <v>22</v>
      </c>
      <c r="I233" s="5273" t="s">
        <v>1619</v>
      </c>
    </row>
    <row customHeight="1" ht="11.25">
      <c r="A234" s="5273" t="s">
        <v>2246</v>
      </c>
      <c r="B234" s="5273" t="s">
        <v>16</v>
      </c>
      <c r="C234" s="5273" t="s">
        <v>2603</v>
      </c>
      <c r="D234" s="5273" t="s">
        <v>2604</v>
      </c>
      <c r="E234" s="5273" t="s">
        <v>2605</v>
      </c>
      <c r="F234" s="5273" t="s">
        <v>2441</v>
      </c>
      <c r="G234" s="5273" t="s">
        <v>22</v>
      </c>
      <c r="H234" s="5273" t="s">
        <v>22</v>
      </c>
      <c r="I234" s="5273" t="s">
        <v>1619</v>
      </c>
    </row>
    <row customHeight="1" ht="11.25">
      <c r="A235" s="5273" t="s">
        <v>2246</v>
      </c>
      <c r="B235" s="5273" t="s">
        <v>16</v>
      </c>
      <c r="C235" s="5273" t="s">
        <v>2606</v>
      </c>
      <c r="D235" s="5273" t="s">
        <v>2607</v>
      </c>
      <c r="E235" s="5273" t="s">
        <v>2608</v>
      </c>
      <c r="F235" s="5273" t="s">
        <v>2285</v>
      </c>
      <c r="G235" s="5273" t="s">
        <v>22</v>
      </c>
      <c r="H235" s="5273" t="s">
        <v>22</v>
      </c>
      <c r="I235" s="5273" t="s">
        <v>1619</v>
      </c>
    </row>
    <row customHeight="1" ht="11.25">
      <c r="A236" s="5273" t="s">
        <v>2246</v>
      </c>
      <c r="B236" s="5273" t="s">
        <v>16</v>
      </c>
      <c r="C236" s="5273" t="s">
        <v>2609</v>
      </c>
      <c r="D236" s="5273" t="s">
        <v>2610</v>
      </c>
      <c r="E236" s="5273" t="s">
        <v>2611</v>
      </c>
      <c r="F236" s="5273" t="s">
        <v>2289</v>
      </c>
      <c r="G236" s="5273" t="s">
        <v>2612</v>
      </c>
      <c r="H236" s="5273" t="s">
        <v>22</v>
      </c>
      <c r="I236" s="5273" t="s">
        <v>1619</v>
      </c>
    </row>
    <row customHeight="1" ht="11.25">
      <c r="A237" s="5273" t="s">
        <v>2246</v>
      </c>
      <c r="B237" s="5273" t="s">
        <v>16</v>
      </c>
      <c r="C237" s="5273" t="s">
        <v>2613</v>
      </c>
      <c r="D237" s="5273" t="s">
        <v>2614</v>
      </c>
      <c r="E237" s="5273" t="s">
        <v>2615</v>
      </c>
      <c r="F237" s="5273" t="s">
        <v>2441</v>
      </c>
      <c r="G237" s="5273" t="s">
        <v>2616</v>
      </c>
      <c r="H237" s="5273" t="s">
        <v>22</v>
      </c>
      <c r="I237" s="5273" t="s">
        <v>1619</v>
      </c>
    </row>
    <row customHeight="1" ht="11.25">
      <c r="A238" s="5273" t="s">
        <v>2246</v>
      </c>
      <c r="B238" s="5273" t="s">
        <v>16</v>
      </c>
      <c r="C238" s="5273" t="s">
        <v>2617</v>
      </c>
      <c r="D238" s="5273" t="s">
        <v>2618</v>
      </c>
      <c r="E238" s="5273" t="s">
        <v>2619</v>
      </c>
      <c r="F238" s="5273" t="s">
        <v>2620</v>
      </c>
      <c r="G238" s="5273" t="s">
        <v>22</v>
      </c>
      <c r="H238" s="5273" t="s">
        <v>22</v>
      </c>
      <c r="I238" s="5273" t="s">
        <v>1619</v>
      </c>
    </row>
    <row customHeight="1" ht="11.25">
      <c r="A239" s="5273" t="s">
        <v>2246</v>
      </c>
      <c r="B239" s="5273" t="s">
        <v>16</v>
      </c>
      <c r="C239" s="5273" t="s">
        <v>2621</v>
      </c>
      <c r="D239" s="5273" t="s">
        <v>2622</v>
      </c>
      <c r="E239" s="5273" t="s">
        <v>2623</v>
      </c>
      <c r="F239" s="5273" t="s">
        <v>2289</v>
      </c>
      <c r="G239" s="5273" t="s">
        <v>22</v>
      </c>
      <c r="H239" s="5273" t="s">
        <v>22</v>
      </c>
      <c r="I239" s="5273" t="s">
        <v>1619</v>
      </c>
    </row>
    <row customHeight="1" ht="11.25">
      <c r="A240" s="5273" t="s">
        <v>2246</v>
      </c>
      <c r="B240" s="5273" t="s">
        <v>16</v>
      </c>
      <c r="C240" s="5273" t="s">
        <v>2624</v>
      </c>
      <c r="D240" s="5273" t="s">
        <v>2625</v>
      </c>
      <c r="E240" s="5273" t="s">
        <v>2626</v>
      </c>
      <c r="F240" s="5273" t="s">
        <v>2627</v>
      </c>
      <c r="G240" s="5273" t="s">
        <v>22</v>
      </c>
      <c r="H240" s="5273" t="s">
        <v>22</v>
      </c>
      <c r="I240" s="5273" t="s">
        <v>1619</v>
      </c>
    </row>
    <row customHeight="1" ht="11.25">
      <c r="A241" s="5273" t="s">
        <v>2246</v>
      </c>
      <c r="B241" s="5273" t="s">
        <v>16</v>
      </c>
      <c r="C241" s="5273" t="s">
        <v>2628</v>
      </c>
      <c r="D241" s="5273" t="s">
        <v>2629</v>
      </c>
      <c r="E241" s="5273" t="s">
        <v>2630</v>
      </c>
      <c r="F241" s="5273" t="s">
        <v>2258</v>
      </c>
      <c r="G241" s="5273" t="s">
        <v>22</v>
      </c>
      <c r="H241" s="5273" t="s">
        <v>22</v>
      </c>
      <c r="I241" s="5273"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14369-A0AE-7EA4-6A11-EA4511E5A2CB}"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8" width="9.140625"/>
  </cols>
  <sheetData>
    <row customHeight="1" ht="11.25">
      <c r="A1" s="486" t="s">
        <v>2631</v>
      </c>
      <c r="B1" s="175" t="s">
        <v>2632</v>
      </c>
      <c r="C1" s="175" t="s">
        <v>2633</v>
      </c>
      <c r="D1" s="175" t="s">
        <v>2634</v>
      </c>
      <c r="E1" s="62" t="s">
        <v>2635</v>
      </c>
      <c r="F1" s="62" t="s">
        <v>2636</v>
      </c>
      <c r="G1" s="62" t="s">
        <v>2637</v>
      </c>
    </row>
    <row customHeight="1" ht="11.25">
      <c r="A2" s="486" t="s">
        <v>16</v>
      </c>
      <c r="B2" s="0" t="s">
        <v>2638</v>
      </c>
      <c r="C2" s="0" t="s">
        <v>2639</v>
      </c>
      <c r="D2" s="0" t="s">
        <v>2638</v>
      </c>
      <c r="E2" s="0" t="s">
        <v>2639</v>
      </c>
      <c r="F2" s="0" t="s">
        <v>2640</v>
      </c>
      <c r="G2" s="0" t="s">
        <v>109</v>
      </c>
    </row>
    <row customHeight="1" ht="11.25">
      <c r="A3" s="486" t="s">
        <v>16</v>
      </c>
      <c r="B3" s="0" t="s">
        <v>2641</v>
      </c>
      <c r="C3" s="0" t="s">
        <v>2642</v>
      </c>
      <c r="D3" s="0" t="s">
        <v>2641</v>
      </c>
      <c r="E3" s="0" t="s">
        <v>2642</v>
      </c>
      <c r="F3" s="0" t="s">
        <v>2640</v>
      </c>
      <c r="G3" s="0" t="s">
        <v>110</v>
      </c>
    </row>
    <row customHeight="1" ht="11.25">
      <c r="A4" s="486" t="s">
        <v>16</v>
      </c>
      <c r="B4" s="0" t="s">
        <v>2643</v>
      </c>
      <c r="C4" s="0" t="s">
        <v>2644</v>
      </c>
      <c r="D4" s="0" t="s">
        <v>2643</v>
      </c>
      <c r="E4" s="0" t="s">
        <v>2644</v>
      </c>
      <c r="F4" s="0" t="s">
        <v>2640</v>
      </c>
      <c r="G4" s="0" t="s">
        <v>89</v>
      </c>
    </row>
    <row customHeight="1" ht="11.25">
      <c r="A5" s="486" t="s">
        <v>16</v>
      </c>
      <c r="B5" s="0" t="s">
        <v>2645</v>
      </c>
      <c r="C5" s="0" t="s">
        <v>2646</v>
      </c>
      <c r="D5" s="0" t="s">
        <v>2645</v>
      </c>
      <c r="E5" s="0" t="s">
        <v>2646</v>
      </c>
      <c r="F5" s="0" t="s">
        <v>2640</v>
      </c>
      <c r="G5" s="0" t="s">
        <v>90</v>
      </c>
    </row>
    <row customHeight="1" ht="11.25">
      <c r="A6" s="486" t="s">
        <v>16</v>
      </c>
      <c r="B6" s="0" t="s">
        <v>2647</v>
      </c>
      <c r="C6" s="0" t="s">
        <v>2648</v>
      </c>
      <c r="D6" s="0" t="s">
        <v>2647</v>
      </c>
      <c r="E6" s="0" t="s">
        <v>2648</v>
      </c>
      <c r="F6" s="0" t="s">
        <v>2640</v>
      </c>
      <c r="G6" s="0" t="s">
        <v>111</v>
      </c>
    </row>
    <row customHeight="1" ht="11.25">
      <c r="A7" s="486" t="s">
        <v>16</v>
      </c>
      <c r="B7" s="0" t="s">
        <v>2649</v>
      </c>
      <c r="C7" s="0" t="s">
        <v>2650</v>
      </c>
      <c r="D7" s="0" t="s">
        <v>2649</v>
      </c>
      <c r="E7" s="0" t="s">
        <v>2650</v>
      </c>
      <c r="F7" s="0" t="s">
        <v>2640</v>
      </c>
      <c r="G7" s="0" t="s">
        <v>91</v>
      </c>
    </row>
    <row customHeight="1" ht="11.25">
      <c r="A8" s="486" t="s">
        <v>16</v>
      </c>
      <c r="B8" s="0" t="s">
        <v>2651</v>
      </c>
      <c r="C8" s="0" t="s">
        <v>2652</v>
      </c>
      <c r="D8" s="0" t="s">
        <v>2653</v>
      </c>
      <c r="E8" s="0" t="s">
        <v>2654</v>
      </c>
      <c r="F8" s="0" t="s">
        <v>2655</v>
      </c>
      <c r="G8" s="0" t="s">
        <v>92</v>
      </c>
    </row>
    <row customHeight="1" ht="11.25">
      <c r="A9" s="486" t="s">
        <v>16</v>
      </c>
      <c r="B9" s="0" t="s">
        <v>2651</v>
      </c>
      <c r="C9" s="0" t="s">
        <v>2652</v>
      </c>
      <c r="D9" s="0" t="s">
        <v>2651</v>
      </c>
      <c r="E9" s="0" t="s">
        <v>2652</v>
      </c>
      <c r="F9" s="0" t="s">
        <v>2656</v>
      </c>
      <c r="G9" s="0" t="s">
        <v>112</v>
      </c>
    </row>
    <row customHeight="1" ht="11.25">
      <c r="A10" s="486" t="s">
        <v>16</v>
      </c>
      <c r="B10" s="0" t="s">
        <v>2651</v>
      </c>
      <c r="C10" s="0" t="s">
        <v>2652</v>
      </c>
      <c r="D10" s="0" t="s">
        <v>2657</v>
      </c>
      <c r="E10" s="0" t="s">
        <v>2658</v>
      </c>
      <c r="F10" s="0" t="s">
        <v>2655</v>
      </c>
      <c r="G10" s="0" t="s">
        <v>149</v>
      </c>
    </row>
    <row customHeight="1" ht="11.25">
      <c r="A11" s="486" t="s">
        <v>16</v>
      </c>
      <c r="B11" s="0" t="s">
        <v>2651</v>
      </c>
      <c r="C11" s="0" t="s">
        <v>2652</v>
      </c>
      <c r="D11" s="0" t="s">
        <v>2659</v>
      </c>
      <c r="E11" s="0" t="s">
        <v>2660</v>
      </c>
      <c r="F11" s="0" t="s">
        <v>2655</v>
      </c>
      <c r="G11" s="0" t="s">
        <v>150</v>
      </c>
    </row>
    <row customHeight="1" ht="11.25">
      <c r="A12" s="486" t="s">
        <v>16</v>
      </c>
      <c r="B12" s="0" t="s">
        <v>2651</v>
      </c>
      <c r="C12" s="0" t="s">
        <v>2652</v>
      </c>
      <c r="D12" s="0" t="s">
        <v>2661</v>
      </c>
      <c r="E12" s="0" t="s">
        <v>2662</v>
      </c>
      <c r="F12" s="0" t="s">
        <v>2655</v>
      </c>
      <c r="G12" s="0" t="s">
        <v>151</v>
      </c>
    </row>
    <row customHeight="1" ht="11.25">
      <c r="A13" s="486" t="s">
        <v>16</v>
      </c>
      <c r="B13" s="0" t="s">
        <v>2651</v>
      </c>
      <c r="C13" s="0" t="s">
        <v>2652</v>
      </c>
      <c r="D13" s="0" t="s">
        <v>2663</v>
      </c>
      <c r="E13" s="0" t="s">
        <v>2664</v>
      </c>
      <c r="F13" s="0" t="s">
        <v>2655</v>
      </c>
      <c r="G13" s="0" t="s">
        <v>152</v>
      </c>
    </row>
    <row customHeight="1" ht="11.25">
      <c r="A14" s="486" t="s">
        <v>16</v>
      </c>
      <c r="B14" s="0" t="s">
        <v>2651</v>
      </c>
      <c r="C14" s="0" t="s">
        <v>2652</v>
      </c>
      <c r="D14" s="0" t="s">
        <v>2665</v>
      </c>
      <c r="E14" s="0" t="s">
        <v>2666</v>
      </c>
      <c r="F14" s="0" t="s">
        <v>2655</v>
      </c>
      <c r="G14" s="0" t="s">
        <v>153</v>
      </c>
    </row>
    <row customHeight="1" ht="11.25">
      <c r="A15" s="486" t="s">
        <v>16</v>
      </c>
      <c r="B15" s="0" t="s">
        <v>2651</v>
      </c>
      <c r="C15" s="0" t="s">
        <v>2652</v>
      </c>
      <c r="D15" s="0" t="s">
        <v>2667</v>
      </c>
      <c r="E15" s="0" t="s">
        <v>2668</v>
      </c>
      <c r="F15" s="0" t="s">
        <v>2655</v>
      </c>
      <c r="G15" s="0" t="s">
        <v>154</v>
      </c>
    </row>
    <row customHeight="1" ht="11.25">
      <c r="A16" s="486" t="s">
        <v>16</v>
      </c>
      <c r="B16" s="0" t="s">
        <v>2651</v>
      </c>
      <c r="C16" s="0" t="s">
        <v>2652</v>
      </c>
      <c r="D16" s="0" t="s">
        <v>2669</v>
      </c>
      <c r="E16" s="0" t="s">
        <v>2670</v>
      </c>
      <c r="F16" s="0" t="s">
        <v>2655</v>
      </c>
      <c r="G16" s="0" t="s">
        <v>1462</v>
      </c>
    </row>
    <row customHeight="1" ht="11.25">
      <c r="A17" s="486" t="s">
        <v>16</v>
      </c>
      <c r="B17" s="0" t="s">
        <v>2651</v>
      </c>
      <c r="C17" s="0" t="s">
        <v>2652</v>
      </c>
      <c r="D17" s="0" t="s">
        <v>2671</v>
      </c>
      <c r="E17" s="0" t="s">
        <v>2672</v>
      </c>
      <c r="F17" s="0" t="s">
        <v>2655</v>
      </c>
      <c r="G17" s="0" t="s">
        <v>1468</v>
      </c>
    </row>
    <row customHeight="1" ht="11.25">
      <c r="A18" s="486" t="s">
        <v>16</v>
      </c>
      <c r="B18" s="0" t="s">
        <v>2651</v>
      </c>
      <c r="C18" s="0" t="s">
        <v>2652</v>
      </c>
      <c r="D18" s="0" t="s">
        <v>2673</v>
      </c>
      <c r="E18" s="0" t="s">
        <v>2674</v>
      </c>
      <c r="F18" s="0" t="s">
        <v>2655</v>
      </c>
      <c r="G18" s="0" t="s">
        <v>1480</v>
      </c>
    </row>
    <row customHeight="1" ht="11.25">
      <c r="A19" s="486" t="s">
        <v>16</v>
      </c>
      <c r="B19" s="0" t="s">
        <v>2675</v>
      </c>
      <c r="C19" s="0" t="s">
        <v>2676</v>
      </c>
      <c r="D19" s="0" t="s">
        <v>2677</v>
      </c>
      <c r="E19" s="0" t="s">
        <v>2678</v>
      </c>
      <c r="F19" s="0" t="s">
        <v>2679</v>
      </c>
      <c r="G19" s="0" t="s">
        <v>1494</v>
      </c>
    </row>
    <row customHeight="1" ht="11.25">
      <c r="A20" s="486" t="s">
        <v>16</v>
      </c>
      <c r="B20" s="0" t="s">
        <v>2675</v>
      </c>
      <c r="C20" s="0" t="s">
        <v>2676</v>
      </c>
      <c r="D20" s="0" t="s">
        <v>2680</v>
      </c>
      <c r="E20" s="0" t="s">
        <v>2681</v>
      </c>
      <c r="F20" s="0" t="s">
        <v>2655</v>
      </c>
      <c r="G20" s="0" t="s">
        <v>1506</v>
      </c>
    </row>
    <row customHeight="1" ht="11.25">
      <c r="A21" s="486" t="s">
        <v>16</v>
      </c>
      <c r="B21" s="0" t="s">
        <v>2675</v>
      </c>
      <c r="C21" s="0" t="s">
        <v>2676</v>
      </c>
      <c r="D21" s="0" t="s">
        <v>2675</v>
      </c>
      <c r="E21" s="0" t="s">
        <v>2676</v>
      </c>
      <c r="F21" s="0" t="s">
        <v>2656</v>
      </c>
      <c r="G21" s="0" t="s">
        <v>1515</v>
      </c>
    </row>
    <row customHeight="1" ht="11.25">
      <c r="A22" s="486" t="s">
        <v>16</v>
      </c>
      <c r="B22" s="0" t="s">
        <v>2675</v>
      </c>
      <c r="C22" s="0" t="s">
        <v>2676</v>
      </c>
      <c r="D22" s="0" t="s">
        <v>2682</v>
      </c>
      <c r="E22" s="0" t="s">
        <v>2683</v>
      </c>
      <c r="F22" s="0" t="s">
        <v>2684</v>
      </c>
      <c r="G22" s="0" t="s">
        <v>1531</v>
      </c>
    </row>
    <row customHeight="1" ht="11.25">
      <c r="A23" s="486" t="s">
        <v>16</v>
      </c>
      <c r="B23" s="0" t="s">
        <v>2675</v>
      </c>
      <c r="C23" s="0" t="s">
        <v>2676</v>
      </c>
      <c r="D23" s="0" t="s">
        <v>2685</v>
      </c>
      <c r="E23" s="0" t="s">
        <v>2686</v>
      </c>
      <c r="F23" s="0" t="s">
        <v>2655</v>
      </c>
      <c r="G23" s="0" t="s">
        <v>1538</v>
      </c>
    </row>
    <row customHeight="1" ht="11.25">
      <c r="A24" s="486" t="s">
        <v>16</v>
      </c>
      <c r="B24" s="0" t="s">
        <v>2675</v>
      </c>
      <c r="C24" s="0" t="s">
        <v>2676</v>
      </c>
      <c r="D24" s="0" t="s">
        <v>2687</v>
      </c>
      <c r="E24" s="0" t="s">
        <v>2688</v>
      </c>
      <c r="F24" s="0" t="s">
        <v>2655</v>
      </c>
      <c r="G24" s="0" t="s">
        <v>1546</v>
      </c>
    </row>
    <row customHeight="1" ht="11.25">
      <c r="A25" s="486" t="s">
        <v>16</v>
      </c>
      <c r="B25" s="0" t="s">
        <v>2675</v>
      </c>
      <c r="C25" s="0" t="s">
        <v>2676</v>
      </c>
      <c r="D25" s="0" t="s">
        <v>2689</v>
      </c>
      <c r="E25" s="0" t="s">
        <v>2690</v>
      </c>
      <c r="F25" s="0" t="s">
        <v>2691</v>
      </c>
      <c r="G25" s="0" t="s">
        <v>1553</v>
      </c>
    </row>
    <row customHeight="1" ht="11.25">
      <c r="A26" s="486" t="s">
        <v>16</v>
      </c>
      <c r="B26" s="0" t="s">
        <v>2675</v>
      </c>
      <c r="C26" s="0" t="s">
        <v>2676</v>
      </c>
      <c r="D26" s="0" t="s">
        <v>2692</v>
      </c>
      <c r="E26" s="0" t="s">
        <v>2693</v>
      </c>
      <c r="F26" s="0" t="s">
        <v>2655</v>
      </c>
      <c r="G26" s="0" t="s">
        <v>1557</v>
      </c>
    </row>
    <row customHeight="1" ht="11.25">
      <c r="A27" s="486" t="s">
        <v>16</v>
      </c>
      <c r="B27" s="0" t="s">
        <v>2675</v>
      </c>
      <c r="C27" s="0" t="s">
        <v>2676</v>
      </c>
      <c r="D27" s="0" t="s">
        <v>2694</v>
      </c>
      <c r="E27" s="0" t="s">
        <v>2695</v>
      </c>
      <c r="F27" s="0" t="s">
        <v>2655</v>
      </c>
      <c r="G27" s="0" t="s">
        <v>1562</v>
      </c>
    </row>
    <row customHeight="1" ht="11.25">
      <c r="A28" s="486" t="s">
        <v>16</v>
      </c>
      <c r="B28" s="0" t="s">
        <v>2675</v>
      </c>
      <c r="C28" s="0" t="s">
        <v>2676</v>
      </c>
      <c r="D28" s="0" t="s">
        <v>2696</v>
      </c>
      <c r="E28" s="0" t="s">
        <v>2697</v>
      </c>
      <c r="F28" s="0" t="s">
        <v>2655</v>
      </c>
      <c r="G28" s="0" t="s">
        <v>1570</v>
      </c>
    </row>
    <row customHeight="1" ht="11.25">
      <c r="A29" s="486" t="s">
        <v>16</v>
      </c>
      <c r="B29" s="0" t="s">
        <v>2675</v>
      </c>
      <c r="C29" s="0" t="s">
        <v>2676</v>
      </c>
      <c r="D29" s="0" t="s">
        <v>2698</v>
      </c>
      <c r="E29" s="0" t="s">
        <v>2699</v>
      </c>
      <c r="F29" s="0" t="s">
        <v>2655</v>
      </c>
      <c r="G29" s="0" t="s">
        <v>1572</v>
      </c>
    </row>
    <row customHeight="1" ht="11.25">
      <c r="A30" s="486" t="s">
        <v>16</v>
      </c>
      <c r="B30" s="0" t="s">
        <v>2700</v>
      </c>
      <c r="C30" s="0" t="s">
        <v>2701</v>
      </c>
      <c r="D30" s="0" t="s">
        <v>2702</v>
      </c>
      <c r="E30" s="0" t="s">
        <v>2703</v>
      </c>
      <c r="F30" s="0" t="s">
        <v>2655</v>
      </c>
      <c r="G30" s="0" t="s">
        <v>1575</v>
      </c>
    </row>
    <row customHeight="1" ht="11.25">
      <c r="A31" s="486" t="s">
        <v>16</v>
      </c>
      <c r="B31" s="0" t="s">
        <v>2700</v>
      </c>
      <c r="C31" s="0" t="s">
        <v>2701</v>
      </c>
      <c r="D31" s="0" t="s">
        <v>2704</v>
      </c>
      <c r="E31" s="0" t="s">
        <v>2705</v>
      </c>
      <c r="F31" s="0" t="s">
        <v>2655</v>
      </c>
      <c r="G31" s="0" t="s">
        <v>1581</v>
      </c>
    </row>
    <row customHeight="1" ht="11.25">
      <c r="A32" s="486" t="s">
        <v>16</v>
      </c>
      <c r="B32" s="0" t="s">
        <v>2700</v>
      </c>
      <c r="C32" s="0" t="s">
        <v>2701</v>
      </c>
      <c r="D32" s="0" t="s">
        <v>2706</v>
      </c>
      <c r="E32" s="0" t="s">
        <v>2707</v>
      </c>
      <c r="F32" s="0" t="s">
        <v>2655</v>
      </c>
      <c r="G32" s="0" t="s">
        <v>1583</v>
      </c>
    </row>
    <row customHeight="1" ht="11.25">
      <c r="A33" s="486" t="s">
        <v>16</v>
      </c>
      <c r="B33" s="0" t="s">
        <v>2700</v>
      </c>
      <c r="C33" s="0" t="s">
        <v>2701</v>
      </c>
      <c r="D33" s="0" t="s">
        <v>2700</v>
      </c>
      <c r="E33" s="0" t="s">
        <v>2701</v>
      </c>
      <c r="F33" s="0" t="s">
        <v>2656</v>
      </c>
      <c r="G33" s="0" t="s">
        <v>1585</v>
      </c>
    </row>
    <row customHeight="1" ht="11.25">
      <c r="A34" s="486" t="s">
        <v>16</v>
      </c>
      <c r="B34" s="0" t="s">
        <v>2700</v>
      </c>
      <c r="C34" s="0" t="s">
        <v>2701</v>
      </c>
      <c r="D34" s="0" t="s">
        <v>2708</v>
      </c>
      <c r="E34" s="0" t="s">
        <v>2709</v>
      </c>
      <c r="F34" s="0" t="s">
        <v>2655</v>
      </c>
      <c r="G34" s="0" t="s">
        <v>1587</v>
      </c>
    </row>
    <row customHeight="1" ht="11.25">
      <c r="A35" s="486" t="s">
        <v>16</v>
      </c>
      <c r="B35" s="0" t="s">
        <v>2700</v>
      </c>
      <c r="C35" s="0" t="s">
        <v>2701</v>
      </c>
      <c r="D35" s="0" t="s">
        <v>2710</v>
      </c>
      <c r="E35" s="0" t="s">
        <v>2711</v>
      </c>
      <c r="F35" s="0" t="s">
        <v>2655</v>
      </c>
      <c r="G35" s="0" t="s">
        <v>1592</v>
      </c>
    </row>
    <row customHeight="1" ht="11.25">
      <c r="A36" s="486" t="s">
        <v>16</v>
      </c>
      <c r="B36" s="0" t="s">
        <v>2700</v>
      </c>
      <c r="C36" s="0" t="s">
        <v>2701</v>
      </c>
      <c r="D36" s="0" t="s">
        <v>2712</v>
      </c>
      <c r="E36" s="0" t="s">
        <v>2713</v>
      </c>
      <c r="F36" s="0" t="s">
        <v>2655</v>
      </c>
      <c r="G36" s="0" t="s">
        <v>1597</v>
      </c>
    </row>
    <row customHeight="1" ht="11.25">
      <c r="A37" s="486" t="s">
        <v>16</v>
      </c>
      <c r="B37" s="0" t="s">
        <v>2700</v>
      </c>
      <c r="C37" s="0" t="s">
        <v>2701</v>
      </c>
      <c r="D37" s="0" t="s">
        <v>2714</v>
      </c>
      <c r="E37" s="0" t="s">
        <v>2715</v>
      </c>
      <c r="F37" s="0" t="s">
        <v>2655</v>
      </c>
      <c r="G37" s="0" t="s">
        <v>1601</v>
      </c>
    </row>
    <row customHeight="1" ht="11.25">
      <c r="A38" s="486" t="s">
        <v>16</v>
      </c>
      <c r="B38" s="0" t="s">
        <v>2716</v>
      </c>
      <c r="C38" s="0" t="s">
        <v>2717</v>
      </c>
      <c r="D38" s="0" t="s">
        <v>2718</v>
      </c>
      <c r="E38" s="0" t="s">
        <v>2719</v>
      </c>
      <c r="F38" s="0" t="s">
        <v>2655</v>
      </c>
      <c r="G38" s="0" t="s">
        <v>1609</v>
      </c>
    </row>
    <row customHeight="1" ht="11.25">
      <c r="A39" s="486" t="s">
        <v>16</v>
      </c>
      <c r="B39" s="0" t="s">
        <v>2716</v>
      </c>
      <c r="C39" s="0" t="s">
        <v>2717</v>
      </c>
      <c r="D39" s="0" t="s">
        <v>2720</v>
      </c>
      <c r="E39" s="0" t="s">
        <v>2721</v>
      </c>
      <c r="F39" s="0" t="s">
        <v>2655</v>
      </c>
      <c r="G39" s="0" t="s">
        <v>1615</v>
      </c>
    </row>
    <row customHeight="1" ht="11.25">
      <c r="A40" s="486" t="s">
        <v>16</v>
      </c>
      <c r="B40" s="0" t="s">
        <v>2716</v>
      </c>
      <c r="C40" s="0" t="s">
        <v>2717</v>
      </c>
      <c r="D40" s="0" t="s">
        <v>2722</v>
      </c>
      <c r="E40" s="0" t="s">
        <v>2723</v>
      </c>
      <c r="F40" s="0" t="s">
        <v>2655</v>
      </c>
      <c r="G40" s="0" t="s">
        <v>1620</v>
      </c>
    </row>
    <row customHeight="1" ht="11.25">
      <c r="A41" s="486" t="s">
        <v>16</v>
      </c>
      <c r="B41" s="0" t="s">
        <v>2716</v>
      </c>
      <c r="C41" s="0" t="s">
        <v>2717</v>
      </c>
      <c r="D41" s="0" t="s">
        <v>2724</v>
      </c>
      <c r="E41" s="0" t="s">
        <v>2725</v>
      </c>
      <c r="F41" s="0" t="s">
        <v>2655</v>
      </c>
      <c r="G41" s="0" t="s">
        <v>1624</v>
      </c>
    </row>
    <row customHeight="1" ht="11.25">
      <c r="A42" s="486" t="s">
        <v>16</v>
      </c>
      <c r="B42" s="0" t="s">
        <v>2716</v>
      </c>
      <c r="C42" s="0" t="s">
        <v>2717</v>
      </c>
      <c r="D42" s="0" t="s">
        <v>2726</v>
      </c>
      <c r="E42" s="0" t="s">
        <v>2727</v>
      </c>
      <c r="F42" s="0" t="s">
        <v>2655</v>
      </c>
      <c r="G42" s="0" t="s">
        <v>1627</v>
      </c>
    </row>
    <row customHeight="1" ht="11.25">
      <c r="A43" s="486" t="s">
        <v>16</v>
      </c>
      <c r="B43" s="0" t="s">
        <v>2716</v>
      </c>
      <c r="C43" s="0" t="s">
        <v>2717</v>
      </c>
      <c r="D43" s="0" t="s">
        <v>2728</v>
      </c>
      <c r="E43" s="0" t="s">
        <v>2729</v>
      </c>
      <c r="F43" s="0" t="s">
        <v>2655</v>
      </c>
      <c r="G43" s="0" t="s">
        <v>1634</v>
      </c>
    </row>
    <row customHeight="1" ht="11.25">
      <c r="A44" s="486" t="s">
        <v>16</v>
      </c>
      <c r="B44" s="0" t="s">
        <v>2716</v>
      </c>
      <c r="C44" s="0" t="s">
        <v>2717</v>
      </c>
      <c r="D44" s="0" t="s">
        <v>2716</v>
      </c>
      <c r="E44" s="0" t="s">
        <v>2717</v>
      </c>
      <c r="F44" s="0" t="s">
        <v>2656</v>
      </c>
      <c r="G44" s="0" t="s">
        <v>1643</v>
      </c>
    </row>
    <row customHeight="1" ht="11.25">
      <c r="A45" s="486" t="s">
        <v>16</v>
      </c>
      <c r="B45" s="0" t="s">
        <v>2716</v>
      </c>
      <c r="C45" s="0" t="s">
        <v>2717</v>
      </c>
      <c r="D45" s="0" t="s">
        <v>2730</v>
      </c>
      <c r="E45" s="0" t="s">
        <v>2731</v>
      </c>
      <c r="F45" s="0" t="s">
        <v>2655</v>
      </c>
      <c r="G45" s="0" t="s">
        <v>1648</v>
      </c>
    </row>
    <row customHeight="1" ht="11.25">
      <c r="A46" s="486" t="s">
        <v>16</v>
      </c>
      <c r="B46" s="0" t="s">
        <v>2716</v>
      </c>
      <c r="C46" s="0" t="s">
        <v>2717</v>
      </c>
      <c r="D46" s="0" t="s">
        <v>2732</v>
      </c>
      <c r="E46" s="0" t="s">
        <v>2733</v>
      </c>
      <c r="F46" s="0" t="s">
        <v>2655</v>
      </c>
      <c r="G46" s="0" t="s">
        <v>1651</v>
      </c>
    </row>
    <row customHeight="1" ht="11.25">
      <c r="A47" s="486" t="s">
        <v>16</v>
      </c>
      <c r="B47" s="0" t="s">
        <v>2716</v>
      </c>
      <c r="C47" s="0" t="s">
        <v>2717</v>
      </c>
      <c r="D47" s="0" t="s">
        <v>2734</v>
      </c>
      <c r="E47" s="0" t="s">
        <v>2735</v>
      </c>
      <c r="F47" s="0" t="s">
        <v>2655</v>
      </c>
      <c r="G47" s="0" t="s">
        <v>1657</v>
      </c>
    </row>
    <row customHeight="1" ht="11.25">
      <c r="A48" s="486" t="s">
        <v>16</v>
      </c>
      <c r="B48" s="0" t="s">
        <v>2716</v>
      </c>
      <c r="C48" s="0" t="s">
        <v>2717</v>
      </c>
      <c r="D48" s="0" t="s">
        <v>2736</v>
      </c>
      <c r="E48" s="0" t="s">
        <v>2737</v>
      </c>
      <c r="F48" s="0" t="s">
        <v>2655</v>
      </c>
      <c r="G48" s="0" t="s">
        <v>1662</v>
      </c>
    </row>
    <row customHeight="1" ht="11.25">
      <c r="A49" s="486" t="s">
        <v>16</v>
      </c>
      <c r="B49" s="0" t="s">
        <v>2716</v>
      </c>
      <c r="C49" s="0" t="s">
        <v>2717</v>
      </c>
      <c r="D49" s="0" t="s">
        <v>2738</v>
      </c>
      <c r="E49" s="0" t="s">
        <v>2739</v>
      </c>
      <c r="F49" s="0" t="s">
        <v>2655</v>
      </c>
      <c r="G49" s="0" t="s">
        <v>1665</v>
      </c>
    </row>
    <row customHeight="1" ht="11.25">
      <c r="A50" s="486" t="s">
        <v>16</v>
      </c>
      <c r="B50" s="0" t="s">
        <v>2716</v>
      </c>
      <c r="C50" s="0" t="s">
        <v>2717</v>
      </c>
      <c r="D50" s="0" t="s">
        <v>2740</v>
      </c>
      <c r="E50" s="0" t="s">
        <v>2741</v>
      </c>
      <c r="F50" s="0" t="s">
        <v>2655</v>
      </c>
      <c r="G50" s="0" t="s">
        <v>1669</v>
      </c>
    </row>
    <row customHeight="1" ht="11.25">
      <c r="A51" s="486" t="s">
        <v>16</v>
      </c>
      <c r="B51" s="0" t="s">
        <v>2716</v>
      </c>
      <c r="C51" s="0" t="s">
        <v>2717</v>
      </c>
      <c r="D51" s="0" t="s">
        <v>2742</v>
      </c>
      <c r="E51" s="0" t="s">
        <v>2743</v>
      </c>
      <c r="F51" s="0" t="s">
        <v>2655</v>
      </c>
      <c r="G51" s="0" t="s">
        <v>1674</v>
      </c>
    </row>
    <row customHeight="1" ht="11.25">
      <c r="A52" s="486" t="s">
        <v>16</v>
      </c>
      <c r="B52" s="0" t="s">
        <v>2716</v>
      </c>
      <c r="C52" s="0" t="s">
        <v>2717</v>
      </c>
      <c r="D52" s="0" t="s">
        <v>2744</v>
      </c>
      <c r="E52" s="0" t="s">
        <v>2745</v>
      </c>
      <c r="F52" s="0" t="s">
        <v>2655</v>
      </c>
      <c r="G52" s="0" t="s">
        <v>1678</v>
      </c>
    </row>
    <row customHeight="1" ht="11.25">
      <c r="A53" s="486" t="s">
        <v>16</v>
      </c>
      <c r="B53" s="0" t="s">
        <v>2716</v>
      </c>
      <c r="C53" s="0" t="s">
        <v>2717</v>
      </c>
      <c r="D53" s="0" t="s">
        <v>2746</v>
      </c>
      <c r="E53" s="0" t="s">
        <v>2747</v>
      </c>
      <c r="F53" s="0" t="s">
        <v>2655</v>
      </c>
      <c r="G53" s="0" t="s">
        <v>1680</v>
      </c>
    </row>
    <row customHeight="1" ht="11.25">
      <c r="A54" s="486" t="s">
        <v>16</v>
      </c>
      <c r="B54" s="0" t="s">
        <v>2716</v>
      </c>
      <c r="C54" s="0" t="s">
        <v>2717</v>
      </c>
      <c r="D54" s="0" t="s">
        <v>2748</v>
      </c>
      <c r="E54" s="0" t="s">
        <v>2749</v>
      </c>
      <c r="F54" s="0" t="s">
        <v>2655</v>
      </c>
      <c r="G54" s="0" t="s">
        <v>1683</v>
      </c>
    </row>
    <row customHeight="1" ht="11.25">
      <c r="A55" s="486" t="s">
        <v>16</v>
      </c>
      <c r="B55" s="0" t="s">
        <v>2716</v>
      </c>
      <c r="C55" s="0" t="s">
        <v>2717</v>
      </c>
      <c r="D55" s="0" t="s">
        <v>2750</v>
      </c>
      <c r="E55" s="0" t="s">
        <v>2751</v>
      </c>
      <c r="F55" s="0" t="s">
        <v>2655</v>
      </c>
      <c r="G55" s="0" t="s">
        <v>1687</v>
      </c>
    </row>
    <row customHeight="1" ht="11.25">
      <c r="A56" s="486" t="s">
        <v>16</v>
      </c>
      <c r="B56" s="0" t="s">
        <v>2716</v>
      </c>
      <c r="C56" s="0" t="s">
        <v>2717</v>
      </c>
      <c r="D56" s="0" t="s">
        <v>2752</v>
      </c>
      <c r="E56" s="0" t="s">
        <v>2753</v>
      </c>
      <c r="F56" s="0" t="s">
        <v>2655</v>
      </c>
      <c r="G56" s="0" t="s">
        <v>1690</v>
      </c>
    </row>
    <row customHeight="1" ht="11.25">
      <c r="A57" s="486" t="s">
        <v>16</v>
      </c>
      <c r="B57" s="0" t="s">
        <v>2754</v>
      </c>
      <c r="C57" s="0" t="s">
        <v>2755</v>
      </c>
      <c r="D57" s="0" t="s">
        <v>2754</v>
      </c>
      <c r="E57" s="0" t="s">
        <v>2755</v>
      </c>
      <c r="F57" s="0" t="s">
        <v>2756</v>
      </c>
      <c r="G57" s="0" t="s">
        <v>1693</v>
      </c>
    </row>
    <row customHeight="1" ht="11.25">
      <c r="A58" s="486" t="s">
        <v>16</v>
      </c>
      <c r="B58" s="0" t="s">
        <v>2757</v>
      </c>
      <c r="C58" s="0" t="s">
        <v>2758</v>
      </c>
      <c r="D58" s="0" t="s">
        <v>2757</v>
      </c>
      <c r="E58" s="0" t="s">
        <v>2758</v>
      </c>
      <c r="F58" s="0" t="s">
        <v>2756</v>
      </c>
      <c r="G58" s="0" t="s">
        <v>1695</v>
      </c>
    </row>
    <row customHeight="1" ht="11.25">
      <c r="A59" s="486" t="s">
        <v>16</v>
      </c>
      <c r="B59" s="0" t="s">
        <v>2759</v>
      </c>
      <c r="C59" s="0" t="s">
        <v>2760</v>
      </c>
      <c r="D59" s="0" t="s">
        <v>2759</v>
      </c>
      <c r="E59" s="0" t="s">
        <v>2760</v>
      </c>
      <c r="F59" s="0" t="s">
        <v>2756</v>
      </c>
      <c r="G59" s="0" t="s">
        <v>1699</v>
      </c>
    </row>
    <row customHeight="1" ht="11.25">
      <c r="A60" s="486" t="s">
        <v>16</v>
      </c>
      <c r="B60" s="0" t="s">
        <v>99</v>
      </c>
      <c r="C60" s="0" t="s">
        <v>2761</v>
      </c>
      <c r="D60" s="0" t="s">
        <v>2762</v>
      </c>
      <c r="E60" s="0" t="s">
        <v>2763</v>
      </c>
      <c r="F60" s="0" t="s">
        <v>2655</v>
      </c>
      <c r="G60" s="0" t="s">
        <v>1702</v>
      </c>
    </row>
    <row customHeight="1" ht="11.25">
      <c r="A61" s="486" t="s">
        <v>16</v>
      </c>
      <c r="B61" s="0" t="s">
        <v>99</v>
      </c>
      <c r="C61" s="0" t="s">
        <v>2761</v>
      </c>
      <c r="D61" s="0" t="s">
        <v>2764</v>
      </c>
      <c r="E61" s="0" t="s">
        <v>2765</v>
      </c>
      <c r="F61" s="0" t="s">
        <v>2679</v>
      </c>
      <c r="G61" s="0" t="s">
        <v>2766</v>
      </c>
    </row>
    <row customHeight="1" ht="11.25">
      <c r="A62" s="486" t="s">
        <v>16</v>
      </c>
      <c r="B62" s="0" t="s">
        <v>99</v>
      </c>
      <c r="C62" s="0" t="s">
        <v>2761</v>
      </c>
      <c r="D62" s="0" t="s">
        <v>99</v>
      </c>
      <c r="E62" s="0" t="s">
        <v>2761</v>
      </c>
      <c r="F62" s="0" t="s">
        <v>2656</v>
      </c>
      <c r="G62" s="0" t="s">
        <v>2767</v>
      </c>
    </row>
    <row customHeight="1" ht="11.25">
      <c r="A63" s="486" t="s">
        <v>16</v>
      </c>
      <c r="B63" s="0" t="s">
        <v>99</v>
      </c>
      <c r="C63" s="0" t="s">
        <v>2761</v>
      </c>
      <c r="D63" s="0" t="s">
        <v>2768</v>
      </c>
      <c r="E63" s="0" t="s">
        <v>2769</v>
      </c>
      <c r="F63" s="0" t="s">
        <v>2655</v>
      </c>
      <c r="G63" s="0" t="s">
        <v>2770</v>
      </c>
    </row>
    <row customHeight="1" ht="11.25">
      <c r="A64" s="486" t="s">
        <v>16</v>
      </c>
      <c r="B64" s="0" t="s">
        <v>99</v>
      </c>
      <c r="C64" s="0" t="s">
        <v>2761</v>
      </c>
      <c r="D64" s="0" t="s">
        <v>100</v>
      </c>
      <c r="E64" s="0" t="s">
        <v>101</v>
      </c>
      <c r="F64" s="0" t="s">
        <v>2679</v>
      </c>
      <c r="G64" s="0" t="s">
        <v>98</v>
      </c>
    </row>
    <row customHeight="1" ht="11.25">
      <c r="A65" s="486" t="s">
        <v>16</v>
      </c>
      <c r="B65" s="0" t="s">
        <v>99</v>
      </c>
      <c r="C65" s="0" t="s">
        <v>2761</v>
      </c>
      <c r="D65" s="0" t="s">
        <v>2771</v>
      </c>
      <c r="E65" s="0" t="s">
        <v>2772</v>
      </c>
      <c r="F65" s="0" t="s">
        <v>2655</v>
      </c>
      <c r="G65" s="0" t="s">
        <v>2773</v>
      </c>
    </row>
    <row customHeight="1" ht="11.25">
      <c r="A66" s="486" t="s">
        <v>16</v>
      </c>
      <c r="B66" s="0" t="s">
        <v>99</v>
      </c>
      <c r="C66" s="0" t="s">
        <v>2761</v>
      </c>
      <c r="D66" s="0" t="s">
        <v>2774</v>
      </c>
      <c r="E66" s="0" t="s">
        <v>2775</v>
      </c>
      <c r="F66" s="0" t="s">
        <v>2679</v>
      </c>
      <c r="G66" s="0" t="s">
        <v>2776</v>
      </c>
    </row>
    <row customHeight="1" ht="11.25">
      <c r="A67" s="486" t="s">
        <v>16</v>
      </c>
      <c r="B67" s="0" t="s">
        <v>99</v>
      </c>
      <c r="C67" s="0" t="s">
        <v>2761</v>
      </c>
      <c r="D67" s="0" t="s">
        <v>2777</v>
      </c>
      <c r="E67" s="0" t="s">
        <v>2778</v>
      </c>
      <c r="F67" s="0" t="s">
        <v>2655</v>
      </c>
      <c r="G67" s="0" t="s">
        <v>2020</v>
      </c>
    </row>
    <row customHeight="1" ht="11.25">
      <c r="A68" s="486" t="s">
        <v>16</v>
      </c>
      <c r="B68" s="0" t="s">
        <v>2779</v>
      </c>
      <c r="C68" s="0" t="s">
        <v>2780</v>
      </c>
      <c r="D68" s="0" t="s">
        <v>2781</v>
      </c>
      <c r="E68" s="0" t="s">
        <v>2782</v>
      </c>
      <c r="F68" s="0" t="s">
        <v>2691</v>
      </c>
      <c r="G68" s="0" t="s">
        <v>2783</v>
      </c>
    </row>
    <row customHeight="1" ht="11.25">
      <c r="A69" s="486" t="s">
        <v>16</v>
      </c>
      <c r="B69" s="0" t="s">
        <v>2779</v>
      </c>
      <c r="C69" s="0" t="s">
        <v>2780</v>
      </c>
      <c r="D69" s="0" t="s">
        <v>2779</v>
      </c>
      <c r="E69" s="0" t="s">
        <v>2780</v>
      </c>
      <c r="F69" s="0" t="s">
        <v>2656</v>
      </c>
      <c r="G69" s="0" t="s">
        <v>2223</v>
      </c>
    </row>
    <row customHeight="1" ht="11.25">
      <c r="A70" s="486" t="s">
        <v>16</v>
      </c>
      <c r="B70" s="0" t="s">
        <v>2779</v>
      </c>
      <c r="C70" s="0" t="s">
        <v>2780</v>
      </c>
      <c r="D70" s="0" t="s">
        <v>2784</v>
      </c>
      <c r="E70" s="0" t="s">
        <v>2785</v>
      </c>
      <c r="F70" s="0" t="s">
        <v>2691</v>
      </c>
      <c r="G70" s="0" t="s">
        <v>2786</v>
      </c>
    </row>
    <row customHeight="1" ht="11.25">
      <c r="A71" s="486" t="s">
        <v>16</v>
      </c>
      <c r="B71" s="0" t="s">
        <v>2779</v>
      </c>
      <c r="C71" s="0" t="s">
        <v>2780</v>
      </c>
      <c r="D71" s="0" t="s">
        <v>2787</v>
      </c>
      <c r="E71" s="0" t="s">
        <v>2788</v>
      </c>
      <c r="F71" s="0" t="s">
        <v>2679</v>
      </c>
      <c r="G71" s="0" t="s">
        <v>2789</v>
      </c>
    </row>
    <row customHeight="1" ht="11.25">
      <c r="A72" s="486" t="s">
        <v>16</v>
      </c>
      <c r="B72" s="0" t="s">
        <v>2790</v>
      </c>
      <c r="C72" s="0" t="s">
        <v>2791</v>
      </c>
      <c r="D72" s="0" t="s">
        <v>2792</v>
      </c>
      <c r="E72" s="0" t="s">
        <v>2793</v>
      </c>
      <c r="F72" s="0" t="s">
        <v>2655</v>
      </c>
      <c r="G72" s="0" t="s">
        <v>2794</v>
      </c>
    </row>
    <row customHeight="1" ht="11.25">
      <c r="A73" s="486" t="s">
        <v>16</v>
      </c>
      <c r="B73" s="0" t="s">
        <v>2790</v>
      </c>
      <c r="C73" s="0" t="s">
        <v>2791</v>
      </c>
      <c r="D73" s="0" t="s">
        <v>2795</v>
      </c>
      <c r="E73" s="0" t="s">
        <v>2796</v>
      </c>
      <c r="F73" s="0" t="s">
        <v>2655</v>
      </c>
      <c r="G73" s="0" t="s">
        <v>2797</v>
      </c>
    </row>
    <row customHeight="1" ht="11.25">
      <c r="A74" s="486" t="s">
        <v>16</v>
      </c>
      <c r="B74" s="0" t="s">
        <v>2790</v>
      </c>
      <c r="C74" s="0" t="s">
        <v>2791</v>
      </c>
      <c r="D74" s="0" t="s">
        <v>2798</v>
      </c>
      <c r="E74" s="0" t="s">
        <v>2799</v>
      </c>
      <c r="F74" s="0" t="s">
        <v>2655</v>
      </c>
      <c r="G74" s="0" t="s">
        <v>2800</v>
      </c>
    </row>
    <row customHeight="1" ht="11.25">
      <c r="A75" s="486" t="s">
        <v>16</v>
      </c>
      <c r="B75" s="0" t="s">
        <v>2790</v>
      </c>
      <c r="C75" s="0" t="s">
        <v>2791</v>
      </c>
      <c r="D75" s="0" t="s">
        <v>2801</v>
      </c>
      <c r="E75" s="0" t="s">
        <v>2802</v>
      </c>
      <c r="F75" s="0" t="s">
        <v>2655</v>
      </c>
      <c r="G75" s="0" t="s">
        <v>2803</v>
      </c>
    </row>
    <row customHeight="1" ht="11.25">
      <c r="A76" s="486" t="s">
        <v>16</v>
      </c>
      <c r="B76" s="0" t="s">
        <v>2790</v>
      </c>
      <c r="C76" s="0" t="s">
        <v>2791</v>
      </c>
      <c r="D76" s="0" t="s">
        <v>2804</v>
      </c>
      <c r="E76" s="0" t="s">
        <v>2805</v>
      </c>
      <c r="F76" s="0" t="s">
        <v>2655</v>
      </c>
      <c r="G76" s="0" t="s">
        <v>2806</v>
      </c>
    </row>
    <row customHeight="1" ht="11.25">
      <c r="A77" s="486" t="s">
        <v>16</v>
      </c>
      <c r="B77" s="0" t="s">
        <v>2790</v>
      </c>
      <c r="C77" s="0" t="s">
        <v>2791</v>
      </c>
      <c r="D77" s="0" t="s">
        <v>2807</v>
      </c>
      <c r="E77" s="0" t="s">
        <v>2808</v>
      </c>
      <c r="F77" s="0" t="s">
        <v>2655</v>
      </c>
      <c r="G77" s="0" t="s">
        <v>2809</v>
      </c>
    </row>
    <row customHeight="1" ht="11.25">
      <c r="A78" s="486" t="s">
        <v>16</v>
      </c>
      <c r="B78" s="0" t="s">
        <v>2790</v>
      </c>
      <c r="C78" s="0" t="s">
        <v>2791</v>
      </c>
      <c r="D78" s="0" t="s">
        <v>2810</v>
      </c>
      <c r="E78" s="0" t="s">
        <v>2811</v>
      </c>
      <c r="F78" s="0" t="s">
        <v>2655</v>
      </c>
      <c r="G78" s="0" t="s">
        <v>2812</v>
      </c>
    </row>
    <row customHeight="1" ht="11.25">
      <c r="A79" s="486" t="s">
        <v>16</v>
      </c>
      <c r="B79" s="0" t="s">
        <v>2790</v>
      </c>
      <c r="C79" s="0" t="s">
        <v>2791</v>
      </c>
      <c r="D79" s="0" t="s">
        <v>2813</v>
      </c>
      <c r="E79" s="0" t="s">
        <v>2814</v>
      </c>
      <c r="F79" s="0" t="s">
        <v>2655</v>
      </c>
      <c r="G79" s="0" t="s">
        <v>2815</v>
      </c>
    </row>
    <row customHeight="1" ht="11.25">
      <c r="A80" s="486" t="s">
        <v>16</v>
      </c>
      <c r="B80" s="0" t="s">
        <v>2790</v>
      </c>
      <c r="C80" s="0" t="s">
        <v>2791</v>
      </c>
      <c r="D80" s="0" t="s">
        <v>2790</v>
      </c>
      <c r="E80" s="0" t="s">
        <v>2791</v>
      </c>
      <c r="F80" s="0" t="s">
        <v>2656</v>
      </c>
      <c r="G80" s="0" t="s">
        <v>2816</v>
      </c>
    </row>
    <row customHeight="1" ht="11.25">
      <c r="A81" s="486" t="s">
        <v>16</v>
      </c>
      <c r="B81" s="0" t="s">
        <v>2790</v>
      </c>
      <c r="C81" s="0" t="s">
        <v>2791</v>
      </c>
      <c r="D81" s="0" t="s">
        <v>2817</v>
      </c>
      <c r="E81" s="0" t="s">
        <v>2818</v>
      </c>
      <c r="F81" s="0" t="s">
        <v>2655</v>
      </c>
      <c r="G81" s="0" t="s">
        <v>2819</v>
      </c>
    </row>
    <row customHeight="1" ht="11.25">
      <c r="A82" s="486" t="s">
        <v>16</v>
      </c>
      <c r="B82" s="0" t="s">
        <v>2790</v>
      </c>
      <c r="C82" s="0" t="s">
        <v>2791</v>
      </c>
      <c r="D82" s="0" t="s">
        <v>2820</v>
      </c>
      <c r="E82" s="0" t="s">
        <v>2821</v>
      </c>
      <c r="F82" s="0" t="s">
        <v>2655</v>
      </c>
      <c r="G82" s="0" t="s">
        <v>2822</v>
      </c>
    </row>
    <row customHeight="1" ht="11.25">
      <c r="A83" s="486" t="s">
        <v>16</v>
      </c>
      <c r="B83" s="0" t="s">
        <v>2790</v>
      </c>
      <c r="C83" s="0" t="s">
        <v>2791</v>
      </c>
      <c r="D83" s="0" t="s">
        <v>2823</v>
      </c>
      <c r="E83" s="0" t="s">
        <v>2824</v>
      </c>
      <c r="F83" s="0" t="s">
        <v>2655</v>
      </c>
      <c r="G83" s="0" t="s">
        <v>2825</v>
      </c>
    </row>
    <row customHeight="1" ht="11.25">
      <c r="A84" s="486" t="s">
        <v>16</v>
      </c>
      <c r="B84" s="0" t="s">
        <v>2790</v>
      </c>
      <c r="C84" s="0" t="s">
        <v>2791</v>
      </c>
      <c r="D84" s="0" t="s">
        <v>2826</v>
      </c>
      <c r="E84" s="0" t="s">
        <v>2827</v>
      </c>
      <c r="F84" s="0" t="s">
        <v>2655</v>
      </c>
      <c r="G84" s="0" t="s">
        <v>2828</v>
      </c>
    </row>
    <row customHeight="1" ht="11.25">
      <c r="A85" s="486" t="s">
        <v>16</v>
      </c>
      <c r="B85" s="0" t="s">
        <v>2829</v>
      </c>
      <c r="C85" s="0" t="s">
        <v>2830</v>
      </c>
      <c r="D85" s="0" t="s">
        <v>2831</v>
      </c>
      <c r="E85" s="0" t="s">
        <v>2832</v>
      </c>
      <c r="F85" s="0" t="s">
        <v>2655</v>
      </c>
      <c r="G85" s="0" t="s">
        <v>2833</v>
      </c>
    </row>
    <row customHeight="1" ht="11.25">
      <c r="A86" s="486" t="s">
        <v>16</v>
      </c>
      <c r="B86" s="0" t="s">
        <v>2829</v>
      </c>
      <c r="C86" s="0" t="s">
        <v>2830</v>
      </c>
      <c r="D86" s="0" t="s">
        <v>2834</v>
      </c>
      <c r="E86" s="0" t="s">
        <v>2835</v>
      </c>
      <c r="F86" s="0" t="s">
        <v>2655</v>
      </c>
      <c r="G86" s="0" t="s">
        <v>2836</v>
      </c>
    </row>
    <row customHeight="1" ht="11.25">
      <c r="A87" s="486" t="s">
        <v>16</v>
      </c>
      <c r="B87" s="0" t="s">
        <v>2829</v>
      </c>
      <c r="C87" s="0" t="s">
        <v>2830</v>
      </c>
      <c r="D87" s="0" t="s">
        <v>2837</v>
      </c>
      <c r="E87" s="0" t="s">
        <v>2838</v>
      </c>
      <c r="F87" s="0" t="s">
        <v>2655</v>
      </c>
      <c r="G87" s="0" t="s">
        <v>2839</v>
      </c>
    </row>
    <row customHeight="1" ht="11.25">
      <c r="A88" s="486" t="s">
        <v>16</v>
      </c>
      <c r="B88" s="0" t="s">
        <v>2829</v>
      </c>
      <c r="C88" s="0" t="s">
        <v>2830</v>
      </c>
      <c r="D88" s="0" t="s">
        <v>2840</v>
      </c>
      <c r="E88" s="0" t="s">
        <v>2841</v>
      </c>
      <c r="F88" s="0" t="s">
        <v>2655</v>
      </c>
      <c r="G88" s="0" t="s">
        <v>2842</v>
      </c>
    </row>
    <row customHeight="1" ht="11.25">
      <c r="A89" s="486" t="s">
        <v>16</v>
      </c>
      <c r="B89" s="0" t="s">
        <v>2829</v>
      </c>
      <c r="C89" s="0" t="s">
        <v>2830</v>
      </c>
      <c r="D89" s="0" t="s">
        <v>2843</v>
      </c>
      <c r="E89" s="0" t="s">
        <v>2844</v>
      </c>
      <c r="F89" s="0" t="s">
        <v>2655</v>
      </c>
      <c r="G89" s="0" t="s">
        <v>2845</v>
      </c>
    </row>
    <row customHeight="1" ht="11.25">
      <c r="A90" s="486" t="s">
        <v>16</v>
      </c>
      <c r="B90" s="0" t="s">
        <v>2829</v>
      </c>
      <c r="C90" s="0" t="s">
        <v>2830</v>
      </c>
      <c r="D90" s="0" t="s">
        <v>2846</v>
      </c>
      <c r="E90" s="0" t="s">
        <v>2847</v>
      </c>
      <c r="F90" s="0" t="s">
        <v>2655</v>
      </c>
      <c r="G90" s="0" t="s">
        <v>2848</v>
      </c>
    </row>
    <row customHeight="1" ht="11.25">
      <c r="A91" s="486" t="s">
        <v>16</v>
      </c>
      <c r="B91" s="0" t="s">
        <v>2829</v>
      </c>
      <c r="C91" s="0" t="s">
        <v>2830</v>
      </c>
      <c r="D91" s="0" t="s">
        <v>2849</v>
      </c>
      <c r="E91" s="0" t="s">
        <v>2850</v>
      </c>
      <c r="F91" s="0" t="s">
        <v>2655</v>
      </c>
      <c r="G91" s="0" t="s">
        <v>2851</v>
      </c>
    </row>
    <row customHeight="1" ht="11.25">
      <c r="A92" s="486" t="s">
        <v>16</v>
      </c>
      <c r="B92" s="0" t="s">
        <v>2829</v>
      </c>
      <c r="C92" s="0" t="s">
        <v>2830</v>
      </c>
      <c r="D92" s="0" t="s">
        <v>2852</v>
      </c>
      <c r="E92" s="0" t="s">
        <v>2853</v>
      </c>
      <c r="F92" s="0" t="s">
        <v>2655</v>
      </c>
      <c r="G92" s="0" t="s">
        <v>2854</v>
      </c>
    </row>
    <row customHeight="1" ht="11.25">
      <c r="A93" s="486" t="s">
        <v>16</v>
      </c>
      <c r="B93" s="0" t="s">
        <v>2829</v>
      </c>
      <c r="C93" s="0" t="s">
        <v>2830</v>
      </c>
      <c r="D93" s="0" t="s">
        <v>2820</v>
      </c>
      <c r="E93" s="0" t="s">
        <v>2855</v>
      </c>
      <c r="F93" s="0" t="s">
        <v>2655</v>
      </c>
      <c r="G93" s="0" t="s">
        <v>2856</v>
      </c>
    </row>
    <row customHeight="1" ht="11.25">
      <c r="A94" s="486" t="s">
        <v>16</v>
      </c>
      <c r="B94" s="0" t="s">
        <v>2829</v>
      </c>
      <c r="C94" s="0" t="s">
        <v>2830</v>
      </c>
      <c r="D94" s="0" t="s">
        <v>2829</v>
      </c>
      <c r="E94" s="0" t="s">
        <v>2830</v>
      </c>
      <c r="F94" s="0" t="s">
        <v>2656</v>
      </c>
      <c r="G94" s="0" t="s">
        <v>2857</v>
      </c>
    </row>
    <row customHeight="1" ht="11.25">
      <c r="A95" s="486" t="s">
        <v>16</v>
      </c>
      <c r="B95" s="0" t="s">
        <v>2829</v>
      </c>
      <c r="C95" s="0" t="s">
        <v>2830</v>
      </c>
      <c r="D95" s="0" t="s">
        <v>2858</v>
      </c>
      <c r="E95" s="0" t="s">
        <v>2859</v>
      </c>
      <c r="F95" s="0" t="s">
        <v>2655</v>
      </c>
      <c r="G95" s="0" t="s">
        <v>2860</v>
      </c>
    </row>
    <row customHeight="1" ht="11.25">
      <c r="A96" s="486" t="s">
        <v>16</v>
      </c>
      <c r="B96" s="0" t="s">
        <v>2829</v>
      </c>
      <c r="C96" s="0" t="s">
        <v>2830</v>
      </c>
      <c r="D96" s="0" t="s">
        <v>2698</v>
      </c>
      <c r="E96" s="0" t="s">
        <v>2861</v>
      </c>
      <c r="F96" s="0" t="s">
        <v>2655</v>
      </c>
      <c r="G96" s="0" t="s">
        <v>2862</v>
      </c>
    </row>
    <row customHeight="1" ht="11.25">
      <c r="A97" s="486" t="s">
        <v>16</v>
      </c>
      <c r="B97" s="0" t="s">
        <v>2829</v>
      </c>
      <c r="C97" s="0" t="s">
        <v>2830</v>
      </c>
      <c r="D97" s="0" t="s">
        <v>2863</v>
      </c>
      <c r="E97" s="0" t="s">
        <v>2864</v>
      </c>
      <c r="F97" s="0" t="s">
        <v>2655</v>
      </c>
      <c r="G97" s="0" t="s">
        <v>2865</v>
      </c>
    </row>
    <row customHeight="1" ht="11.25">
      <c r="A98" s="486" t="s">
        <v>16</v>
      </c>
      <c r="B98" s="0" t="s">
        <v>2829</v>
      </c>
      <c r="C98" s="0" t="s">
        <v>2830</v>
      </c>
      <c r="D98" s="0" t="s">
        <v>2866</v>
      </c>
      <c r="E98" s="0" t="s">
        <v>2867</v>
      </c>
      <c r="F98" s="0" t="s">
        <v>2655</v>
      </c>
      <c r="G98" s="0" t="s">
        <v>2868</v>
      </c>
    </row>
    <row customHeight="1" ht="11.25">
      <c r="A99" s="486" t="s">
        <v>16</v>
      </c>
      <c r="B99" s="0" t="s">
        <v>2869</v>
      </c>
      <c r="C99" s="0" t="s">
        <v>2870</v>
      </c>
      <c r="D99" s="0" t="s">
        <v>2871</v>
      </c>
      <c r="E99" s="0" t="s">
        <v>2872</v>
      </c>
      <c r="F99" s="0" t="s">
        <v>2655</v>
      </c>
      <c r="G99" s="0" t="s">
        <v>2873</v>
      </c>
    </row>
    <row customHeight="1" ht="11.25">
      <c r="A100" s="486" t="s">
        <v>16</v>
      </c>
      <c r="B100" s="0" t="s">
        <v>2869</v>
      </c>
      <c r="C100" s="0" t="s">
        <v>2870</v>
      </c>
      <c r="D100" s="0" t="s">
        <v>2874</v>
      </c>
      <c r="E100" s="0" t="s">
        <v>2875</v>
      </c>
      <c r="F100" s="0" t="s">
        <v>2655</v>
      </c>
      <c r="G100" s="0" t="s">
        <v>2876</v>
      </c>
    </row>
    <row customHeight="1" ht="11.25">
      <c r="A101" s="486" t="s">
        <v>16</v>
      </c>
      <c r="B101" s="0" t="s">
        <v>2869</v>
      </c>
      <c r="C101" s="0" t="s">
        <v>2870</v>
      </c>
      <c r="D101" s="0" t="s">
        <v>2877</v>
      </c>
      <c r="E101" s="0" t="s">
        <v>2878</v>
      </c>
      <c r="F101" s="0" t="s">
        <v>2655</v>
      </c>
      <c r="G101" s="0" t="s">
        <v>2879</v>
      </c>
    </row>
    <row customHeight="1" ht="11.25">
      <c r="A102" s="486" t="s">
        <v>16</v>
      </c>
      <c r="B102" s="0" t="s">
        <v>2869</v>
      </c>
      <c r="C102" s="0" t="s">
        <v>2870</v>
      </c>
      <c r="D102" s="0" t="s">
        <v>2880</v>
      </c>
      <c r="E102" s="0" t="s">
        <v>2881</v>
      </c>
      <c r="F102" s="0" t="s">
        <v>2655</v>
      </c>
      <c r="G102" s="0" t="s">
        <v>2882</v>
      </c>
    </row>
    <row customHeight="1" ht="11.25">
      <c r="A103" s="486" t="s">
        <v>16</v>
      </c>
      <c r="B103" s="0" t="s">
        <v>2869</v>
      </c>
      <c r="C103" s="0" t="s">
        <v>2870</v>
      </c>
      <c r="D103" s="0" t="s">
        <v>2883</v>
      </c>
      <c r="E103" s="0" t="s">
        <v>2884</v>
      </c>
      <c r="F103" s="0" t="s">
        <v>2655</v>
      </c>
      <c r="G103" s="0" t="s">
        <v>2885</v>
      </c>
    </row>
    <row customHeight="1" ht="11.25">
      <c r="A104" s="486" t="s">
        <v>16</v>
      </c>
      <c r="B104" s="0" t="s">
        <v>2869</v>
      </c>
      <c r="C104" s="0" t="s">
        <v>2870</v>
      </c>
      <c r="D104" s="0" t="s">
        <v>2886</v>
      </c>
      <c r="E104" s="0" t="s">
        <v>2887</v>
      </c>
      <c r="F104" s="0" t="s">
        <v>2655</v>
      </c>
      <c r="G104" s="0" t="s">
        <v>2888</v>
      </c>
    </row>
    <row customHeight="1" ht="11.25">
      <c r="A105" s="486" t="s">
        <v>16</v>
      </c>
      <c r="B105" s="0" t="s">
        <v>2869</v>
      </c>
      <c r="C105" s="0" t="s">
        <v>2870</v>
      </c>
      <c r="D105" s="0" t="s">
        <v>2889</v>
      </c>
      <c r="E105" s="0" t="s">
        <v>2890</v>
      </c>
      <c r="F105" s="0" t="s">
        <v>2655</v>
      </c>
      <c r="G105" s="0" t="s">
        <v>2891</v>
      </c>
    </row>
    <row customHeight="1" ht="11.25">
      <c r="A106" s="486" t="s">
        <v>16</v>
      </c>
      <c r="B106" s="0" t="s">
        <v>2869</v>
      </c>
      <c r="C106" s="0" t="s">
        <v>2870</v>
      </c>
      <c r="D106" s="0" t="s">
        <v>2892</v>
      </c>
      <c r="E106" s="0" t="s">
        <v>2893</v>
      </c>
      <c r="F106" s="0" t="s">
        <v>2655</v>
      </c>
      <c r="G106" s="0" t="s">
        <v>2894</v>
      </c>
    </row>
    <row customHeight="1" ht="11.25">
      <c r="A107" s="486" t="s">
        <v>16</v>
      </c>
      <c r="B107" s="0" t="s">
        <v>2869</v>
      </c>
      <c r="C107" s="0" t="s">
        <v>2870</v>
      </c>
      <c r="D107" s="0" t="s">
        <v>2895</v>
      </c>
      <c r="E107" s="0" t="s">
        <v>2896</v>
      </c>
      <c r="F107" s="0" t="s">
        <v>2655</v>
      </c>
      <c r="G107" s="0" t="s">
        <v>2897</v>
      </c>
    </row>
    <row customHeight="1" ht="11.25">
      <c r="A108" s="486" t="s">
        <v>16</v>
      </c>
      <c r="B108" s="0" t="s">
        <v>2869</v>
      </c>
      <c r="C108" s="0" t="s">
        <v>2870</v>
      </c>
      <c r="D108" s="0" t="s">
        <v>2898</v>
      </c>
      <c r="E108" s="0" t="s">
        <v>2899</v>
      </c>
      <c r="F108" s="0" t="s">
        <v>2655</v>
      </c>
      <c r="G108" s="0" t="s">
        <v>2900</v>
      </c>
    </row>
    <row customHeight="1" ht="11.25">
      <c r="A109" s="486" t="s">
        <v>16</v>
      </c>
      <c r="B109" s="0" t="s">
        <v>2869</v>
      </c>
      <c r="C109" s="0" t="s">
        <v>2870</v>
      </c>
      <c r="D109" s="0" t="s">
        <v>2869</v>
      </c>
      <c r="E109" s="0" t="s">
        <v>2870</v>
      </c>
      <c r="F109" s="0" t="s">
        <v>2656</v>
      </c>
      <c r="G109" s="0" t="s">
        <v>2901</v>
      </c>
    </row>
    <row customHeight="1" ht="11.25">
      <c r="A110" s="486" t="s">
        <v>16</v>
      </c>
      <c r="B110" s="0" t="s">
        <v>2869</v>
      </c>
      <c r="C110" s="0" t="s">
        <v>2870</v>
      </c>
      <c r="D110" s="0" t="s">
        <v>2902</v>
      </c>
      <c r="E110" s="0" t="s">
        <v>2903</v>
      </c>
      <c r="F110" s="0" t="s">
        <v>2655</v>
      </c>
      <c r="G110" s="0" t="s">
        <v>2904</v>
      </c>
    </row>
    <row customHeight="1" ht="11.25">
      <c r="A111" s="486" t="s">
        <v>16</v>
      </c>
      <c r="B111" s="0" t="s">
        <v>2905</v>
      </c>
      <c r="C111" s="0" t="s">
        <v>2906</v>
      </c>
      <c r="D111" s="0" t="s">
        <v>2907</v>
      </c>
      <c r="E111" s="0" t="s">
        <v>2908</v>
      </c>
      <c r="F111" s="0" t="s">
        <v>2655</v>
      </c>
      <c r="G111" s="0" t="s">
        <v>2909</v>
      </c>
    </row>
    <row customHeight="1" ht="11.25">
      <c r="A112" s="486" t="s">
        <v>16</v>
      </c>
      <c r="B112" s="0" t="s">
        <v>2905</v>
      </c>
      <c r="C112" s="0" t="s">
        <v>2906</v>
      </c>
      <c r="D112" s="0" t="s">
        <v>2910</v>
      </c>
      <c r="E112" s="0" t="s">
        <v>2911</v>
      </c>
      <c r="F112" s="0" t="s">
        <v>2655</v>
      </c>
      <c r="G112" s="0" t="s">
        <v>2912</v>
      </c>
    </row>
    <row customHeight="1" ht="11.25">
      <c r="A113" s="486" t="s">
        <v>16</v>
      </c>
      <c r="B113" s="0" t="s">
        <v>2905</v>
      </c>
      <c r="C113" s="0" t="s">
        <v>2906</v>
      </c>
      <c r="D113" s="0" t="s">
        <v>2913</v>
      </c>
      <c r="E113" s="0" t="s">
        <v>2914</v>
      </c>
      <c r="F113" s="0" t="s">
        <v>2655</v>
      </c>
      <c r="G113" s="0" t="s">
        <v>2915</v>
      </c>
    </row>
    <row customHeight="1" ht="11.25">
      <c r="A114" s="486" t="s">
        <v>16</v>
      </c>
      <c r="B114" s="0" t="s">
        <v>2905</v>
      </c>
      <c r="C114" s="0" t="s">
        <v>2906</v>
      </c>
      <c r="D114" s="0" t="s">
        <v>2916</v>
      </c>
      <c r="E114" s="0" t="s">
        <v>2917</v>
      </c>
      <c r="F114" s="0" t="s">
        <v>2684</v>
      </c>
      <c r="G114" s="0" t="s">
        <v>2918</v>
      </c>
    </row>
    <row customHeight="1" ht="11.25">
      <c r="A115" s="486" t="s">
        <v>16</v>
      </c>
      <c r="B115" s="0" t="s">
        <v>2905</v>
      </c>
      <c r="C115" s="0" t="s">
        <v>2906</v>
      </c>
      <c r="D115" s="0" t="s">
        <v>2919</v>
      </c>
      <c r="E115" s="0" t="s">
        <v>2920</v>
      </c>
      <c r="F115" s="0" t="s">
        <v>2655</v>
      </c>
      <c r="G115" s="0" t="s">
        <v>2921</v>
      </c>
    </row>
    <row customHeight="1" ht="11.25">
      <c r="A116" s="486" t="s">
        <v>16</v>
      </c>
      <c r="B116" s="0" t="s">
        <v>2905</v>
      </c>
      <c r="C116" s="0" t="s">
        <v>2906</v>
      </c>
      <c r="D116" s="0" t="s">
        <v>2922</v>
      </c>
      <c r="E116" s="0" t="s">
        <v>2923</v>
      </c>
      <c r="F116" s="0" t="s">
        <v>2655</v>
      </c>
      <c r="G116" s="0" t="s">
        <v>2924</v>
      </c>
    </row>
    <row customHeight="1" ht="11.25">
      <c r="A117" s="486" t="s">
        <v>16</v>
      </c>
      <c r="B117" s="0" t="s">
        <v>2905</v>
      </c>
      <c r="C117" s="0" t="s">
        <v>2906</v>
      </c>
      <c r="D117" s="0" t="s">
        <v>2925</v>
      </c>
      <c r="E117" s="0" t="s">
        <v>2926</v>
      </c>
      <c r="F117" s="0" t="s">
        <v>2655</v>
      </c>
      <c r="G117" s="0" t="s">
        <v>2927</v>
      </c>
    </row>
    <row customHeight="1" ht="11.25">
      <c r="A118" s="486" t="s">
        <v>16</v>
      </c>
      <c r="B118" s="0" t="s">
        <v>2905</v>
      </c>
      <c r="C118" s="0" t="s">
        <v>2906</v>
      </c>
      <c r="D118" s="0" t="s">
        <v>2928</v>
      </c>
      <c r="E118" s="0" t="s">
        <v>2929</v>
      </c>
      <c r="F118" s="0" t="s">
        <v>2655</v>
      </c>
      <c r="G118" s="0" t="s">
        <v>2930</v>
      </c>
    </row>
    <row customHeight="1" ht="11.25">
      <c r="A119" s="486" t="s">
        <v>16</v>
      </c>
      <c r="B119" s="0" t="s">
        <v>2905</v>
      </c>
      <c r="C119" s="0" t="s">
        <v>2906</v>
      </c>
      <c r="D119" s="0" t="s">
        <v>2931</v>
      </c>
      <c r="E119" s="0" t="s">
        <v>2932</v>
      </c>
      <c r="F119" s="0" t="s">
        <v>2655</v>
      </c>
      <c r="G119" s="0" t="s">
        <v>2933</v>
      </c>
    </row>
    <row customHeight="1" ht="11.25">
      <c r="A120" s="486" t="s">
        <v>16</v>
      </c>
      <c r="B120" s="0" t="s">
        <v>2905</v>
      </c>
      <c r="C120" s="0" t="s">
        <v>2906</v>
      </c>
      <c r="D120" s="0" t="s">
        <v>2934</v>
      </c>
      <c r="E120" s="0" t="s">
        <v>2935</v>
      </c>
      <c r="F120" s="0" t="s">
        <v>2691</v>
      </c>
      <c r="G120" s="0" t="s">
        <v>2936</v>
      </c>
    </row>
    <row customHeight="1" ht="11.25">
      <c r="A121" s="486" t="s">
        <v>16</v>
      </c>
      <c r="B121" s="0" t="s">
        <v>2905</v>
      </c>
      <c r="C121" s="0" t="s">
        <v>2906</v>
      </c>
      <c r="D121" s="0" t="s">
        <v>2905</v>
      </c>
      <c r="E121" s="0" t="s">
        <v>2906</v>
      </c>
      <c r="F121" s="0" t="s">
        <v>2656</v>
      </c>
      <c r="G121" s="0" t="s">
        <v>2937</v>
      </c>
    </row>
    <row customHeight="1" ht="11.25">
      <c r="A122" s="486" t="s">
        <v>16</v>
      </c>
      <c r="B122" s="0" t="s">
        <v>2905</v>
      </c>
      <c r="C122" s="0" t="s">
        <v>2906</v>
      </c>
      <c r="D122" s="0" t="s">
        <v>2938</v>
      </c>
      <c r="E122" s="0" t="s">
        <v>2939</v>
      </c>
      <c r="F122" s="0" t="s">
        <v>2655</v>
      </c>
      <c r="G122" s="0" t="s">
        <v>2940</v>
      </c>
    </row>
    <row customHeight="1" ht="11.25">
      <c r="A123" s="486" t="s">
        <v>16</v>
      </c>
      <c r="B123" s="0" t="s">
        <v>2905</v>
      </c>
      <c r="C123" s="0" t="s">
        <v>2906</v>
      </c>
      <c r="D123" s="0" t="s">
        <v>2941</v>
      </c>
      <c r="E123" s="0" t="s">
        <v>2942</v>
      </c>
      <c r="F123" s="0" t="s">
        <v>2655</v>
      </c>
      <c r="G123" s="0" t="s">
        <v>2943</v>
      </c>
    </row>
    <row customHeight="1" ht="11.25">
      <c r="A124" s="486" t="s">
        <v>16</v>
      </c>
      <c r="B124" s="0" t="s">
        <v>2944</v>
      </c>
      <c r="C124" s="0" t="s">
        <v>2945</v>
      </c>
      <c r="D124" s="0" t="s">
        <v>2946</v>
      </c>
      <c r="E124" s="0" t="s">
        <v>2947</v>
      </c>
      <c r="F124" s="0" t="s">
        <v>2655</v>
      </c>
      <c r="G124" s="0" t="s">
        <v>2948</v>
      </c>
    </row>
    <row customHeight="1" ht="11.25">
      <c r="A125" s="486" t="s">
        <v>16</v>
      </c>
      <c r="B125" s="0" t="s">
        <v>2944</v>
      </c>
      <c r="C125" s="0" t="s">
        <v>2945</v>
      </c>
      <c r="D125" s="0" t="s">
        <v>2949</v>
      </c>
      <c r="E125" s="0" t="s">
        <v>2950</v>
      </c>
      <c r="F125" s="0" t="s">
        <v>2691</v>
      </c>
      <c r="G125" s="0" t="s">
        <v>2951</v>
      </c>
    </row>
    <row customHeight="1" ht="11.25">
      <c r="A126" s="486" t="s">
        <v>16</v>
      </c>
      <c r="B126" s="0" t="s">
        <v>2944</v>
      </c>
      <c r="C126" s="0" t="s">
        <v>2945</v>
      </c>
      <c r="D126" s="0" t="s">
        <v>2952</v>
      </c>
      <c r="E126" s="0" t="s">
        <v>2953</v>
      </c>
      <c r="F126" s="0" t="s">
        <v>2655</v>
      </c>
      <c r="G126" s="0" t="s">
        <v>2954</v>
      </c>
    </row>
    <row customHeight="1" ht="11.25">
      <c r="A127" s="486" t="s">
        <v>16</v>
      </c>
      <c r="B127" s="0" t="s">
        <v>2944</v>
      </c>
      <c r="C127" s="0" t="s">
        <v>2945</v>
      </c>
      <c r="D127" s="0" t="s">
        <v>2955</v>
      </c>
      <c r="E127" s="0" t="s">
        <v>2956</v>
      </c>
      <c r="F127" s="0" t="s">
        <v>2655</v>
      </c>
      <c r="G127" s="0" t="s">
        <v>2957</v>
      </c>
    </row>
    <row customHeight="1" ht="11.25">
      <c r="A128" s="486" t="s">
        <v>16</v>
      </c>
      <c r="B128" s="0" t="s">
        <v>2944</v>
      </c>
      <c r="C128" s="0" t="s">
        <v>2945</v>
      </c>
      <c r="D128" s="0" t="s">
        <v>2958</v>
      </c>
      <c r="E128" s="0" t="s">
        <v>2959</v>
      </c>
      <c r="F128" s="0" t="s">
        <v>2655</v>
      </c>
      <c r="G128" s="0" t="s">
        <v>2960</v>
      </c>
    </row>
    <row customHeight="1" ht="11.25">
      <c r="A129" s="486" t="s">
        <v>16</v>
      </c>
      <c r="B129" s="0" t="s">
        <v>2944</v>
      </c>
      <c r="C129" s="0" t="s">
        <v>2945</v>
      </c>
      <c r="D129" s="0" t="s">
        <v>2961</v>
      </c>
      <c r="E129" s="0" t="s">
        <v>2962</v>
      </c>
      <c r="F129" s="0" t="s">
        <v>2655</v>
      </c>
      <c r="G129" s="0" t="s">
        <v>2963</v>
      </c>
    </row>
    <row customHeight="1" ht="11.25">
      <c r="A130" s="486" t="s">
        <v>16</v>
      </c>
      <c r="B130" s="0" t="s">
        <v>2944</v>
      </c>
      <c r="C130" s="0" t="s">
        <v>2945</v>
      </c>
      <c r="D130" s="0" t="s">
        <v>2964</v>
      </c>
      <c r="E130" s="0" t="s">
        <v>2965</v>
      </c>
      <c r="F130" s="0" t="s">
        <v>2655</v>
      </c>
      <c r="G130" s="0" t="s">
        <v>2966</v>
      </c>
    </row>
    <row customHeight="1" ht="11.25">
      <c r="A131" s="486" t="s">
        <v>16</v>
      </c>
      <c r="B131" s="0" t="s">
        <v>2944</v>
      </c>
      <c r="C131" s="0" t="s">
        <v>2945</v>
      </c>
      <c r="D131" s="0" t="s">
        <v>2967</v>
      </c>
      <c r="E131" s="0" t="s">
        <v>2968</v>
      </c>
      <c r="F131" s="0" t="s">
        <v>2655</v>
      </c>
      <c r="G131" s="0" t="s">
        <v>2969</v>
      </c>
    </row>
    <row customHeight="1" ht="11.25">
      <c r="A132" s="486" t="s">
        <v>16</v>
      </c>
      <c r="B132" s="0" t="s">
        <v>2944</v>
      </c>
      <c r="C132" s="0" t="s">
        <v>2945</v>
      </c>
      <c r="D132" s="0" t="s">
        <v>2970</v>
      </c>
      <c r="E132" s="0" t="s">
        <v>2971</v>
      </c>
      <c r="F132" s="0" t="s">
        <v>2655</v>
      </c>
      <c r="G132" s="0" t="s">
        <v>2972</v>
      </c>
    </row>
    <row customHeight="1" ht="11.25">
      <c r="A133" s="486" t="s">
        <v>16</v>
      </c>
      <c r="B133" s="0" t="s">
        <v>2944</v>
      </c>
      <c r="C133" s="0" t="s">
        <v>2945</v>
      </c>
      <c r="D133" s="0" t="s">
        <v>2973</v>
      </c>
      <c r="E133" s="0" t="s">
        <v>2974</v>
      </c>
      <c r="F133" s="0" t="s">
        <v>2691</v>
      </c>
      <c r="G133" s="0" t="s">
        <v>2975</v>
      </c>
    </row>
    <row customHeight="1" ht="11.25">
      <c r="A134" s="486" t="s">
        <v>16</v>
      </c>
      <c r="B134" s="0" t="s">
        <v>2944</v>
      </c>
      <c r="C134" s="0" t="s">
        <v>2945</v>
      </c>
      <c r="D134" s="0" t="s">
        <v>2944</v>
      </c>
      <c r="E134" s="0" t="s">
        <v>2945</v>
      </c>
      <c r="F134" s="0" t="s">
        <v>2656</v>
      </c>
      <c r="G134" s="0" t="s">
        <v>2976</v>
      </c>
    </row>
    <row customHeight="1" ht="11.25">
      <c r="A135" s="486" t="s">
        <v>16</v>
      </c>
      <c r="B135" s="0" t="s">
        <v>2944</v>
      </c>
      <c r="C135" s="0" t="s">
        <v>2945</v>
      </c>
      <c r="D135" s="0" t="s">
        <v>2977</v>
      </c>
      <c r="E135" s="0" t="s">
        <v>2978</v>
      </c>
      <c r="F135" s="0" t="s">
        <v>2691</v>
      </c>
      <c r="G135" s="0" t="s">
        <v>2979</v>
      </c>
    </row>
    <row customHeight="1" ht="11.25">
      <c r="A136" s="486" t="s">
        <v>16</v>
      </c>
      <c r="B136" s="0" t="s">
        <v>2944</v>
      </c>
      <c r="C136" s="0" t="s">
        <v>2945</v>
      </c>
      <c r="D136" s="0" t="s">
        <v>2980</v>
      </c>
      <c r="E136" s="0" t="s">
        <v>2981</v>
      </c>
      <c r="F136" s="0" t="s">
        <v>2655</v>
      </c>
      <c r="G136" s="0" t="s">
        <v>2982</v>
      </c>
    </row>
    <row customHeight="1" ht="11.25">
      <c r="A137" s="486" t="s">
        <v>16</v>
      </c>
      <c r="B137" s="0" t="s">
        <v>2944</v>
      </c>
      <c r="C137" s="0" t="s">
        <v>2945</v>
      </c>
      <c r="D137" s="0" t="s">
        <v>2983</v>
      </c>
      <c r="E137" s="0" t="s">
        <v>2984</v>
      </c>
      <c r="F137" s="0" t="s">
        <v>2655</v>
      </c>
      <c r="G137" s="0" t="s">
        <v>2985</v>
      </c>
    </row>
    <row customHeight="1" ht="11.25">
      <c r="A138" s="486" t="s">
        <v>16</v>
      </c>
      <c r="B138" s="0" t="s">
        <v>2944</v>
      </c>
      <c r="C138" s="0" t="s">
        <v>2945</v>
      </c>
      <c r="D138" s="0" t="s">
        <v>2986</v>
      </c>
      <c r="E138" s="0" t="s">
        <v>2987</v>
      </c>
      <c r="F138" s="0" t="s">
        <v>2655</v>
      </c>
      <c r="G138" s="0" t="s">
        <v>2988</v>
      </c>
    </row>
    <row customHeight="1" ht="11.25">
      <c r="A139" s="486" t="s">
        <v>16</v>
      </c>
      <c r="B139" s="0" t="s">
        <v>2989</v>
      </c>
      <c r="C139" s="0" t="s">
        <v>2990</v>
      </c>
      <c r="D139" s="0" t="s">
        <v>2991</v>
      </c>
      <c r="E139" s="0" t="s">
        <v>2992</v>
      </c>
      <c r="F139" s="0" t="s">
        <v>2655</v>
      </c>
      <c r="G139" s="0" t="s">
        <v>2993</v>
      </c>
    </row>
    <row customHeight="1" ht="11.25">
      <c r="A140" s="486" t="s">
        <v>16</v>
      </c>
      <c r="B140" s="0" t="s">
        <v>2989</v>
      </c>
      <c r="C140" s="0" t="s">
        <v>2990</v>
      </c>
      <c r="D140" s="0" t="s">
        <v>2994</v>
      </c>
      <c r="E140" s="0" t="s">
        <v>2995</v>
      </c>
      <c r="F140" s="0" t="s">
        <v>2655</v>
      </c>
      <c r="G140" s="0" t="s">
        <v>2996</v>
      </c>
    </row>
    <row customHeight="1" ht="11.25">
      <c r="A141" s="486" t="s">
        <v>16</v>
      </c>
      <c r="B141" s="0" t="s">
        <v>2989</v>
      </c>
      <c r="C141" s="0" t="s">
        <v>2990</v>
      </c>
      <c r="D141" s="0" t="s">
        <v>2997</v>
      </c>
      <c r="E141" s="0" t="s">
        <v>2998</v>
      </c>
      <c r="F141" s="0" t="s">
        <v>2655</v>
      </c>
      <c r="G141" s="0" t="s">
        <v>2999</v>
      </c>
    </row>
    <row customHeight="1" ht="11.25">
      <c r="A142" s="486" t="s">
        <v>16</v>
      </c>
      <c r="B142" s="0" t="s">
        <v>2989</v>
      </c>
      <c r="C142" s="0" t="s">
        <v>2990</v>
      </c>
      <c r="D142" s="0" t="s">
        <v>3000</v>
      </c>
      <c r="E142" s="0" t="s">
        <v>3001</v>
      </c>
      <c r="F142" s="0" t="s">
        <v>2655</v>
      </c>
      <c r="G142" s="0" t="s">
        <v>3002</v>
      </c>
    </row>
    <row customHeight="1" ht="11.25">
      <c r="A143" s="486" t="s">
        <v>16</v>
      </c>
      <c r="B143" s="0" t="s">
        <v>2989</v>
      </c>
      <c r="C143" s="0" t="s">
        <v>2990</v>
      </c>
      <c r="D143" s="0" t="s">
        <v>3003</v>
      </c>
      <c r="E143" s="0" t="s">
        <v>3004</v>
      </c>
      <c r="F143" s="0" t="s">
        <v>2691</v>
      </c>
      <c r="G143" s="0" t="s">
        <v>3005</v>
      </c>
    </row>
    <row customHeight="1" ht="11.25">
      <c r="A144" s="486" t="s">
        <v>16</v>
      </c>
      <c r="B144" s="0" t="s">
        <v>2989</v>
      </c>
      <c r="C144" s="0" t="s">
        <v>2990</v>
      </c>
      <c r="D144" s="0" t="s">
        <v>3006</v>
      </c>
      <c r="E144" s="0" t="s">
        <v>3007</v>
      </c>
      <c r="F144" s="0" t="s">
        <v>2655</v>
      </c>
      <c r="G144" s="0" t="s">
        <v>3008</v>
      </c>
    </row>
    <row customHeight="1" ht="11.25">
      <c r="A145" s="486" t="s">
        <v>16</v>
      </c>
      <c r="B145" s="0" t="s">
        <v>2989</v>
      </c>
      <c r="C145" s="0" t="s">
        <v>2990</v>
      </c>
      <c r="D145" s="0" t="s">
        <v>3009</v>
      </c>
      <c r="E145" s="0" t="s">
        <v>3010</v>
      </c>
      <c r="F145" s="0" t="s">
        <v>2655</v>
      </c>
      <c r="G145" s="0" t="s">
        <v>3011</v>
      </c>
    </row>
    <row customHeight="1" ht="11.25">
      <c r="A146" s="486" t="s">
        <v>16</v>
      </c>
      <c r="B146" s="0" t="s">
        <v>2989</v>
      </c>
      <c r="C146" s="0" t="s">
        <v>2990</v>
      </c>
      <c r="D146" s="0" t="s">
        <v>3012</v>
      </c>
      <c r="E146" s="0" t="s">
        <v>3013</v>
      </c>
      <c r="F146" s="0" t="s">
        <v>2655</v>
      </c>
      <c r="G146" s="0" t="s">
        <v>3014</v>
      </c>
    </row>
    <row customHeight="1" ht="11.25">
      <c r="A147" s="486" t="s">
        <v>16</v>
      </c>
      <c r="B147" s="0" t="s">
        <v>2989</v>
      </c>
      <c r="C147" s="0" t="s">
        <v>2990</v>
      </c>
      <c r="D147" s="0" t="s">
        <v>3015</v>
      </c>
      <c r="E147" s="0" t="s">
        <v>3016</v>
      </c>
      <c r="F147" s="0" t="s">
        <v>2655</v>
      </c>
      <c r="G147" s="0" t="s">
        <v>3017</v>
      </c>
    </row>
    <row customHeight="1" ht="11.25">
      <c r="A148" s="486" t="s">
        <v>16</v>
      </c>
      <c r="B148" s="0" t="s">
        <v>2989</v>
      </c>
      <c r="C148" s="0" t="s">
        <v>2990</v>
      </c>
      <c r="D148" s="0" t="s">
        <v>3018</v>
      </c>
      <c r="E148" s="0" t="s">
        <v>3019</v>
      </c>
      <c r="F148" s="0" t="s">
        <v>2679</v>
      </c>
      <c r="G148" s="0" t="s">
        <v>3020</v>
      </c>
    </row>
    <row customHeight="1" ht="11.25">
      <c r="A149" s="486" t="s">
        <v>16</v>
      </c>
      <c r="B149" s="0" t="s">
        <v>2989</v>
      </c>
      <c r="C149" s="0" t="s">
        <v>2990</v>
      </c>
      <c r="D149" s="0" t="s">
        <v>3021</v>
      </c>
      <c r="E149" s="0" t="s">
        <v>3022</v>
      </c>
      <c r="F149" s="0" t="s">
        <v>2655</v>
      </c>
      <c r="G149" s="0" t="s">
        <v>3023</v>
      </c>
    </row>
    <row customHeight="1" ht="11.25">
      <c r="A150" s="486" t="s">
        <v>16</v>
      </c>
      <c r="B150" s="0" t="s">
        <v>2989</v>
      </c>
      <c r="C150" s="0" t="s">
        <v>2990</v>
      </c>
      <c r="D150" s="0" t="s">
        <v>2989</v>
      </c>
      <c r="E150" s="0" t="s">
        <v>2990</v>
      </c>
      <c r="F150" s="0" t="s">
        <v>2656</v>
      </c>
      <c r="G150" s="0" t="s">
        <v>3024</v>
      </c>
    </row>
    <row customHeight="1" ht="11.25">
      <c r="A151" s="486" t="s">
        <v>16</v>
      </c>
      <c r="B151" s="0" t="s">
        <v>2989</v>
      </c>
      <c r="C151" s="0" t="s">
        <v>2990</v>
      </c>
      <c r="D151" s="0" t="s">
        <v>3025</v>
      </c>
      <c r="E151" s="0" t="s">
        <v>3026</v>
      </c>
      <c r="F151" s="0" t="s">
        <v>2655</v>
      </c>
      <c r="G151" s="0" t="s">
        <v>3027</v>
      </c>
    </row>
    <row customHeight="1" ht="11.25">
      <c r="A152" s="486" t="s">
        <v>16</v>
      </c>
      <c r="B152" s="0" t="s">
        <v>3028</v>
      </c>
      <c r="C152" s="0" t="s">
        <v>3029</v>
      </c>
      <c r="D152" s="0" t="s">
        <v>3030</v>
      </c>
      <c r="E152" s="0" t="s">
        <v>3031</v>
      </c>
      <c r="F152" s="0" t="s">
        <v>2655</v>
      </c>
      <c r="G152" s="0" t="s">
        <v>3032</v>
      </c>
    </row>
    <row customHeight="1" ht="11.25">
      <c r="A153" s="486" t="s">
        <v>16</v>
      </c>
      <c r="B153" s="0" t="s">
        <v>3028</v>
      </c>
      <c r="C153" s="0" t="s">
        <v>3029</v>
      </c>
      <c r="D153" s="0" t="s">
        <v>3033</v>
      </c>
      <c r="E153" s="0" t="s">
        <v>3034</v>
      </c>
      <c r="F153" s="0" t="s">
        <v>2655</v>
      </c>
      <c r="G153" s="0" t="s">
        <v>3035</v>
      </c>
    </row>
    <row customHeight="1" ht="11.25">
      <c r="A154" s="486" t="s">
        <v>16</v>
      </c>
      <c r="B154" s="0" t="s">
        <v>3028</v>
      </c>
      <c r="C154" s="0" t="s">
        <v>3029</v>
      </c>
      <c r="D154" s="0" t="s">
        <v>3036</v>
      </c>
      <c r="E154" s="0" t="s">
        <v>3037</v>
      </c>
      <c r="F154" s="0" t="s">
        <v>2655</v>
      </c>
      <c r="G154" s="0" t="s">
        <v>3038</v>
      </c>
    </row>
    <row customHeight="1" ht="11.25">
      <c r="A155" s="486" t="s">
        <v>16</v>
      </c>
      <c r="B155" s="0" t="s">
        <v>3028</v>
      </c>
      <c r="C155" s="0" t="s">
        <v>3029</v>
      </c>
      <c r="D155" s="0" t="s">
        <v>3039</v>
      </c>
      <c r="E155" s="0" t="s">
        <v>3040</v>
      </c>
      <c r="F155" s="0" t="s">
        <v>2655</v>
      </c>
      <c r="G155" s="0" t="s">
        <v>3041</v>
      </c>
    </row>
    <row customHeight="1" ht="11.25">
      <c r="A156" s="486" t="s">
        <v>16</v>
      </c>
      <c r="B156" s="0" t="s">
        <v>3028</v>
      </c>
      <c r="C156" s="0" t="s">
        <v>3029</v>
      </c>
      <c r="D156" s="0" t="s">
        <v>3042</v>
      </c>
      <c r="E156" s="0" t="s">
        <v>3043</v>
      </c>
      <c r="F156" s="0" t="s">
        <v>2655</v>
      </c>
      <c r="G156" s="0" t="s">
        <v>3044</v>
      </c>
    </row>
    <row customHeight="1" ht="11.25">
      <c r="A157" s="486" t="s">
        <v>16</v>
      </c>
      <c r="B157" s="0" t="s">
        <v>3028</v>
      </c>
      <c r="C157" s="0" t="s">
        <v>3029</v>
      </c>
      <c r="D157" s="0" t="s">
        <v>3045</v>
      </c>
      <c r="E157" s="0" t="s">
        <v>3046</v>
      </c>
      <c r="F157" s="0" t="s">
        <v>2655</v>
      </c>
      <c r="G157" s="0" t="s">
        <v>3047</v>
      </c>
    </row>
    <row customHeight="1" ht="11.25">
      <c r="A158" s="486" t="s">
        <v>16</v>
      </c>
      <c r="B158" s="0" t="s">
        <v>3028</v>
      </c>
      <c r="C158" s="0" t="s">
        <v>3029</v>
      </c>
      <c r="D158" s="0" t="s">
        <v>3048</v>
      </c>
      <c r="E158" s="0" t="s">
        <v>3049</v>
      </c>
      <c r="F158" s="0" t="s">
        <v>2655</v>
      </c>
      <c r="G158" s="0" t="s">
        <v>3050</v>
      </c>
    </row>
    <row customHeight="1" ht="11.25">
      <c r="A159" s="486" t="s">
        <v>16</v>
      </c>
      <c r="B159" s="0" t="s">
        <v>3028</v>
      </c>
      <c r="C159" s="0" t="s">
        <v>3029</v>
      </c>
      <c r="D159" s="0" t="s">
        <v>3051</v>
      </c>
      <c r="E159" s="0" t="s">
        <v>3052</v>
      </c>
      <c r="F159" s="0" t="s">
        <v>2655</v>
      </c>
      <c r="G159" s="0" t="s">
        <v>3053</v>
      </c>
    </row>
    <row customHeight="1" ht="11.25">
      <c r="A160" s="486" t="s">
        <v>16</v>
      </c>
      <c r="B160" s="0" t="s">
        <v>3028</v>
      </c>
      <c r="C160" s="0" t="s">
        <v>3029</v>
      </c>
      <c r="D160" s="0" t="s">
        <v>3054</v>
      </c>
      <c r="E160" s="0" t="s">
        <v>3055</v>
      </c>
      <c r="F160" s="0" t="s">
        <v>2655</v>
      </c>
      <c r="G160" s="0" t="s">
        <v>3056</v>
      </c>
    </row>
    <row customHeight="1" ht="11.25">
      <c r="A161" s="486" t="s">
        <v>16</v>
      </c>
      <c r="B161" s="0" t="s">
        <v>3028</v>
      </c>
      <c r="C161" s="0" t="s">
        <v>3029</v>
      </c>
      <c r="D161" s="0" t="s">
        <v>3057</v>
      </c>
      <c r="E161" s="0" t="s">
        <v>3058</v>
      </c>
      <c r="F161" s="0" t="s">
        <v>2655</v>
      </c>
      <c r="G161" s="0" t="s">
        <v>3059</v>
      </c>
    </row>
    <row customHeight="1" ht="11.25">
      <c r="A162" s="486" t="s">
        <v>16</v>
      </c>
      <c r="B162" s="0" t="s">
        <v>3028</v>
      </c>
      <c r="C162" s="0" t="s">
        <v>3029</v>
      </c>
      <c r="D162" s="0" t="s">
        <v>3060</v>
      </c>
      <c r="E162" s="0" t="s">
        <v>3061</v>
      </c>
      <c r="F162" s="0" t="s">
        <v>2655</v>
      </c>
      <c r="G162" s="0" t="s">
        <v>3062</v>
      </c>
    </row>
    <row customHeight="1" ht="11.25">
      <c r="A163" s="486" t="s">
        <v>16</v>
      </c>
      <c r="B163" s="0" t="s">
        <v>3028</v>
      </c>
      <c r="C163" s="0" t="s">
        <v>3029</v>
      </c>
      <c r="D163" s="0" t="s">
        <v>3063</v>
      </c>
      <c r="E163" s="0" t="s">
        <v>3064</v>
      </c>
      <c r="F163" s="0" t="s">
        <v>2655</v>
      </c>
      <c r="G163" s="0" t="s">
        <v>3065</v>
      </c>
    </row>
    <row customHeight="1" ht="11.25">
      <c r="A164" s="486" t="s">
        <v>16</v>
      </c>
      <c r="B164" s="0" t="s">
        <v>3028</v>
      </c>
      <c r="C164" s="0" t="s">
        <v>3029</v>
      </c>
      <c r="D164" s="0" t="s">
        <v>3066</v>
      </c>
      <c r="E164" s="0" t="s">
        <v>3067</v>
      </c>
      <c r="F164" s="0" t="s">
        <v>2655</v>
      </c>
      <c r="G164" s="0" t="s">
        <v>3068</v>
      </c>
    </row>
    <row customHeight="1" ht="11.25">
      <c r="A165" s="486" t="s">
        <v>16</v>
      </c>
      <c r="B165" s="0" t="s">
        <v>3028</v>
      </c>
      <c r="C165" s="0" t="s">
        <v>3029</v>
      </c>
      <c r="D165" s="0" t="s">
        <v>3069</v>
      </c>
      <c r="E165" s="0" t="s">
        <v>3070</v>
      </c>
      <c r="F165" s="0" t="s">
        <v>2655</v>
      </c>
      <c r="G165" s="0" t="s">
        <v>3071</v>
      </c>
    </row>
    <row customHeight="1" ht="11.25">
      <c r="A166" s="486" t="s">
        <v>16</v>
      </c>
      <c r="B166" s="0" t="s">
        <v>3028</v>
      </c>
      <c r="C166" s="0" t="s">
        <v>3029</v>
      </c>
      <c r="D166" s="0" t="s">
        <v>3072</v>
      </c>
      <c r="E166" s="0" t="s">
        <v>3073</v>
      </c>
      <c r="F166" s="0" t="s">
        <v>2655</v>
      </c>
      <c r="G166" s="0" t="s">
        <v>3074</v>
      </c>
    </row>
    <row customHeight="1" ht="11.25">
      <c r="A167" s="486" t="s">
        <v>16</v>
      </c>
      <c r="B167" s="0" t="s">
        <v>3028</v>
      </c>
      <c r="C167" s="0" t="s">
        <v>3029</v>
      </c>
      <c r="D167" s="0" t="s">
        <v>3075</v>
      </c>
      <c r="E167" s="0" t="s">
        <v>3076</v>
      </c>
      <c r="F167" s="0" t="s">
        <v>2655</v>
      </c>
      <c r="G167" s="0" t="s">
        <v>3077</v>
      </c>
    </row>
    <row customHeight="1" ht="11.25">
      <c r="A168" s="486" t="s">
        <v>16</v>
      </c>
      <c r="B168" s="0" t="s">
        <v>3028</v>
      </c>
      <c r="C168" s="0" t="s">
        <v>3029</v>
      </c>
      <c r="D168" s="0" t="s">
        <v>3078</v>
      </c>
      <c r="E168" s="0" t="s">
        <v>3079</v>
      </c>
      <c r="F168" s="0" t="s">
        <v>2655</v>
      </c>
      <c r="G168" s="0" t="s">
        <v>3080</v>
      </c>
    </row>
    <row customHeight="1" ht="11.25">
      <c r="A169" s="486" t="s">
        <v>16</v>
      </c>
      <c r="B169" s="0" t="s">
        <v>3028</v>
      </c>
      <c r="C169" s="0" t="s">
        <v>3029</v>
      </c>
      <c r="D169" s="0" t="s">
        <v>3028</v>
      </c>
      <c r="E169" s="0" t="s">
        <v>3029</v>
      </c>
      <c r="F169" s="0" t="s">
        <v>2656</v>
      </c>
      <c r="G169" s="0" t="s">
        <v>3081</v>
      </c>
    </row>
    <row customHeight="1" ht="11.25">
      <c r="A170" s="486" t="s">
        <v>16</v>
      </c>
      <c r="B170" s="0" t="s">
        <v>3028</v>
      </c>
      <c r="C170" s="0" t="s">
        <v>3029</v>
      </c>
      <c r="D170" s="0" t="s">
        <v>3082</v>
      </c>
      <c r="E170" s="0" t="s">
        <v>3083</v>
      </c>
      <c r="F170" s="0" t="s">
        <v>2655</v>
      </c>
      <c r="G170" s="0" t="s">
        <v>3084</v>
      </c>
    </row>
    <row customHeight="1" ht="11.25">
      <c r="A171" s="486" t="s">
        <v>16</v>
      </c>
      <c r="B171" s="0" t="s">
        <v>3028</v>
      </c>
      <c r="C171" s="0" t="s">
        <v>3029</v>
      </c>
      <c r="D171" s="0" t="s">
        <v>3085</v>
      </c>
      <c r="E171" s="0" t="s">
        <v>3086</v>
      </c>
      <c r="F171" s="0" t="s">
        <v>2655</v>
      </c>
      <c r="G171" s="0" t="s">
        <v>3087</v>
      </c>
    </row>
    <row customHeight="1" ht="11.25">
      <c r="A172" s="486" t="s">
        <v>16</v>
      </c>
      <c r="B172" s="0" t="s">
        <v>3088</v>
      </c>
      <c r="C172" s="0" t="s">
        <v>3089</v>
      </c>
      <c r="D172" s="0" t="s">
        <v>3090</v>
      </c>
      <c r="E172" s="0" t="s">
        <v>3091</v>
      </c>
      <c r="F172" s="0" t="s">
        <v>2655</v>
      </c>
      <c r="G172" s="0" t="s">
        <v>3092</v>
      </c>
    </row>
    <row customHeight="1" ht="11.25">
      <c r="A173" s="486" t="s">
        <v>16</v>
      </c>
      <c r="B173" s="0" t="s">
        <v>3088</v>
      </c>
      <c r="C173" s="0" t="s">
        <v>3089</v>
      </c>
      <c r="D173" s="0" t="s">
        <v>3093</v>
      </c>
      <c r="E173" s="0" t="s">
        <v>3094</v>
      </c>
      <c r="F173" s="0" t="s">
        <v>2655</v>
      </c>
      <c r="G173" s="0" t="s">
        <v>3095</v>
      </c>
    </row>
    <row customHeight="1" ht="11.25">
      <c r="A174" s="486" t="s">
        <v>16</v>
      </c>
      <c r="B174" s="0" t="s">
        <v>3088</v>
      </c>
      <c r="C174" s="0" t="s">
        <v>3089</v>
      </c>
      <c r="D174" s="0" t="s">
        <v>3096</v>
      </c>
      <c r="E174" s="0" t="s">
        <v>3097</v>
      </c>
      <c r="F174" s="0" t="s">
        <v>2655</v>
      </c>
      <c r="G174" s="0" t="s">
        <v>3098</v>
      </c>
    </row>
    <row customHeight="1" ht="11.25">
      <c r="A175" s="486" t="s">
        <v>16</v>
      </c>
      <c r="B175" s="0" t="s">
        <v>3088</v>
      </c>
      <c r="C175" s="0" t="s">
        <v>3089</v>
      </c>
      <c r="D175" s="0" t="s">
        <v>3099</v>
      </c>
      <c r="E175" s="0" t="s">
        <v>3100</v>
      </c>
      <c r="F175" s="0" t="s">
        <v>2655</v>
      </c>
      <c r="G175" s="0" t="s">
        <v>3101</v>
      </c>
    </row>
    <row customHeight="1" ht="11.25">
      <c r="A176" s="486" t="s">
        <v>16</v>
      </c>
      <c r="B176" s="0" t="s">
        <v>3088</v>
      </c>
      <c r="C176" s="0" t="s">
        <v>3089</v>
      </c>
      <c r="D176" s="0" t="s">
        <v>3102</v>
      </c>
      <c r="E176" s="0" t="s">
        <v>3103</v>
      </c>
      <c r="F176" s="0" t="s">
        <v>2655</v>
      </c>
      <c r="G176" s="0" t="s">
        <v>3104</v>
      </c>
    </row>
    <row customHeight="1" ht="11.25">
      <c r="A177" s="486" t="s">
        <v>16</v>
      </c>
      <c r="B177" s="0" t="s">
        <v>3088</v>
      </c>
      <c r="C177" s="0" t="s">
        <v>3089</v>
      </c>
      <c r="D177" s="0" t="s">
        <v>3105</v>
      </c>
      <c r="E177" s="0" t="s">
        <v>3106</v>
      </c>
      <c r="F177" s="0" t="s">
        <v>2655</v>
      </c>
      <c r="G177" s="0" t="s">
        <v>3107</v>
      </c>
    </row>
    <row customHeight="1" ht="11.25">
      <c r="A178" s="486" t="s">
        <v>16</v>
      </c>
      <c r="B178" s="0" t="s">
        <v>3088</v>
      </c>
      <c r="C178" s="0" t="s">
        <v>3089</v>
      </c>
      <c r="D178" s="0" t="s">
        <v>3108</v>
      </c>
      <c r="E178" s="0" t="s">
        <v>3109</v>
      </c>
      <c r="F178" s="0" t="s">
        <v>2655</v>
      </c>
      <c r="G178" s="0" t="s">
        <v>3110</v>
      </c>
    </row>
    <row customHeight="1" ht="11.25">
      <c r="A179" s="486" t="s">
        <v>16</v>
      </c>
      <c r="B179" s="0" t="s">
        <v>3088</v>
      </c>
      <c r="C179" s="0" t="s">
        <v>3089</v>
      </c>
      <c r="D179" s="0" t="s">
        <v>3111</v>
      </c>
      <c r="E179" s="0" t="s">
        <v>3112</v>
      </c>
      <c r="F179" s="0" t="s">
        <v>2655</v>
      </c>
      <c r="G179" s="0" t="s">
        <v>3113</v>
      </c>
    </row>
    <row customHeight="1" ht="11.25">
      <c r="A180" s="486" t="s">
        <v>16</v>
      </c>
      <c r="B180" s="0" t="s">
        <v>3088</v>
      </c>
      <c r="C180" s="0" t="s">
        <v>3089</v>
      </c>
      <c r="D180" s="0" t="s">
        <v>3114</v>
      </c>
      <c r="E180" s="0" t="s">
        <v>3115</v>
      </c>
      <c r="F180" s="0" t="s">
        <v>2655</v>
      </c>
      <c r="G180" s="0" t="s">
        <v>3116</v>
      </c>
    </row>
    <row customHeight="1" ht="11.25">
      <c r="A181" s="486" t="s">
        <v>16</v>
      </c>
      <c r="B181" s="0" t="s">
        <v>3088</v>
      </c>
      <c r="C181" s="0" t="s">
        <v>3089</v>
      </c>
      <c r="D181" s="0" t="s">
        <v>3088</v>
      </c>
      <c r="E181" s="0" t="s">
        <v>3089</v>
      </c>
      <c r="F181" s="0" t="s">
        <v>2656</v>
      </c>
      <c r="G181" s="0" t="s">
        <v>3117</v>
      </c>
    </row>
    <row customHeight="1" ht="11.25">
      <c r="A182" s="486" t="s">
        <v>16</v>
      </c>
      <c r="B182" s="0" t="s">
        <v>3088</v>
      </c>
      <c r="C182" s="0" t="s">
        <v>3089</v>
      </c>
      <c r="D182" s="0" t="s">
        <v>3118</v>
      </c>
      <c r="E182" s="0" t="s">
        <v>3119</v>
      </c>
      <c r="F182" s="0" t="s">
        <v>2655</v>
      </c>
      <c r="G182" s="0" t="s">
        <v>3120</v>
      </c>
    </row>
    <row customHeight="1" ht="11.25">
      <c r="A183" s="486" t="s">
        <v>16</v>
      </c>
      <c r="B183" s="0" t="s">
        <v>3088</v>
      </c>
      <c r="C183" s="0" t="s">
        <v>3089</v>
      </c>
      <c r="D183" s="0" t="s">
        <v>3121</v>
      </c>
      <c r="E183" s="0" t="s">
        <v>3122</v>
      </c>
      <c r="F183" s="0" t="s">
        <v>2655</v>
      </c>
      <c r="G183" s="0" t="s">
        <v>3123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3A21A-DA7E-7E7C-F22D-602CEC67F3A7}"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3124</v>
      </c>
      <c r="B1" s="948" t="s">
        <v>3125</v>
      </c>
      <c r="C1" s="1272" t="s">
        <v>3126</v>
      </c>
      <c r="D1" s="948" t="s">
        <v>3127</v>
      </c>
      <c r="E1" s="948" t="s">
        <v>3128</v>
      </c>
      <c r="F1" s="1272" t="s">
        <v>3129</v>
      </c>
      <c r="G1" s="1272" t="s">
        <v>3130</v>
      </c>
      <c r="H1" s="1272" t="s">
        <v>3131</v>
      </c>
      <c r="I1" s="1272" t="s">
        <v>3132</v>
      </c>
    </row>
    <row customHeight="1" ht="11.25">
      <c r="A2" s="5275" t="s">
        <v>109</v>
      </c>
      <c r="B2" s="5275" t="s">
        <v>3133</v>
      </c>
      <c r="C2" s="5275" t="s">
        <v>22</v>
      </c>
      <c r="D2" s="5275" t="s">
        <v>3134</v>
      </c>
      <c r="E2" s="5275" t="s">
        <v>3135</v>
      </c>
      <c r="F2" s="5275" t="s">
        <v>22</v>
      </c>
      <c r="G2" s="5275" t="s">
        <v>22</v>
      </c>
      <c r="H2" s="5275" t="s">
        <v>22</v>
      </c>
      <c r="I2" s="5275" t="s">
        <v>22</v>
      </c>
    </row>
    <row customHeight="1" ht="11.25">
      <c r="A3" s="5275" t="s">
        <v>110</v>
      </c>
      <c r="B3" s="5275" t="s">
        <v>3136</v>
      </c>
      <c r="C3" s="5275" t="s">
        <v>22</v>
      </c>
      <c r="D3" s="5275" t="s">
        <v>3134</v>
      </c>
      <c r="E3" s="5275" t="s">
        <v>3137</v>
      </c>
      <c r="F3" s="5275" t="s">
        <v>22</v>
      </c>
      <c r="G3" s="5275" t="s">
        <v>22</v>
      </c>
      <c r="H3" s="5275" t="s">
        <v>22</v>
      </c>
      <c r="I3" s="5275" t="s">
        <v>22</v>
      </c>
    </row>
    <row customHeight="1" ht="11.25">
      <c r="A4" s="5275" t="s">
        <v>89</v>
      </c>
      <c r="B4" s="5275" t="s">
        <v>3138</v>
      </c>
      <c r="C4" s="5275" t="s">
        <v>22</v>
      </c>
      <c r="D4" s="5275" t="s">
        <v>3134</v>
      </c>
      <c r="E4" s="5275" t="s">
        <v>3139</v>
      </c>
      <c r="F4" s="5275" t="s">
        <v>22</v>
      </c>
      <c r="G4" s="5275" t="s">
        <v>22</v>
      </c>
      <c r="H4" s="5275" t="s">
        <v>22</v>
      </c>
      <c r="I4" s="5275" t="s">
        <v>22</v>
      </c>
    </row>
    <row customHeight="1" ht="11.25">
      <c r="A5" s="5275" t="s">
        <v>90</v>
      </c>
      <c r="B5" s="5275" t="s">
        <v>3140</v>
      </c>
      <c r="C5" s="5275" t="s">
        <v>22</v>
      </c>
      <c r="D5" s="5275" t="s">
        <v>3134</v>
      </c>
      <c r="E5" s="5275" t="s">
        <v>3141</v>
      </c>
      <c r="F5" s="5275" t="s">
        <v>22</v>
      </c>
      <c r="G5" s="5275" t="s">
        <v>22</v>
      </c>
      <c r="H5" s="5275" t="s">
        <v>22</v>
      </c>
      <c r="I5" s="5275" t="s">
        <v>22</v>
      </c>
    </row>
    <row customHeight="1" ht="11.25">
      <c r="A6" s="5275" t="s">
        <v>111</v>
      </c>
      <c r="B6" s="5275" t="s">
        <v>3142</v>
      </c>
      <c r="C6" s="5275" t="s">
        <v>22</v>
      </c>
      <c r="D6" s="5275" t="s">
        <v>3134</v>
      </c>
      <c r="E6" s="5275" t="s">
        <v>3139</v>
      </c>
      <c r="F6" s="5275" t="s">
        <v>22</v>
      </c>
      <c r="G6" s="5275" t="s">
        <v>22</v>
      </c>
      <c r="H6" s="5275" t="s">
        <v>22</v>
      </c>
      <c r="I6" s="5275" t="s">
        <v>22</v>
      </c>
    </row>
    <row customHeight="1" ht="11.25">
      <c r="A7" s="5275" t="s">
        <v>91</v>
      </c>
      <c r="B7" s="5275" t="s">
        <v>3143</v>
      </c>
      <c r="C7" s="5275" t="s">
        <v>22</v>
      </c>
      <c r="D7" s="5275" t="s">
        <v>3134</v>
      </c>
      <c r="E7" s="5275" t="s">
        <v>3144</v>
      </c>
      <c r="F7" s="5275" t="s">
        <v>22</v>
      </c>
      <c r="G7" s="5275" t="s">
        <v>22</v>
      </c>
      <c r="H7" s="5275" t="s">
        <v>22</v>
      </c>
      <c r="I7" s="5275" t="s">
        <v>22</v>
      </c>
    </row>
    <row customHeight="1" ht="11.25">
      <c r="A8" s="5275" t="s">
        <v>92</v>
      </c>
      <c r="B8" s="5275" t="s">
        <v>3145</v>
      </c>
      <c r="C8" s="5275" t="s">
        <v>22</v>
      </c>
      <c r="D8" s="5275" t="s">
        <v>3134</v>
      </c>
      <c r="E8" s="5275" t="s">
        <v>3146</v>
      </c>
      <c r="F8" s="5275" t="s">
        <v>22</v>
      </c>
      <c r="G8" s="5275" t="s">
        <v>22</v>
      </c>
      <c r="H8" s="5275" t="s">
        <v>22</v>
      </c>
      <c r="I8" s="5275" t="s">
        <v>22</v>
      </c>
    </row>
    <row customHeight="1" ht="11.25">
      <c r="A9" s="5275" t="s">
        <v>112</v>
      </c>
      <c r="B9" s="5275" t="s">
        <v>3147</v>
      </c>
      <c r="C9" s="5275" t="s">
        <v>22</v>
      </c>
      <c r="D9" s="5275" t="s">
        <v>3134</v>
      </c>
      <c r="E9" s="5275" t="s">
        <v>3144</v>
      </c>
      <c r="F9" s="5275" t="s">
        <v>22</v>
      </c>
      <c r="G9" s="5275" t="s">
        <v>22</v>
      </c>
      <c r="H9" s="5275" t="s">
        <v>22</v>
      </c>
      <c r="I9" s="5275" t="s">
        <v>22</v>
      </c>
    </row>
    <row customHeight="1" ht="11.25">
      <c r="A10" s="5275" t="s">
        <v>149</v>
      </c>
      <c r="B10" s="5275" t="s">
        <v>3148</v>
      </c>
      <c r="C10" s="5275" t="s">
        <v>22</v>
      </c>
      <c r="D10" s="5275" t="s">
        <v>3134</v>
      </c>
      <c r="E10" s="5275" t="s">
        <v>3149</v>
      </c>
      <c r="F10" s="5275" t="s">
        <v>22</v>
      </c>
      <c r="G10" s="5275" t="s">
        <v>22</v>
      </c>
      <c r="H10" s="5275" t="s">
        <v>22</v>
      </c>
      <c r="I10" s="5275" t="s">
        <v>22</v>
      </c>
    </row>
    <row customHeight="1" ht="11.25">
      <c r="A11" s="5275" t="s">
        <v>150</v>
      </c>
      <c r="B11" s="5275" t="s">
        <v>3150</v>
      </c>
      <c r="C11" s="5275" t="s">
        <v>22</v>
      </c>
      <c r="D11" s="5275" t="s">
        <v>3134</v>
      </c>
      <c r="E11" s="5275" t="s">
        <v>3144</v>
      </c>
      <c r="F11" s="5275" t="s">
        <v>22</v>
      </c>
      <c r="G11" s="5275" t="s">
        <v>22</v>
      </c>
      <c r="H11" s="5275" t="s">
        <v>22</v>
      </c>
      <c r="I11" s="5275" t="s">
        <v>22</v>
      </c>
    </row>
    <row customHeight="1" ht="11.25">
      <c r="A12" s="5275" t="s">
        <v>151</v>
      </c>
      <c r="B12" s="5275" t="s">
        <v>3151</v>
      </c>
      <c r="C12" s="5275" t="s">
        <v>22</v>
      </c>
      <c r="D12" s="5275" t="s">
        <v>3134</v>
      </c>
      <c r="E12" s="5275" t="s">
        <v>3144</v>
      </c>
      <c r="F12" s="5275" t="s">
        <v>22</v>
      </c>
      <c r="G12" s="5275" t="s">
        <v>22</v>
      </c>
      <c r="H12" s="5275" t="s">
        <v>22</v>
      </c>
      <c r="I12" s="5275" t="s">
        <v>22</v>
      </c>
    </row>
    <row customHeight="1" ht="11.25">
      <c r="A13" s="5275" t="s">
        <v>152</v>
      </c>
      <c r="B13" s="5275" t="s">
        <v>3152</v>
      </c>
      <c r="C13" s="5275" t="s">
        <v>22</v>
      </c>
      <c r="D13" s="5275" t="s">
        <v>3153</v>
      </c>
      <c r="E13" s="5275" t="s">
        <v>3146</v>
      </c>
      <c r="F13" s="5275" t="s">
        <v>22</v>
      </c>
      <c r="G13" s="5275" t="s">
        <v>22</v>
      </c>
      <c r="H13" s="5275" t="s">
        <v>22</v>
      </c>
      <c r="I13" s="5275" t="s">
        <v>22</v>
      </c>
    </row>
    <row customHeight="1" ht="11.25">
      <c r="A14" s="5275" t="s">
        <v>153</v>
      </c>
      <c r="B14" s="5275" t="s">
        <v>3154</v>
      </c>
      <c r="C14" s="5275" t="s">
        <v>22</v>
      </c>
      <c r="D14" s="5275" t="s">
        <v>3153</v>
      </c>
      <c r="E14" s="5275" t="s">
        <v>3155</v>
      </c>
      <c r="F14" s="5275" t="s">
        <v>22</v>
      </c>
      <c r="G14" s="5275" t="s">
        <v>22</v>
      </c>
      <c r="H14" s="5275" t="s">
        <v>22</v>
      </c>
      <c r="I14" s="5275" t="s">
        <v>22</v>
      </c>
    </row>
    <row customHeight="1" ht="11.25">
      <c r="A15" s="5275" t="s">
        <v>154</v>
      </c>
      <c r="B15" s="5275" t="s">
        <v>3156</v>
      </c>
      <c r="C15" s="5275" t="s">
        <v>22</v>
      </c>
      <c r="D15" s="5275" t="s">
        <v>3153</v>
      </c>
      <c r="E15" s="5275" t="s">
        <v>3155</v>
      </c>
      <c r="F15" s="5275" t="s">
        <v>22</v>
      </c>
      <c r="G15" s="5275" t="s">
        <v>22</v>
      </c>
      <c r="H15" s="5275" t="s">
        <v>22</v>
      </c>
      <c r="I15" s="5275" t="s">
        <v>22</v>
      </c>
    </row>
    <row customHeight="1" ht="11.25">
      <c r="A16" s="5275" t="s">
        <v>1462</v>
      </c>
      <c r="B16" s="5275" t="s">
        <v>3157</v>
      </c>
      <c r="C16" s="5275" t="s">
        <v>22</v>
      </c>
      <c r="D16" s="5275" t="s">
        <v>3158</v>
      </c>
      <c r="E16" s="5275" t="s">
        <v>3146</v>
      </c>
      <c r="F16" s="5275" t="s">
        <v>22</v>
      </c>
      <c r="G16" s="5275" t="s">
        <v>22</v>
      </c>
      <c r="H16" s="5275" t="s">
        <v>22</v>
      </c>
      <c r="I16" s="527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B4CA1-4F8B-50A2-14F2-639110EBBEC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E4DF2-1592-7599-E85B-8D098E0F4E9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hidden="1" customWidth="1"/>
    <col min="23" max="23" style="5381" width="1.7109375" hidden="1" customWidth="1"/>
    <col min="24" max="26" style="5381" width="19.8515625" customWidth="1"/>
    <col min="27" max="27" style="5381" width="1.7109375" hidden="1" customWidth="1"/>
    <col min="28" max="29" style="5381" width="19.8515625" hidden="1" customWidth="1"/>
    <col min="30" max="30" style="5381" width="1.7109375" hidden="1" customWidth="1"/>
    <col min="31" max="32" style="5381" width="103.7109375" hidden="1" customWidth="1"/>
    <col min="33" max="33" style="5381" width="103.7109375" customWidth="1"/>
    <col min="34" max="34" style="5381"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1" width="10.57421875" hidden="1"/>
  </cols>
  <sheetData>
    <row customHeight="1" ht="22.5" hidden="1">
      <c r="E1" s="525"/>
      <c r="F1" s="525"/>
      <c r="G1" s="525"/>
      <c r="H1" s="2330" t="s">
        <v>351</v>
      </c>
      <c r="I1" s="2330"/>
      <c r="J1" s="2330"/>
      <c r="K1" s="2330"/>
      <c r="L1" s="2330"/>
      <c r="M1" s="2330"/>
      <c r="N1" s="2330"/>
      <c r="O1" s="2330"/>
      <c r="P1" s="2330"/>
      <c r="Q1" s="2330"/>
      <c r="R1" s="2330"/>
      <c r="T1" s="2330" t="s">
        <v>352</v>
      </c>
      <c r="U1" s="2330"/>
      <c r="V1" s="2330"/>
      <c r="X1" s="2330" t="s">
        <v>353</v>
      </c>
      <c r="Y1" s="2330"/>
      <c r="Z1" s="2330"/>
      <c r="AB1" s="2330" t="s">
        <v>354</v>
      </c>
      <c r="AC1" s="2330"/>
      <c r="AT1" s="560" t="s">
        <v>14</v>
      </c>
    </row>
    <row customHeight="1" ht="14.25" hidden="1">
      <c r="AT2" s="560">
        <v>0</v>
      </c>
    </row>
    <row s="5933" customFormat="1" customHeight="1" ht="5.25">
      <c r="C3" s="814"/>
      <c r="D3" s="815"/>
      <c r="E3" s="815"/>
      <c r="F3" s="815"/>
      <c r="G3" s="815"/>
      <c r="H3" s="815" t="s">
        <v>355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300</v>
      </c>
      <c r="AF7" s="2336" t="s">
        <v>300</v>
      </c>
      <c r="AG7" s="2336" t="s">
        <v>300</v>
      </c>
      <c r="AH7" s="2336" t="s">
        <v>300</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356</v>
      </c>
      <c r="I8" s="2339" t="s">
        <v>357</v>
      </c>
      <c r="J8" s="2336" t="s">
        <v>358</v>
      </c>
      <c r="K8" s="2336"/>
      <c r="L8" s="2336"/>
      <c r="M8" s="2331"/>
      <c r="N8" s="2336" t="s">
        <v>359</v>
      </c>
      <c r="O8" s="2336"/>
      <c r="P8" s="2336" t="s">
        <v>360</v>
      </c>
      <c r="Q8" s="2336"/>
      <c r="R8" s="2343" t="s">
        <v>361</v>
      </c>
      <c r="S8" s="937"/>
      <c r="T8" s="2341" t="s">
        <v>362</v>
      </c>
      <c r="U8" s="2341" t="s">
        <v>363</v>
      </c>
      <c r="V8" s="2341" t="s">
        <v>364</v>
      </c>
      <c r="W8" s="939"/>
      <c r="X8" s="2341" t="s">
        <v>365</v>
      </c>
      <c r="Y8" s="2341" t="s">
        <v>366</v>
      </c>
      <c r="Z8" s="2341" t="s">
        <v>367</v>
      </c>
      <c r="AA8" s="939"/>
      <c r="AB8" s="2341" t="s">
        <v>368</v>
      </c>
      <c r="AC8" s="2341" t="s">
        <v>361</v>
      </c>
      <c r="AD8" s="939"/>
      <c r="AE8" s="2336"/>
      <c r="AF8" s="2336"/>
      <c r="AG8" s="2336"/>
      <c r="AH8" s="2336"/>
      <c r="AT8" s="560">
        <v>26</v>
      </c>
    </row>
    <row customHeight="1" ht="46.199999999999996">
      <c r="C9" s="563"/>
      <c r="D9" s="2240"/>
      <c r="E9" s="2336"/>
      <c r="F9" s="2336"/>
      <c r="G9" s="942"/>
      <c r="H9" s="2338"/>
      <c r="I9" s="2340"/>
      <c r="J9" s="538" t="s">
        <v>369</v>
      </c>
      <c r="K9" s="538" t="s">
        <v>370</v>
      </c>
      <c r="L9" s="538" t="s">
        <v>371</v>
      </c>
      <c r="M9" s="544" t="s">
        <v>372</v>
      </c>
      <c r="N9" s="538" t="s">
        <v>373</v>
      </c>
      <c r="O9" s="538" t="s">
        <v>372</v>
      </c>
      <c r="P9" s="538" t="s">
        <v>374</v>
      </c>
      <c r="Q9" s="538" t="s">
        <v>372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376</v>
      </c>
      <c r="AF12" s="2334" t="s">
        <v>377</v>
      </c>
      <c r="AG12" s="2334" t="s">
        <v>378</v>
      </c>
      <c r="AH12" s="2334" t="s">
        <v>379</v>
      </c>
      <c r="AI12" s="560"/>
      <c r="AM12" s="624"/>
      <c r="AP12" s="613" t="s">
        <v>380</v>
      </c>
      <c r="AQ12" s="613" t="s">
        <v>380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FAA3D-3715-6D98-DA59-E6D1657F30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131</v>
      </c>
      <c r="B1" s="296" t="s">
        <v>3159</v>
      </c>
    </row>
    <row customHeight="1" ht="11.25">
      <c r="A2" s="175" t="s">
        <v>97</v>
      </c>
      <c r="B2" s="175" t="s">
        <v>3160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7858C-2801-36AA-E186-D0B8B60C698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3161</v>
      </c>
      <c r="B1" s="948" t="s">
        <v>3162</v>
      </c>
    </row>
    <row customHeight="1" ht="11.25">
      <c r="A2" s="948">
        <v>4213775</v>
      </c>
      <c r="B2" s="948" t="s">
        <v>1219</v>
      </c>
    </row>
    <row customHeight="1" ht="11.25">
      <c r="A3" s="948">
        <v>4213784</v>
      </c>
      <c r="B3" s="948" t="s">
        <v>1253</v>
      </c>
    </row>
    <row customHeight="1" ht="11.25">
      <c r="A4" s="948">
        <v>4213781</v>
      </c>
      <c r="B4" s="948" t="s">
        <v>1246</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1387</v>
      </c>
    </row>
    <row customHeight="1" ht="11.25">
      <c r="A10" s="948">
        <v>4213783</v>
      </c>
      <c r="B10" s="948" t="s">
        <v>1402</v>
      </c>
    </row>
    <row customHeight="1" ht="11.25">
      <c r="A11" s="948">
        <v>4213782</v>
      </c>
      <c r="B11" s="94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E8EA4-5BDC-3388-3464-1FF410FBA1F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3161</v>
      </c>
      <c r="B1" s="948" t="s">
        <v>3163</v>
      </c>
    </row>
    <row customHeight="1" ht="11.25">
      <c r="A2" s="948" t="s">
        <v>3164</v>
      </c>
      <c r="B2" s="948" t="s">
        <v>1501</v>
      </c>
    </row>
    <row customHeight="1" ht="11.25">
      <c r="A3" s="948" t="s">
        <v>3165</v>
      </c>
      <c r="B3" s="948" t="s">
        <v>1511</v>
      </c>
    </row>
    <row customHeight="1" ht="11.25">
      <c r="A4" s="948" t="s">
        <v>3166</v>
      </c>
      <c r="B4" s="948" t="s">
        <v>1520</v>
      </c>
    </row>
    <row customHeight="1" ht="11.25">
      <c r="A5" s="948" t="s">
        <v>118</v>
      </c>
      <c r="B5" s="948" t="s">
        <v>1529</v>
      </c>
    </row>
    <row customHeight="1" ht="11.25">
      <c r="A6" s="948" t="s">
        <v>3167</v>
      </c>
      <c r="B6" s="948" t="s">
        <v>1535</v>
      </c>
    </row>
    <row customHeight="1" ht="11.25">
      <c r="A7" s="948" t="s">
        <v>3168</v>
      </c>
      <c r="B7" s="948" t="s">
        <v>1543</v>
      </c>
    </row>
    <row customHeight="1" ht="11.25">
      <c r="A8" s="948" t="s">
        <v>3169</v>
      </c>
      <c r="B8" s="948"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3DA72-4371-0691-B114-153F7F9D5463}"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2631</v>
      </c>
      <c r="B1" s="486" t="s">
        <v>2632</v>
      </c>
      <c r="C1" s="486" t="s">
        <v>2633</v>
      </c>
      <c r="D1" s="486" t="s">
        <v>2634</v>
      </c>
      <c r="E1" s="0" t="s">
        <v>2635</v>
      </c>
      <c r="F1" s="0" t="s">
        <v>2636</v>
      </c>
      <c r="G1" s="0" t="s">
        <v>2637</v>
      </c>
    </row>
    <row customHeight="1" ht="11.25">
      <c r="A2" s="0" t="s">
        <v>16</v>
      </c>
      <c r="B2" s="0" t="s">
        <v>2638</v>
      </c>
      <c r="C2" s="0" t="s">
        <v>2639</v>
      </c>
      <c r="D2" s="0" t="s">
        <v>2638</v>
      </c>
      <c r="E2" s="0" t="s">
        <v>2639</v>
      </c>
      <c r="F2" s="0" t="s">
        <v>2640</v>
      </c>
      <c r="G2" s="0" t="s">
        <v>109</v>
      </c>
    </row>
    <row customHeight="1" ht="11.25">
      <c r="A3" s="0" t="s">
        <v>16</v>
      </c>
      <c r="B3" s="0" t="s">
        <v>2641</v>
      </c>
      <c r="C3" s="0" t="s">
        <v>2642</v>
      </c>
      <c r="D3" s="0" t="s">
        <v>2641</v>
      </c>
      <c r="E3" s="0" t="s">
        <v>2642</v>
      </c>
      <c r="F3" s="0" t="s">
        <v>2640</v>
      </c>
      <c r="G3" s="0" t="s">
        <v>110</v>
      </c>
    </row>
    <row customHeight="1" ht="11.25">
      <c r="A4" s="0" t="s">
        <v>16</v>
      </c>
      <c r="B4" s="0" t="s">
        <v>2643</v>
      </c>
      <c r="C4" s="0" t="s">
        <v>2644</v>
      </c>
      <c r="D4" s="0" t="s">
        <v>2643</v>
      </c>
      <c r="E4" s="0" t="s">
        <v>2644</v>
      </c>
      <c r="F4" s="0" t="s">
        <v>2640</v>
      </c>
      <c r="G4" s="0" t="s">
        <v>89</v>
      </c>
    </row>
    <row customHeight="1" ht="11.25">
      <c r="A5" s="0" t="s">
        <v>16</v>
      </c>
      <c r="B5" s="0" t="s">
        <v>2645</v>
      </c>
      <c r="C5" s="0" t="s">
        <v>2646</v>
      </c>
      <c r="D5" s="0" t="s">
        <v>2645</v>
      </c>
      <c r="E5" s="0" t="s">
        <v>2646</v>
      </c>
      <c r="F5" s="0" t="s">
        <v>2640</v>
      </c>
      <c r="G5" s="0" t="s">
        <v>90</v>
      </c>
    </row>
    <row customHeight="1" ht="11.25">
      <c r="A6" s="0" t="s">
        <v>16</v>
      </c>
      <c r="B6" s="0" t="s">
        <v>2647</v>
      </c>
      <c r="C6" s="0" t="s">
        <v>2648</v>
      </c>
      <c r="D6" s="0" t="s">
        <v>2647</v>
      </c>
      <c r="E6" s="0" t="s">
        <v>2648</v>
      </c>
      <c r="F6" s="0" t="s">
        <v>2640</v>
      </c>
      <c r="G6" s="0" t="s">
        <v>111</v>
      </c>
    </row>
    <row customHeight="1" ht="11.25">
      <c r="A7" s="0" t="s">
        <v>16</v>
      </c>
      <c r="B7" s="0" t="s">
        <v>2649</v>
      </c>
      <c r="C7" s="0" t="s">
        <v>2650</v>
      </c>
      <c r="D7" s="0" t="s">
        <v>2649</v>
      </c>
      <c r="E7" s="0" t="s">
        <v>2650</v>
      </c>
      <c r="F7" s="0" t="s">
        <v>2640</v>
      </c>
      <c r="G7" s="0" t="s">
        <v>91</v>
      </c>
    </row>
    <row customHeight="1" ht="11.25">
      <c r="A8" s="0" t="s">
        <v>16</v>
      </c>
      <c r="B8" s="0" t="s">
        <v>2651</v>
      </c>
      <c r="C8" s="0" t="s">
        <v>2652</v>
      </c>
      <c r="D8" s="0" t="s">
        <v>2653</v>
      </c>
      <c r="E8" s="0" t="s">
        <v>2654</v>
      </c>
      <c r="F8" s="0" t="s">
        <v>2655</v>
      </c>
      <c r="G8" s="0" t="s">
        <v>92</v>
      </c>
    </row>
    <row customHeight="1" ht="11.25">
      <c r="A9" s="0" t="s">
        <v>16</v>
      </c>
      <c r="B9" s="0" t="s">
        <v>2651</v>
      </c>
      <c r="C9" s="0" t="s">
        <v>2652</v>
      </c>
      <c r="D9" s="0" t="s">
        <v>2651</v>
      </c>
      <c r="E9" s="0" t="s">
        <v>2652</v>
      </c>
      <c r="F9" s="0" t="s">
        <v>2656</v>
      </c>
      <c r="G9" s="0" t="s">
        <v>112</v>
      </c>
    </row>
    <row customHeight="1" ht="11.25">
      <c r="A10" s="0" t="s">
        <v>16</v>
      </c>
      <c r="B10" s="0" t="s">
        <v>2651</v>
      </c>
      <c r="C10" s="0" t="s">
        <v>2652</v>
      </c>
      <c r="D10" s="0" t="s">
        <v>2657</v>
      </c>
      <c r="E10" s="0" t="s">
        <v>2658</v>
      </c>
      <c r="F10" s="0" t="s">
        <v>2655</v>
      </c>
      <c r="G10" s="0" t="s">
        <v>149</v>
      </c>
    </row>
    <row customHeight="1" ht="11.25">
      <c r="A11" s="0" t="s">
        <v>16</v>
      </c>
      <c r="B11" s="0" t="s">
        <v>2651</v>
      </c>
      <c r="C11" s="0" t="s">
        <v>2652</v>
      </c>
      <c r="D11" s="0" t="s">
        <v>2659</v>
      </c>
      <c r="E11" s="0" t="s">
        <v>2660</v>
      </c>
      <c r="F11" s="0" t="s">
        <v>2655</v>
      </c>
      <c r="G11" s="0" t="s">
        <v>150</v>
      </c>
    </row>
    <row customHeight="1" ht="11.25">
      <c r="A12" s="0" t="s">
        <v>16</v>
      </c>
      <c r="B12" s="0" t="s">
        <v>2651</v>
      </c>
      <c r="C12" s="0" t="s">
        <v>2652</v>
      </c>
      <c r="D12" s="0" t="s">
        <v>2661</v>
      </c>
      <c r="E12" s="0" t="s">
        <v>2662</v>
      </c>
      <c r="F12" s="0" t="s">
        <v>2655</v>
      </c>
      <c r="G12" s="0" t="s">
        <v>151</v>
      </c>
    </row>
    <row customHeight="1" ht="11.25">
      <c r="A13" s="0" t="s">
        <v>16</v>
      </c>
      <c r="B13" s="0" t="s">
        <v>2651</v>
      </c>
      <c r="C13" s="0" t="s">
        <v>2652</v>
      </c>
      <c r="D13" s="0" t="s">
        <v>2663</v>
      </c>
      <c r="E13" s="0" t="s">
        <v>2664</v>
      </c>
      <c r="F13" s="0" t="s">
        <v>2655</v>
      </c>
      <c r="G13" s="0" t="s">
        <v>152</v>
      </c>
    </row>
    <row customHeight="1" ht="11.25">
      <c r="A14" s="0" t="s">
        <v>16</v>
      </c>
      <c r="B14" s="0" t="s">
        <v>2651</v>
      </c>
      <c r="C14" s="0" t="s">
        <v>2652</v>
      </c>
      <c r="D14" s="0" t="s">
        <v>2665</v>
      </c>
      <c r="E14" s="0" t="s">
        <v>2666</v>
      </c>
      <c r="F14" s="0" t="s">
        <v>2655</v>
      </c>
      <c r="G14" s="0" t="s">
        <v>153</v>
      </c>
    </row>
    <row customHeight="1" ht="11.25">
      <c r="A15" s="0" t="s">
        <v>16</v>
      </c>
      <c r="B15" s="0" t="s">
        <v>2651</v>
      </c>
      <c r="C15" s="0" t="s">
        <v>2652</v>
      </c>
      <c r="D15" s="0" t="s">
        <v>2667</v>
      </c>
      <c r="E15" s="0" t="s">
        <v>2668</v>
      </c>
      <c r="F15" s="0" t="s">
        <v>2655</v>
      </c>
      <c r="G15" s="0" t="s">
        <v>154</v>
      </c>
    </row>
    <row customHeight="1" ht="11.25">
      <c r="A16" s="0" t="s">
        <v>16</v>
      </c>
      <c r="B16" s="0" t="s">
        <v>2651</v>
      </c>
      <c r="C16" s="0" t="s">
        <v>2652</v>
      </c>
      <c r="D16" s="0" t="s">
        <v>2669</v>
      </c>
      <c r="E16" s="0" t="s">
        <v>2670</v>
      </c>
      <c r="F16" s="0" t="s">
        <v>2655</v>
      </c>
      <c r="G16" s="0" t="s">
        <v>1462</v>
      </c>
    </row>
    <row customHeight="1" ht="11.25">
      <c r="A17" s="0" t="s">
        <v>16</v>
      </c>
      <c r="B17" s="0" t="s">
        <v>2651</v>
      </c>
      <c r="C17" s="0" t="s">
        <v>2652</v>
      </c>
      <c r="D17" s="0" t="s">
        <v>2671</v>
      </c>
      <c r="E17" s="0" t="s">
        <v>2672</v>
      </c>
      <c r="F17" s="0" t="s">
        <v>2655</v>
      </c>
      <c r="G17" s="0" t="s">
        <v>1468</v>
      </c>
    </row>
    <row customHeight="1" ht="11.25">
      <c r="A18" s="0" t="s">
        <v>16</v>
      </c>
      <c r="B18" s="0" t="s">
        <v>2651</v>
      </c>
      <c r="C18" s="0" t="s">
        <v>2652</v>
      </c>
      <c r="D18" s="0" t="s">
        <v>2673</v>
      </c>
      <c r="E18" s="0" t="s">
        <v>2674</v>
      </c>
      <c r="F18" s="0" t="s">
        <v>2655</v>
      </c>
      <c r="G18" s="0" t="s">
        <v>1480</v>
      </c>
    </row>
    <row customHeight="1" ht="11.25">
      <c r="A19" s="0" t="s">
        <v>16</v>
      </c>
      <c r="B19" s="0" t="s">
        <v>2675</v>
      </c>
      <c r="C19" s="0" t="s">
        <v>2676</v>
      </c>
      <c r="D19" s="0" t="s">
        <v>2677</v>
      </c>
      <c r="E19" s="0" t="s">
        <v>2678</v>
      </c>
      <c r="F19" s="0" t="s">
        <v>2679</v>
      </c>
      <c r="G19" s="0" t="s">
        <v>1494</v>
      </c>
    </row>
    <row customHeight="1" ht="11.25">
      <c r="A20" s="0" t="s">
        <v>16</v>
      </c>
      <c r="B20" s="0" t="s">
        <v>2675</v>
      </c>
      <c r="C20" s="0" t="s">
        <v>2676</v>
      </c>
      <c r="D20" s="0" t="s">
        <v>2680</v>
      </c>
      <c r="E20" s="0" t="s">
        <v>2681</v>
      </c>
      <c r="F20" s="0" t="s">
        <v>2655</v>
      </c>
      <c r="G20" s="0" t="s">
        <v>1506</v>
      </c>
    </row>
    <row customHeight="1" ht="11.25">
      <c r="A21" s="0" t="s">
        <v>16</v>
      </c>
      <c r="B21" s="0" t="s">
        <v>2675</v>
      </c>
      <c r="C21" s="0" t="s">
        <v>2676</v>
      </c>
      <c r="D21" s="0" t="s">
        <v>2675</v>
      </c>
      <c r="E21" s="0" t="s">
        <v>2676</v>
      </c>
      <c r="F21" s="0" t="s">
        <v>2656</v>
      </c>
      <c r="G21" s="0" t="s">
        <v>1515</v>
      </c>
    </row>
    <row customHeight="1" ht="11.25">
      <c r="A22" s="0" t="s">
        <v>16</v>
      </c>
      <c r="B22" s="0" t="s">
        <v>2675</v>
      </c>
      <c r="C22" s="0" t="s">
        <v>2676</v>
      </c>
      <c r="D22" s="0" t="s">
        <v>2682</v>
      </c>
      <c r="E22" s="0" t="s">
        <v>2683</v>
      </c>
      <c r="F22" s="0" t="s">
        <v>2684</v>
      </c>
      <c r="G22" s="0" t="s">
        <v>1531</v>
      </c>
    </row>
    <row customHeight="1" ht="11.25">
      <c r="A23" s="0" t="s">
        <v>16</v>
      </c>
      <c r="B23" s="0" t="s">
        <v>2675</v>
      </c>
      <c r="C23" s="0" t="s">
        <v>2676</v>
      </c>
      <c r="D23" s="0" t="s">
        <v>2685</v>
      </c>
      <c r="E23" s="0" t="s">
        <v>2686</v>
      </c>
      <c r="F23" s="0" t="s">
        <v>2655</v>
      </c>
      <c r="G23" s="0" t="s">
        <v>1538</v>
      </c>
    </row>
    <row customHeight="1" ht="11.25">
      <c r="A24" s="0" t="s">
        <v>16</v>
      </c>
      <c r="B24" s="0" t="s">
        <v>2675</v>
      </c>
      <c r="C24" s="0" t="s">
        <v>2676</v>
      </c>
      <c r="D24" s="0" t="s">
        <v>2687</v>
      </c>
      <c r="E24" s="0" t="s">
        <v>2688</v>
      </c>
      <c r="F24" s="0" t="s">
        <v>2655</v>
      </c>
      <c r="G24" s="0" t="s">
        <v>1546</v>
      </c>
    </row>
    <row customHeight="1" ht="11.25">
      <c r="A25" s="0" t="s">
        <v>16</v>
      </c>
      <c r="B25" s="0" t="s">
        <v>2675</v>
      </c>
      <c r="C25" s="0" t="s">
        <v>2676</v>
      </c>
      <c r="D25" s="0" t="s">
        <v>2689</v>
      </c>
      <c r="E25" s="0" t="s">
        <v>2690</v>
      </c>
      <c r="F25" s="0" t="s">
        <v>2691</v>
      </c>
      <c r="G25" s="0" t="s">
        <v>1553</v>
      </c>
    </row>
    <row customHeight="1" ht="11.25">
      <c r="A26" s="0" t="s">
        <v>16</v>
      </c>
      <c r="B26" s="0" t="s">
        <v>2675</v>
      </c>
      <c r="C26" s="0" t="s">
        <v>2676</v>
      </c>
      <c r="D26" s="0" t="s">
        <v>2692</v>
      </c>
      <c r="E26" s="0" t="s">
        <v>2693</v>
      </c>
      <c r="F26" s="0" t="s">
        <v>2655</v>
      </c>
      <c r="G26" s="0" t="s">
        <v>1557</v>
      </c>
    </row>
    <row customHeight="1" ht="11.25">
      <c r="A27" s="0" t="s">
        <v>16</v>
      </c>
      <c r="B27" s="0" t="s">
        <v>2675</v>
      </c>
      <c r="C27" s="0" t="s">
        <v>2676</v>
      </c>
      <c r="D27" s="0" t="s">
        <v>2694</v>
      </c>
      <c r="E27" s="0" t="s">
        <v>2695</v>
      </c>
      <c r="F27" s="0" t="s">
        <v>2655</v>
      </c>
      <c r="G27" s="0" t="s">
        <v>1562</v>
      </c>
    </row>
    <row customHeight="1" ht="11.25">
      <c r="A28" s="0" t="s">
        <v>16</v>
      </c>
      <c r="B28" s="0" t="s">
        <v>2675</v>
      </c>
      <c r="C28" s="0" t="s">
        <v>2676</v>
      </c>
      <c r="D28" s="0" t="s">
        <v>2696</v>
      </c>
      <c r="E28" s="0" t="s">
        <v>2697</v>
      </c>
      <c r="F28" s="0" t="s">
        <v>2655</v>
      </c>
      <c r="G28" s="0" t="s">
        <v>1570</v>
      </c>
    </row>
    <row customHeight="1" ht="11.25">
      <c r="A29" s="0" t="s">
        <v>16</v>
      </c>
      <c r="B29" s="0" t="s">
        <v>2675</v>
      </c>
      <c r="C29" s="0" t="s">
        <v>2676</v>
      </c>
      <c r="D29" s="0" t="s">
        <v>2698</v>
      </c>
      <c r="E29" s="0" t="s">
        <v>2699</v>
      </c>
      <c r="F29" s="0" t="s">
        <v>2655</v>
      </c>
      <c r="G29" s="0" t="s">
        <v>1572</v>
      </c>
    </row>
    <row customHeight="1" ht="11.25">
      <c r="A30" s="0" t="s">
        <v>16</v>
      </c>
      <c r="B30" s="0" t="s">
        <v>2700</v>
      </c>
      <c r="C30" s="0" t="s">
        <v>2701</v>
      </c>
      <c r="D30" s="0" t="s">
        <v>2702</v>
      </c>
      <c r="E30" s="0" t="s">
        <v>2703</v>
      </c>
      <c r="F30" s="0" t="s">
        <v>2655</v>
      </c>
      <c r="G30" s="0" t="s">
        <v>1575</v>
      </c>
    </row>
    <row customHeight="1" ht="11.25">
      <c r="A31" s="0" t="s">
        <v>16</v>
      </c>
      <c r="B31" s="0" t="s">
        <v>2700</v>
      </c>
      <c r="C31" s="0" t="s">
        <v>2701</v>
      </c>
      <c r="D31" s="0" t="s">
        <v>2704</v>
      </c>
      <c r="E31" s="0" t="s">
        <v>2705</v>
      </c>
      <c r="F31" s="0" t="s">
        <v>2655</v>
      </c>
      <c r="G31" s="0" t="s">
        <v>1581</v>
      </c>
    </row>
    <row customHeight="1" ht="11.25">
      <c r="A32" s="0" t="s">
        <v>16</v>
      </c>
      <c r="B32" s="0" t="s">
        <v>2700</v>
      </c>
      <c r="C32" s="0" t="s">
        <v>2701</v>
      </c>
      <c r="D32" s="0" t="s">
        <v>2706</v>
      </c>
      <c r="E32" s="0" t="s">
        <v>2707</v>
      </c>
      <c r="F32" s="0" t="s">
        <v>2655</v>
      </c>
      <c r="G32" s="0" t="s">
        <v>1583</v>
      </c>
    </row>
    <row customHeight="1" ht="11.25">
      <c r="A33" s="0" t="s">
        <v>16</v>
      </c>
      <c r="B33" s="0" t="s">
        <v>2700</v>
      </c>
      <c r="C33" s="0" t="s">
        <v>2701</v>
      </c>
      <c r="D33" s="0" t="s">
        <v>2700</v>
      </c>
      <c r="E33" s="0" t="s">
        <v>2701</v>
      </c>
      <c r="F33" s="0" t="s">
        <v>2656</v>
      </c>
      <c r="G33" s="0" t="s">
        <v>1585</v>
      </c>
    </row>
    <row customHeight="1" ht="11.25">
      <c r="A34" s="0" t="s">
        <v>16</v>
      </c>
      <c r="B34" s="0" t="s">
        <v>2700</v>
      </c>
      <c r="C34" s="0" t="s">
        <v>2701</v>
      </c>
      <c r="D34" s="0" t="s">
        <v>2708</v>
      </c>
      <c r="E34" s="0" t="s">
        <v>2709</v>
      </c>
      <c r="F34" s="0" t="s">
        <v>2655</v>
      </c>
      <c r="G34" s="0" t="s">
        <v>1587</v>
      </c>
    </row>
    <row customHeight="1" ht="11.25">
      <c r="A35" s="0" t="s">
        <v>16</v>
      </c>
      <c r="B35" s="0" t="s">
        <v>2700</v>
      </c>
      <c r="C35" s="0" t="s">
        <v>2701</v>
      </c>
      <c r="D35" s="0" t="s">
        <v>2710</v>
      </c>
      <c r="E35" s="0" t="s">
        <v>2711</v>
      </c>
      <c r="F35" s="0" t="s">
        <v>2655</v>
      </c>
      <c r="G35" s="0" t="s">
        <v>1592</v>
      </c>
    </row>
    <row customHeight="1" ht="11.25">
      <c r="A36" s="0" t="s">
        <v>16</v>
      </c>
      <c r="B36" s="0" t="s">
        <v>2700</v>
      </c>
      <c r="C36" s="0" t="s">
        <v>2701</v>
      </c>
      <c r="D36" s="0" t="s">
        <v>2712</v>
      </c>
      <c r="E36" s="0" t="s">
        <v>2713</v>
      </c>
      <c r="F36" s="0" t="s">
        <v>2655</v>
      </c>
      <c r="G36" s="0" t="s">
        <v>1597</v>
      </c>
    </row>
    <row customHeight="1" ht="11.25">
      <c r="A37" s="0" t="s">
        <v>16</v>
      </c>
      <c r="B37" s="0" t="s">
        <v>2700</v>
      </c>
      <c r="C37" s="0" t="s">
        <v>2701</v>
      </c>
      <c r="D37" s="0" t="s">
        <v>2714</v>
      </c>
      <c r="E37" s="0" t="s">
        <v>2715</v>
      </c>
      <c r="F37" s="0" t="s">
        <v>2655</v>
      </c>
      <c r="G37" s="0" t="s">
        <v>1601</v>
      </c>
    </row>
    <row customHeight="1" ht="11.25">
      <c r="A38" s="0" t="s">
        <v>16</v>
      </c>
      <c r="B38" s="0" t="s">
        <v>2716</v>
      </c>
      <c r="C38" s="0" t="s">
        <v>2717</v>
      </c>
      <c r="D38" s="0" t="s">
        <v>2718</v>
      </c>
      <c r="E38" s="0" t="s">
        <v>2719</v>
      </c>
      <c r="F38" s="0" t="s">
        <v>2655</v>
      </c>
      <c r="G38" s="0" t="s">
        <v>1609</v>
      </c>
    </row>
    <row customHeight="1" ht="11.25">
      <c r="A39" s="0" t="s">
        <v>16</v>
      </c>
      <c r="B39" s="0" t="s">
        <v>2716</v>
      </c>
      <c r="C39" s="0" t="s">
        <v>2717</v>
      </c>
      <c r="D39" s="0" t="s">
        <v>2720</v>
      </c>
      <c r="E39" s="0" t="s">
        <v>2721</v>
      </c>
      <c r="F39" s="0" t="s">
        <v>2655</v>
      </c>
      <c r="G39" s="0" t="s">
        <v>1615</v>
      </c>
    </row>
    <row customHeight="1" ht="11.25">
      <c r="A40" s="0" t="s">
        <v>16</v>
      </c>
      <c r="B40" s="0" t="s">
        <v>2716</v>
      </c>
      <c r="C40" s="0" t="s">
        <v>2717</v>
      </c>
      <c r="D40" s="0" t="s">
        <v>2722</v>
      </c>
      <c r="E40" s="0" t="s">
        <v>2723</v>
      </c>
      <c r="F40" s="0" t="s">
        <v>2655</v>
      </c>
      <c r="G40" s="0" t="s">
        <v>1620</v>
      </c>
    </row>
    <row customHeight="1" ht="11.25">
      <c r="A41" s="0" t="s">
        <v>16</v>
      </c>
      <c r="B41" s="0" t="s">
        <v>2716</v>
      </c>
      <c r="C41" s="0" t="s">
        <v>2717</v>
      </c>
      <c r="D41" s="0" t="s">
        <v>2724</v>
      </c>
      <c r="E41" s="0" t="s">
        <v>2725</v>
      </c>
      <c r="F41" s="0" t="s">
        <v>2655</v>
      </c>
      <c r="G41" s="0" t="s">
        <v>1624</v>
      </c>
    </row>
    <row customHeight="1" ht="11.25">
      <c r="A42" s="0" t="s">
        <v>16</v>
      </c>
      <c r="B42" s="0" t="s">
        <v>2716</v>
      </c>
      <c r="C42" s="0" t="s">
        <v>2717</v>
      </c>
      <c r="D42" s="0" t="s">
        <v>2726</v>
      </c>
      <c r="E42" s="0" t="s">
        <v>2727</v>
      </c>
      <c r="F42" s="0" t="s">
        <v>2655</v>
      </c>
      <c r="G42" s="0" t="s">
        <v>1627</v>
      </c>
    </row>
    <row customHeight="1" ht="11.25">
      <c r="A43" s="0" t="s">
        <v>16</v>
      </c>
      <c r="B43" s="0" t="s">
        <v>2716</v>
      </c>
      <c r="C43" s="0" t="s">
        <v>2717</v>
      </c>
      <c r="D43" s="0" t="s">
        <v>2728</v>
      </c>
      <c r="E43" s="0" t="s">
        <v>2729</v>
      </c>
      <c r="F43" s="0" t="s">
        <v>2655</v>
      </c>
      <c r="G43" s="0" t="s">
        <v>1634</v>
      </c>
    </row>
    <row customHeight="1" ht="11.25">
      <c r="A44" s="0" t="s">
        <v>16</v>
      </c>
      <c r="B44" s="0" t="s">
        <v>2716</v>
      </c>
      <c r="C44" s="0" t="s">
        <v>2717</v>
      </c>
      <c r="D44" s="0" t="s">
        <v>2716</v>
      </c>
      <c r="E44" s="0" t="s">
        <v>2717</v>
      </c>
      <c r="F44" s="0" t="s">
        <v>2656</v>
      </c>
      <c r="G44" s="0" t="s">
        <v>1643</v>
      </c>
    </row>
    <row customHeight="1" ht="11.25">
      <c r="A45" s="0" t="s">
        <v>16</v>
      </c>
      <c r="B45" s="0" t="s">
        <v>2716</v>
      </c>
      <c r="C45" s="0" t="s">
        <v>2717</v>
      </c>
      <c r="D45" s="0" t="s">
        <v>2730</v>
      </c>
      <c r="E45" s="0" t="s">
        <v>2731</v>
      </c>
      <c r="F45" s="0" t="s">
        <v>2655</v>
      </c>
      <c r="G45" s="0" t="s">
        <v>1648</v>
      </c>
    </row>
    <row customHeight="1" ht="11.25">
      <c r="A46" s="0" t="s">
        <v>16</v>
      </c>
      <c r="B46" s="0" t="s">
        <v>2716</v>
      </c>
      <c r="C46" s="0" t="s">
        <v>2717</v>
      </c>
      <c r="D46" s="0" t="s">
        <v>2732</v>
      </c>
      <c r="E46" s="0" t="s">
        <v>2733</v>
      </c>
      <c r="F46" s="0" t="s">
        <v>2655</v>
      </c>
      <c r="G46" s="0" t="s">
        <v>1651</v>
      </c>
    </row>
    <row customHeight="1" ht="11.25">
      <c r="A47" s="0" t="s">
        <v>16</v>
      </c>
      <c r="B47" s="0" t="s">
        <v>2716</v>
      </c>
      <c r="C47" s="0" t="s">
        <v>2717</v>
      </c>
      <c r="D47" s="0" t="s">
        <v>2734</v>
      </c>
      <c r="E47" s="0" t="s">
        <v>2735</v>
      </c>
      <c r="F47" s="0" t="s">
        <v>2655</v>
      </c>
      <c r="G47" s="0" t="s">
        <v>1657</v>
      </c>
    </row>
    <row customHeight="1" ht="11.25">
      <c r="A48" s="0" t="s">
        <v>16</v>
      </c>
      <c r="B48" s="0" t="s">
        <v>2716</v>
      </c>
      <c r="C48" s="0" t="s">
        <v>2717</v>
      </c>
      <c r="D48" s="0" t="s">
        <v>2736</v>
      </c>
      <c r="E48" s="0" t="s">
        <v>2737</v>
      </c>
      <c r="F48" s="0" t="s">
        <v>2655</v>
      </c>
      <c r="G48" s="0" t="s">
        <v>1662</v>
      </c>
    </row>
    <row customHeight="1" ht="11.25">
      <c r="A49" s="0" t="s">
        <v>16</v>
      </c>
      <c r="B49" s="0" t="s">
        <v>2716</v>
      </c>
      <c r="C49" s="0" t="s">
        <v>2717</v>
      </c>
      <c r="D49" s="0" t="s">
        <v>2738</v>
      </c>
      <c r="E49" s="0" t="s">
        <v>2739</v>
      </c>
      <c r="F49" s="0" t="s">
        <v>2655</v>
      </c>
      <c r="G49" s="0" t="s">
        <v>1665</v>
      </c>
    </row>
    <row customHeight="1" ht="11.25">
      <c r="A50" s="0" t="s">
        <v>16</v>
      </c>
      <c r="B50" s="0" t="s">
        <v>2716</v>
      </c>
      <c r="C50" s="0" t="s">
        <v>2717</v>
      </c>
      <c r="D50" s="0" t="s">
        <v>2740</v>
      </c>
      <c r="E50" s="0" t="s">
        <v>2741</v>
      </c>
      <c r="F50" s="0" t="s">
        <v>2655</v>
      </c>
      <c r="G50" s="0" t="s">
        <v>1669</v>
      </c>
    </row>
    <row customHeight="1" ht="11.25">
      <c r="A51" s="0" t="s">
        <v>16</v>
      </c>
      <c r="B51" s="0" t="s">
        <v>2716</v>
      </c>
      <c r="C51" s="0" t="s">
        <v>2717</v>
      </c>
      <c r="D51" s="0" t="s">
        <v>2742</v>
      </c>
      <c r="E51" s="0" t="s">
        <v>2743</v>
      </c>
      <c r="F51" s="0" t="s">
        <v>2655</v>
      </c>
      <c r="G51" s="0" t="s">
        <v>1674</v>
      </c>
    </row>
    <row customHeight="1" ht="11.25">
      <c r="A52" s="0" t="s">
        <v>16</v>
      </c>
      <c r="B52" s="0" t="s">
        <v>2716</v>
      </c>
      <c r="C52" s="0" t="s">
        <v>2717</v>
      </c>
      <c r="D52" s="0" t="s">
        <v>2744</v>
      </c>
      <c r="E52" s="0" t="s">
        <v>2745</v>
      </c>
      <c r="F52" s="0" t="s">
        <v>2655</v>
      </c>
      <c r="G52" s="0" t="s">
        <v>1678</v>
      </c>
    </row>
    <row customHeight="1" ht="11.25">
      <c r="A53" s="0" t="s">
        <v>16</v>
      </c>
      <c r="B53" s="0" t="s">
        <v>2716</v>
      </c>
      <c r="C53" s="0" t="s">
        <v>2717</v>
      </c>
      <c r="D53" s="0" t="s">
        <v>2746</v>
      </c>
      <c r="E53" s="0" t="s">
        <v>2747</v>
      </c>
      <c r="F53" s="0" t="s">
        <v>2655</v>
      </c>
      <c r="G53" s="0" t="s">
        <v>1680</v>
      </c>
    </row>
    <row customHeight="1" ht="11.25">
      <c r="A54" s="0" t="s">
        <v>16</v>
      </c>
      <c r="B54" s="0" t="s">
        <v>2716</v>
      </c>
      <c r="C54" s="0" t="s">
        <v>2717</v>
      </c>
      <c r="D54" s="0" t="s">
        <v>2748</v>
      </c>
      <c r="E54" s="0" t="s">
        <v>2749</v>
      </c>
      <c r="F54" s="0" t="s">
        <v>2655</v>
      </c>
      <c r="G54" s="0" t="s">
        <v>1683</v>
      </c>
    </row>
    <row customHeight="1" ht="11.25">
      <c r="A55" s="0" t="s">
        <v>16</v>
      </c>
      <c r="B55" s="0" t="s">
        <v>2716</v>
      </c>
      <c r="C55" s="0" t="s">
        <v>2717</v>
      </c>
      <c r="D55" s="0" t="s">
        <v>2750</v>
      </c>
      <c r="E55" s="0" t="s">
        <v>2751</v>
      </c>
      <c r="F55" s="0" t="s">
        <v>2655</v>
      </c>
      <c r="G55" s="0" t="s">
        <v>1687</v>
      </c>
    </row>
    <row customHeight="1" ht="11.25">
      <c r="A56" s="0" t="s">
        <v>16</v>
      </c>
      <c r="B56" s="0" t="s">
        <v>2716</v>
      </c>
      <c r="C56" s="0" t="s">
        <v>2717</v>
      </c>
      <c r="D56" s="0" t="s">
        <v>2752</v>
      </c>
      <c r="E56" s="0" t="s">
        <v>2753</v>
      </c>
      <c r="F56" s="0" t="s">
        <v>2655</v>
      </c>
      <c r="G56" s="0" t="s">
        <v>1690</v>
      </c>
    </row>
    <row customHeight="1" ht="11.25">
      <c r="A57" s="0" t="s">
        <v>16</v>
      </c>
      <c r="B57" s="0" t="s">
        <v>2754</v>
      </c>
      <c r="C57" s="0" t="s">
        <v>2755</v>
      </c>
      <c r="D57" s="0" t="s">
        <v>2754</v>
      </c>
      <c r="E57" s="0" t="s">
        <v>2755</v>
      </c>
      <c r="F57" s="0" t="s">
        <v>2756</v>
      </c>
      <c r="G57" s="0" t="s">
        <v>1693</v>
      </c>
    </row>
    <row customHeight="1" ht="11.25">
      <c r="A58" s="0" t="s">
        <v>16</v>
      </c>
      <c r="B58" s="0" t="s">
        <v>2757</v>
      </c>
      <c r="C58" s="0" t="s">
        <v>2758</v>
      </c>
      <c r="D58" s="0" t="s">
        <v>2757</v>
      </c>
      <c r="E58" s="0" t="s">
        <v>2758</v>
      </c>
      <c r="F58" s="0" t="s">
        <v>2756</v>
      </c>
      <c r="G58" s="0" t="s">
        <v>1695</v>
      </c>
    </row>
    <row customHeight="1" ht="11.25">
      <c r="A59" s="0" t="s">
        <v>16</v>
      </c>
      <c r="B59" s="0" t="s">
        <v>2759</v>
      </c>
      <c r="C59" s="0" t="s">
        <v>2760</v>
      </c>
      <c r="D59" s="0" t="s">
        <v>2759</v>
      </c>
      <c r="E59" s="0" t="s">
        <v>2760</v>
      </c>
      <c r="F59" s="0" t="s">
        <v>2756</v>
      </c>
      <c r="G59" s="0" t="s">
        <v>1699</v>
      </c>
    </row>
    <row customHeight="1" ht="11.25">
      <c r="A60" s="0" t="s">
        <v>16</v>
      </c>
      <c r="B60" s="0" t="s">
        <v>99</v>
      </c>
      <c r="C60" s="0" t="s">
        <v>2761</v>
      </c>
      <c r="D60" s="0" t="s">
        <v>2762</v>
      </c>
      <c r="E60" s="0" t="s">
        <v>2763</v>
      </c>
      <c r="F60" s="0" t="s">
        <v>2655</v>
      </c>
      <c r="G60" s="0" t="s">
        <v>1702</v>
      </c>
    </row>
    <row customHeight="1" ht="11.25">
      <c r="A61" s="0" t="s">
        <v>16</v>
      </c>
      <c r="B61" s="0" t="s">
        <v>99</v>
      </c>
      <c r="C61" s="0" t="s">
        <v>2761</v>
      </c>
      <c r="D61" s="0" t="s">
        <v>2764</v>
      </c>
      <c r="E61" s="0" t="s">
        <v>2765</v>
      </c>
      <c r="F61" s="0" t="s">
        <v>2679</v>
      </c>
      <c r="G61" s="0" t="s">
        <v>2766</v>
      </c>
    </row>
    <row customHeight="1" ht="11.25">
      <c r="A62" s="0" t="s">
        <v>16</v>
      </c>
      <c r="B62" s="0" t="s">
        <v>99</v>
      </c>
      <c r="C62" s="0" t="s">
        <v>2761</v>
      </c>
      <c r="D62" s="0" t="s">
        <v>99</v>
      </c>
      <c r="E62" s="0" t="s">
        <v>2761</v>
      </c>
      <c r="F62" s="0" t="s">
        <v>2656</v>
      </c>
      <c r="G62" s="0" t="s">
        <v>2767</v>
      </c>
    </row>
    <row customHeight="1" ht="11.25">
      <c r="A63" s="0" t="s">
        <v>16</v>
      </c>
      <c r="B63" s="0" t="s">
        <v>99</v>
      </c>
      <c r="C63" s="0" t="s">
        <v>2761</v>
      </c>
      <c r="D63" s="0" t="s">
        <v>2768</v>
      </c>
      <c r="E63" s="0" t="s">
        <v>2769</v>
      </c>
      <c r="F63" s="0" t="s">
        <v>2655</v>
      </c>
      <c r="G63" s="0" t="s">
        <v>2770</v>
      </c>
    </row>
    <row customHeight="1" ht="11.25">
      <c r="A64" s="0" t="s">
        <v>16</v>
      </c>
      <c r="B64" s="0" t="s">
        <v>99</v>
      </c>
      <c r="C64" s="0" t="s">
        <v>2761</v>
      </c>
      <c r="D64" s="0" t="s">
        <v>100</v>
      </c>
      <c r="E64" s="0" t="s">
        <v>101</v>
      </c>
      <c r="F64" s="0" t="s">
        <v>2679</v>
      </c>
      <c r="G64" s="0" t="s">
        <v>98</v>
      </c>
    </row>
    <row customHeight="1" ht="11.25">
      <c r="A65" s="0" t="s">
        <v>16</v>
      </c>
      <c r="B65" s="0" t="s">
        <v>99</v>
      </c>
      <c r="C65" s="0" t="s">
        <v>2761</v>
      </c>
      <c r="D65" s="0" t="s">
        <v>2771</v>
      </c>
      <c r="E65" s="0" t="s">
        <v>2772</v>
      </c>
      <c r="F65" s="0" t="s">
        <v>2655</v>
      </c>
      <c r="G65" s="0" t="s">
        <v>2773</v>
      </c>
    </row>
    <row customHeight="1" ht="11.25">
      <c r="A66" s="0" t="s">
        <v>16</v>
      </c>
      <c r="B66" s="0" t="s">
        <v>99</v>
      </c>
      <c r="C66" s="0" t="s">
        <v>2761</v>
      </c>
      <c r="D66" s="0" t="s">
        <v>2774</v>
      </c>
      <c r="E66" s="0" t="s">
        <v>2775</v>
      </c>
      <c r="F66" s="0" t="s">
        <v>2679</v>
      </c>
      <c r="G66" s="0" t="s">
        <v>2776</v>
      </c>
    </row>
    <row customHeight="1" ht="11.25">
      <c r="A67" s="0" t="s">
        <v>16</v>
      </c>
      <c r="B67" s="0" t="s">
        <v>99</v>
      </c>
      <c r="C67" s="0" t="s">
        <v>2761</v>
      </c>
      <c r="D67" s="0" t="s">
        <v>2777</v>
      </c>
      <c r="E67" s="0" t="s">
        <v>2778</v>
      </c>
      <c r="F67" s="0" t="s">
        <v>2655</v>
      </c>
      <c r="G67" s="0" t="s">
        <v>2020</v>
      </c>
    </row>
    <row customHeight="1" ht="11.25">
      <c r="A68" s="0" t="s">
        <v>16</v>
      </c>
      <c r="B68" s="0" t="s">
        <v>2779</v>
      </c>
      <c r="C68" s="0" t="s">
        <v>2780</v>
      </c>
      <c r="D68" s="0" t="s">
        <v>2781</v>
      </c>
      <c r="E68" s="0" t="s">
        <v>2782</v>
      </c>
      <c r="F68" s="0" t="s">
        <v>2691</v>
      </c>
      <c r="G68" s="0" t="s">
        <v>2783</v>
      </c>
    </row>
    <row customHeight="1" ht="11.25">
      <c r="A69" s="0" t="s">
        <v>16</v>
      </c>
      <c r="B69" s="0" t="s">
        <v>2779</v>
      </c>
      <c r="C69" s="0" t="s">
        <v>2780</v>
      </c>
      <c r="D69" s="0" t="s">
        <v>2779</v>
      </c>
      <c r="E69" s="0" t="s">
        <v>2780</v>
      </c>
      <c r="F69" s="0" t="s">
        <v>2656</v>
      </c>
      <c r="G69" s="0" t="s">
        <v>2223</v>
      </c>
    </row>
    <row customHeight="1" ht="11.25">
      <c r="A70" s="0" t="s">
        <v>16</v>
      </c>
      <c r="B70" s="0" t="s">
        <v>2779</v>
      </c>
      <c r="C70" s="0" t="s">
        <v>2780</v>
      </c>
      <c r="D70" s="0" t="s">
        <v>2784</v>
      </c>
      <c r="E70" s="0" t="s">
        <v>2785</v>
      </c>
      <c r="F70" s="0" t="s">
        <v>2691</v>
      </c>
      <c r="G70" s="0" t="s">
        <v>2786</v>
      </c>
    </row>
    <row customHeight="1" ht="11.25">
      <c r="A71" s="0" t="s">
        <v>16</v>
      </c>
      <c r="B71" s="0" t="s">
        <v>2779</v>
      </c>
      <c r="C71" s="0" t="s">
        <v>2780</v>
      </c>
      <c r="D71" s="0" t="s">
        <v>2787</v>
      </c>
      <c r="E71" s="0" t="s">
        <v>2788</v>
      </c>
      <c r="F71" s="0" t="s">
        <v>2679</v>
      </c>
      <c r="G71" s="0" t="s">
        <v>2789</v>
      </c>
    </row>
    <row customHeight="1" ht="11.25">
      <c r="A72" s="0" t="s">
        <v>16</v>
      </c>
      <c r="B72" s="0" t="s">
        <v>2790</v>
      </c>
      <c r="C72" s="0" t="s">
        <v>2791</v>
      </c>
      <c r="D72" s="0" t="s">
        <v>2792</v>
      </c>
      <c r="E72" s="0" t="s">
        <v>2793</v>
      </c>
      <c r="F72" s="0" t="s">
        <v>2655</v>
      </c>
      <c r="G72" s="0" t="s">
        <v>2794</v>
      </c>
    </row>
    <row customHeight="1" ht="11.25">
      <c r="A73" s="0" t="s">
        <v>16</v>
      </c>
      <c r="B73" s="0" t="s">
        <v>2790</v>
      </c>
      <c r="C73" s="0" t="s">
        <v>2791</v>
      </c>
      <c r="D73" s="0" t="s">
        <v>2795</v>
      </c>
      <c r="E73" s="0" t="s">
        <v>2796</v>
      </c>
      <c r="F73" s="0" t="s">
        <v>2655</v>
      </c>
      <c r="G73" s="0" t="s">
        <v>2797</v>
      </c>
    </row>
    <row customHeight="1" ht="11.25">
      <c r="A74" s="0" t="s">
        <v>16</v>
      </c>
      <c r="B74" s="0" t="s">
        <v>2790</v>
      </c>
      <c r="C74" s="0" t="s">
        <v>2791</v>
      </c>
      <c r="D74" s="0" t="s">
        <v>2798</v>
      </c>
      <c r="E74" s="0" t="s">
        <v>2799</v>
      </c>
      <c r="F74" s="0" t="s">
        <v>2655</v>
      </c>
      <c r="G74" s="0" t="s">
        <v>2800</v>
      </c>
    </row>
    <row customHeight="1" ht="11.25">
      <c r="A75" s="0" t="s">
        <v>16</v>
      </c>
      <c r="B75" s="0" t="s">
        <v>2790</v>
      </c>
      <c r="C75" s="0" t="s">
        <v>2791</v>
      </c>
      <c r="D75" s="0" t="s">
        <v>2801</v>
      </c>
      <c r="E75" s="0" t="s">
        <v>2802</v>
      </c>
      <c r="F75" s="0" t="s">
        <v>2655</v>
      </c>
      <c r="G75" s="0" t="s">
        <v>2803</v>
      </c>
    </row>
    <row customHeight="1" ht="11.25">
      <c r="A76" s="0" t="s">
        <v>16</v>
      </c>
      <c r="B76" s="0" t="s">
        <v>2790</v>
      </c>
      <c r="C76" s="0" t="s">
        <v>2791</v>
      </c>
      <c r="D76" s="0" t="s">
        <v>2804</v>
      </c>
      <c r="E76" s="0" t="s">
        <v>2805</v>
      </c>
      <c r="F76" s="0" t="s">
        <v>2655</v>
      </c>
      <c r="G76" s="0" t="s">
        <v>2806</v>
      </c>
    </row>
    <row customHeight="1" ht="11.25">
      <c r="A77" s="0" t="s">
        <v>16</v>
      </c>
      <c r="B77" s="0" t="s">
        <v>2790</v>
      </c>
      <c r="C77" s="0" t="s">
        <v>2791</v>
      </c>
      <c r="D77" s="0" t="s">
        <v>2807</v>
      </c>
      <c r="E77" s="0" t="s">
        <v>2808</v>
      </c>
      <c r="F77" s="0" t="s">
        <v>2655</v>
      </c>
      <c r="G77" s="0" t="s">
        <v>2809</v>
      </c>
    </row>
    <row customHeight="1" ht="11.25">
      <c r="A78" s="0" t="s">
        <v>16</v>
      </c>
      <c r="B78" s="0" t="s">
        <v>2790</v>
      </c>
      <c r="C78" s="0" t="s">
        <v>2791</v>
      </c>
      <c r="D78" s="0" t="s">
        <v>2810</v>
      </c>
      <c r="E78" s="0" t="s">
        <v>2811</v>
      </c>
      <c r="F78" s="0" t="s">
        <v>2655</v>
      </c>
      <c r="G78" s="0" t="s">
        <v>2812</v>
      </c>
    </row>
    <row customHeight="1" ht="11.25">
      <c r="A79" s="0" t="s">
        <v>16</v>
      </c>
      <c r="B79" s="0" t="s">
        <v>2790</v>
      </c>
      <c r="C79" s="0" t="s">
        <v>2791</v>
      </c>
      <c r="D79" s="0" t="s">
        <v>2813</v>
      </c>
      <c r="E79" s="0" t="s">
        <v>2814</v>
      </c>
      <c r="F79" s="0" t="s">
        <v>2655</v>
      </c>
      <c r="G79" s="0" t="s">
        <v>2815</v>
      </c>
    </row>
    <row customHeight="1" ht="11.25">
      <c r="A80" s="0" t="s">
        <v>16</v>
      </c>
      <c r="B80" s="0" t="s">
        <v>2790</v>
      </c>
      <c r="C80" s="0" t="s">
        <v>2791</v>
      </c>
      <c r="D80" s="0" t="s">
        <v>2790</v>
      </c>
      <c r="E80" s="0" t="s">
        <v>2791</v>
      </c>
      <c r="F80" s="0" t="s">
        <v>2656</v>
      </c>
      <c r="G80" s="0" t="s">
        <v>2816</v>
      </c>
    </row>
    <row customHeight="1" ht="11.25">
      <c r="A81" s="0" t="s">
        <v>16</v>
      </c>
      <c r="B81" s="0" t="s">
        <v>2790</v>
      </c>
      <c r="C81" s="0" t="s">
        <v>2791</v>
      </c>
      <c r="D81" s="0" t="s">
        <v>2817</v>
      </c>
      <c r="E81" s="0" t="s">
        <v>2818</v>
      </c>
      <c r="F81" s="0" t="s">
        <v>2655</v>
      </c>
      <c r="G81" s="0" t="s">
        <v>2819</v>
      </c>
    </row>
    <row customHeight="1" ht="11.25">
      <c r="A82" s="0" t="s">
        <v>16</v>
      </c>
      <c r="B82" s="0" t="s">
        <v>2790</v>
      </c>
      <c r="C82" s="0" t="s">
        <v>2791</v>
      </c>
      <c r="D82" s="0" t="s">
        <v>2820</v>
      </c>
      <c r="E82" s="0" t="s">
        <v>2821</v>
      </c>
      <c r="F82" s="0" t="s">
        <v>2655</v>
      </c>
      <c r="G82" s="0" t="s">
        <v>2822</v>
      </c>
    </row>
    <row customHeight="1" ht="11.25">
      <c r="A83" s="0" t="s">
        <v>16</v>
      </c>
      <c r="B83" s="0" t="s">
        <v>2790</v>
      </c>
      <c r="C83" s="0" t="s">
        <v>2791</v>
      </c>
      <c r="D83" s="0" t="s">
        <v>2823</v>
      </c>
      <c r="E83" s="0" t="s">
        <v>2824</v>
      </c>
      <c r="F83" s="0" t="s">
        <v>2655</v>
      </c>
      <c r="G83" s="0" t="s">
        <v>2825</v>
      </c>
    </row>
    <row customHeight="1" ht="11.25">
      <c r="A84" s="0" t="s">
        <v>16</v>
      </c>
      <c r="B84" s="0" t="s">
        <v>2790</v>
      </c>
      <c r="C84" s="0" t="s">
        <v>2791</v>
      </c>
      <c r="D84" s="0" t="s">
        <v>2826</v>
      </c>
      <c r="E84" s="0" t="s">
        <v>2827</v>
      </c>
      <c r="F84" s="0" t="s">
        <v>2655</v>
      </c>
      <c r="G84" s="0" t="s">
        <v>2828</v>
      </c>
    </row>
    <row customHeight="1" ht="11.25">
      <c r="A85" s="0" t="s">
        <v>16</v>
      </c>
      <c r="B85" s="0" t="s">
        <v>2829</v>
      </c>
      <c r="C85" s="0" t="s">
        <v>2830</v>
      </c>
      <c r="D85" s="0" t="s">
        <v>2831</v>
      </c>
      <c r="E85" s="0" t="s">
        <v>2832</v>
      </c>
      <c r="F85" s="0" t="s">
        <v>2655</v>
      </c>
      <c r="G85" s="0" t="s">
        <v>2833</v>
      </c>
    </row>
    <row customHeight="1" ht="11.25">
      <c r="A86" s="0" t="s">
        <v>16</v>
      </c>
      <c r="B86" s="0" t="s">
        <v>2829</v>
      </c>
      <c r="C86" s="0" t="s">
        <v>2830</v>
      </c>
      <c r="D86" s="0" t="s">
        <v>2834</v>
      </c>
      <c r="E86" s="0" t="s">
        <v>2835</v>
      </c>
      <c r="F86" s="0" t="s">
        <v>2655</v>
      </c>
      <c r="G86" s="0" t="s">
        <v>2836</v>
      </c>
    </row>
    <row customHeight="1" ht="11.25">
      <c r="A87" s="0" t="s">
        <v>16</v>
      </c>
      <c r="B87" s="0" t="s">
        <v>2829</v>
      </c>
      <c r="C87" s="0" t="s">
        <v>2830</v>
      </c>
      <c r="D87" s="0" t="s">
        <v>2837</v>
      </c>
      <c r="E87" s="0" t="s">
        <v>2838</v>
      </c>
      <c r="F87" s="0" t="s">
        <v>2655</v>
      </c>
      <c r="G87" s="0" t="s">
        <v>2839</v>
      </c>
    </row>
    <row customHeight="1" ht="11.25">
      <c r="A88" s="0" t="s">
        <v>16</v>
      </c>
      <c r="B88" s="0" t="s">
        <v>2829</v>
      </c>
      <c r="C88" s="0" t="s">
        <v>2830</v>
      </c>
      <c r="D88" s="0" t="s">
        <v>2840</v>
      </c>
      <c r="E88" s="0" t="s">
        <v>2841</v>
      </c>
      <c r="F88" s="0" t="s">
        <v>2655</v>
      </c>
      <c r="G88" s="0" t="s">
        <v>2842</v>
      </c>
    </row>
    <row customHeight="1" ht="11.25">
      <c r="A89" s="0" t="s">
        <v>16</v>
      </c>
      <c r="B89" s="0" t="s">
        <v>2829</v>
      </c>
      <c r="C89" s="0" t="s">
        <v>2830</v>
      </c>
      <c r="D89" s="0" t="s">
        <v>2843</v>
      </c>
      <c r="E89" s="0" t="s">
        <v>2844</v>
      </c>
      <c r="F89" s="0" t="s">
        <v>2655</v>
      </c>
      <c r="G89" s="0" t="s">
        <v>2845</v>
      </c>
    </row>
    <row customHeight="1" ht="11.25">
      <c r="A90" s="0" t="s">
        <v>16</v>
      </c>
      <c r="B90" s="0" t="s">
        <v>2829</v>
      </c>
      <c r="C90" s="0" t="s">
        <v>2830</v>
      </c>
      <c r="D90" s="0" t="s">
        <v>2846</v>
      </c>
      <c r="E90" s="0" t="s">
        <v>2847</v>
      </c>
      <c r="F90" s="0" t="s">
        <v>2655</v>
      </c>
      <c r="G90" s="0" t="s">
        <v>2848</v>
      </c>
    </row>
    <row customHeight="1" ht="11.25">
      <c r="A91" s="0" t="s">
        <v>16</v>
      </c>
      <c r="B91" s="0" t="s">
        <v>2829</v>
      </c>
      <c r="C91" s="0" t="s">
        <v>2830</v>
      </c>
      <c r="D91" s="0" t="s">
        <v>2849</v>
      </c>
      <c r="E91" s="0" t="s">
        <v>2850</v>
      </c>
      <c r="F91" s="0" t="s">
        <v>2655</v>
      </c>
      <c r="G91" s="0" t="s">
        <v>2851</v>
      </c>
    </row>
    <row customHeight="1" ht="11.25">
      <c r="A92" s="0" t="s">
        <v>16</v>
      </c>
      <c r="B92" s="0" t="s">
        <v>2829</v>
      </c>
      <c r="C92" s="0" t="s">
        <v>2830</v>
      </c>
      <c r="D92" s="0" t="s">
        <v>2852</v>
      </c>
      <c r="E92" s="0" t="s">
        <v>2853</v>
      </c>
      <c r="F92" s="0" t="s">
        <v>2655</v>
      </c>
      <c r="G92" s="0" t="s">
        <v>2854</v>
      </c>
    </row>
    <row customHeight="1" ht="11.25">
      <c r="A93" s="0" t="s">
        <v>16</v>
      </c>
      <c r="B93" s="0" t="s">
        <v>2829</v>
      </c>
      <c r="C93" s="0" t="s">
        <v>2830</v>
      </c>
      <c r="D93" s="0" t="s">
        <v>2820</v>
      </c>
      <c r="E93" s="0" t="s">
        <v>2855</v>
      </c>
      <c r="F93" s="0" t="s">
        <v>2655</v>
      </c>
      <c r="G93" s="0" t="s">
        <v>2856</v>
      </c>
    </row>
    <row customHeight="1" ht="11.25">
      <c r="A94" s="0" t="s">
        <v>16</v>
      </c>
      <c r="B94" s="0" t="s">
        <v>2829</v>
      </c>
      <c r="C94" s="0" t="s">
        <v>2830</v>
      </c>
      <c r="D94" s="0" t="s">
        <v>2829</v>
      </c>
      <c r="E94" s="0" t="s">
        <v>2830</v>
      </c>
      <c r="F94" s="0" t="s">
        <v>2656</v>
      </c>
      <c r="G94" s="0" t="s">
        <v>2857</v>
      </c>
    </row>
    <row customHeight="1" ht="11.25">
      <c r="A95" s="0" t="s">
        <v>16</v>
      </c>
      <c r="B95" s="0" t="s">
        <v>2829</v>
      </c>
      <c r="C95" s="0" t="s">
        <v>2830</v>
      </c>
      <c r="D95" s="0" t="s">
        <v>2858</v>
      </c>
      <c r="E95" s="0" t="s">
        <v>2859</v>
      </c>
      <c r="F95" s="0" t="s">
        <v>2655</v>
      </c>
      <c r="G95" s="0" t="s">
        <v>2860</v>
      </c>
    </row>
    <row customHeight="1" ht="11.25">
      <c r="A96" s="0" t="s">
        <v>16</v>
      </c>
      <c r="B96" s="0" t="s">
        <v>2829</v>
      </c>
      <c r="C96" s="0" t="s">
        <v>2830</v>
      </c>
      <c r="D96" s="0" t="s">
        <v>2698</v>
      </c>
      <c r="E96" s="0" t="s">
        <v>2861</v>
      </c>
      <c r="F96" s="0" t="s">
        <v>2655</v>
      </c>
      <c r="G96" s="0" t="s">
        <v>2862</v>
      </c>
    </row>
    <row customHeight="1" ht="11.25">
      <c r="A97" s="0" t="s">
        <v>16</v>
      </c>
      <c r="B97" s="0" t="s">
        <v>2829</v>
      </c>
      <c r="C97" s="0" t="s">
        <v>2830</v>
      </c>
      <c r="D97" s="0" t="s">
        <v>2863</v>
      </c>
      <c r="E97" s="0" t="s">
        <v>2864</v>
      </c>
      <c r="F97" s="0" t="s">
        <v>2655</v>
      </c>
      <c r="G97" s="0" t="s">
        <v>2865</v>
      </c>
    </row>
    <row customHeight="1" ht="11.25">
      <c r="A98" s="0" t="s">
        <v>16</v>
      </c>
      <c r="B98" s="0" t="s">
        <v>2829</v>
      </c>
      <c r="C98" s="0" t="s">
        <v>2830</v>
      </c>
      <c r="D98" s="0" t="s">
        <v>2866</v>
      </c>
      <c r="E98" s="0" t="s">
        <v>2867</v>
      </c>
      <c r="F98" s="0" t="s">
        <v>2655</v>
      </c>
      <c r="G98" s="0" t="s">
        <v>2868</v>
      </c>
    </row>
    <row customHeight="1" ht="11.25">
      <c r="A99" s="0" t="s">
        <v>16</v>
      </c>
      <c r="B99" s="0" t="s">
        <v>2869</v>
      </c>
      <c r="C99" s="0" t="s">
        <v>2870</v>
      </c>
      <c r="D99" s="0" t="s">
        <v>2871</v>
      </c>
      <c r="E99" s="0" t="s">
        <v>2872</v>
      </c>
      <c r="F99" s="0" t="s">
        <v>2655</v>
      </c>
      <c r="G99" s="0" t="s">
        <v>2873</v>
      </c>
    </row>
    <row customHeight="1" ht="11.25">
      <c r="A100" s="0" t="s">
        <v>16</v>
      </c>
      <c r="B100" s="0" t="s">
        <v>2869</v>
      </c>
      <c r="C100" s="0" t="s">
        <v>2870</v>
      </c>
      <c r="D100" s="0" t="s">
        <v>2874</v>
      </c>
      <c r="E100" s="0" t="s">
        <v>2875</v>
      </c>
      <c r="F100" s="0" t="s">
        <v>2655</v>
      </c>
      <c r="G100" s="0" t="s">
        <v>2876</v>
      </c>
    </row>
    <row customHeight="1" ht="11.25">
      <c r="A101" s="0" t="s">
        <v>16</v>
      </c>
      <c r="B101" s="0" t="s">
        <v>2869</v>
      </c>
      <c r="C101" s="0" t="s">
        <v>2870</v>
      </c>
      <c r="D101" s="0" t="s">
        <v>2877</v>
      </c>
      <c r="E101" s="0" t="s">
        <v>2878</v>
      </c>
      <c r="F101" s="0" t="s">
        <v>2655</v>
      </c>
      <c r="G101" s="0" t="s">
        <v>2879</v>
      </c>
    </row>
    <row customHeight="1" ht="11.25">
      <c r="A102" s="0" t="s">
        <v>16</v>
      </c>
      <c r="B102" s="0" t="s">
        <v>2869</v>
      </c>
      <c r="C102" s="0" t="s">
        <v>2870</v>
      </c>
      <c r="D102" s="0" t="s">
        <v>2880</v>
      </c>
      <c r="E102" s="0" t="s">
        <v>2881</v>
      </c>
      <c r="F102" s="0" t="s">
        <v>2655</v>
      </c>
      <c r="G102" s="0" t="s">
        <v>2882</v>
      </c>
    </row>
    <row customHeight="1" ht="11.25">
      <c r="A103" s="0" t="s">
        <v>16</v>
      </c>
      <c r="B103" s="0" t="s">
        <v>2869</v>
      </c>
      <c r="C103" s="0" t="s">
        <v>2870</v>
      </c>
      <c r="D103" s="0" t="s">
        <v>2883</v>
      </c>
      <c r="E103" s="0" t="s">
        <v>2884</v>
      </c>
      <c r="F103" s="0" t="s">
        <v>2655</v>
      </c>
      <c r="G103" s="0" t="s">
        <v>2885</v>
      </c>
    </row>
    <row customHeight="1" ht="11.25">
      <c r="A104" s="0" t="s">
        <v>16</v>
      </c>
      <c r="B104" s="0" t="s">
        <v>2869</v>
      </c>
      <c r="C104" s="0" t="s">
        <v>2870</v>
      </c>
      <c r="D104" s="0" t="s">
        <v>2886</v>
      </c>
      <c r="E104" s="0" t="s">
        <v>2887</v>
      </c>
      <c r="F104" s="0" t="s">
        <v>2655</v>
      </c>
      <c r="G104" s="0" t="s">
        <v>2888</v>
      </c>
    </row>
    <row customHeight="1" ht="11.25">
      <c r="A105" s="0" t="s">
        <v>16</v>
      </c>
      <c r="B105" s="0" t="s">
        <v>2869</v>
      </c>
      <c r="C105" s="0" t="s">
        <v>2870</v>
      </c>
      <c r="D105" s="0" t="s">
        <v>2889</v>
      </c>
      <c r="E105" s="0" t="s">
        <v>2890</v>
      </c>
      <c r="F105" s="0" t="s">
        <v>2655</v>
      </c>
      <c r="G105" s="0" t="s">
        <v>2891</v>
      </c>
    </row>
    <row customHeight="1" ht="11.25">
      <c r="A106" s="0" t="s">
        <v>16</v>
      </c>
      <c r="B106" s="0" t="s">
        <v>2869</v>
      </c>
      <c r="C106" s="0" t="s">
        <v>2870</v>
      </c>
      <c r="D106" s="0" t="s">
        <v>2892</v>
      </c>
      <c r="E106" s="0" t="s">
        <v>2893</v>
      </c>
      <c r="F106" s="0" t="s">
        <v>2655</v>
      </c>
      <c r="G106" s="0" t="s">
        <v>2894</v>
      </c>
    </row>
    <row customHeight="1" ht="11.25">
      <c r="A107" s="0" t="s">
        <v>16</v>
      </c>
      <c r="B107" s="0" t="s">
        <v>2869</v>
      </c>
      <c r="C107" s="0" t="s">
        <v>2870</v>
      </c>
      <c r="D107" s="0" t="s">
        <v>2895</v>
      </c>
      <c r="E107" s="0" t="s">
        <v>2896</v>
      </c>
      <c r="F107" s="0" t="s">
        <v>2655</v>
      </c>
      <c r="G107" s="0" t="s">
        <v>2897</v>
      </c>
    </row>
    <row customHeight="1" ht="11.25">
      <c r="A108" s="0" t="s">
        <v>16</v>
      </c>
      <c r="B108" s="0" t="s">
        <v>2869</v>
      </c>
      <c r="C108" s="0" t="s">
        <v>2870</v>
      </c>
      <c r="D108" s="0" t="s">
        <v>2898</v>
      </c>
      <c r="E108" s="0" t="s">
        <v>2899</v>
      </c>
      <c r="F108" s="0" t="s">
        <v>2655</v>
      </c>
      <c r="G108" s="0" t="s">
        <v>2900</v>
      </c>
    </row>
    <row customHeight="1" ht="11.25">
      <c r="A109" s="0" t="s">
        <v>16</v>
      </c>
      <c r="B109" s="0" t="s">
        <v>2869</v>
      </c>
      <c r="C109" s="0" t="s">
        <v>2870</v>
      </c>
      <c r="D109" s="0" t="s">
        <v>2869</v>
      </c>
      <c r="E109" s="0" t="s">
        <v>2870</v>
      </c>
      <c r="F109" s="0" t="s">
        <v>2656</v>
      </c>
      <c r="G109" s="0" t="s">
        <v>2901</v>
      </c>
    </row>
    <row customHeight="1" ht="11.25">
      <c r="A110" s="0" t="s">
        <v>16</v>
      </c>
      <c r="B110" s="0" t="s">
        <v>2869</v>
      </c>
      <c r="C110" s="0" t="s">
        <v>2870</v>
      </c>
      <c r="D110" s="0" t="s">
        <v>2902</v>
      </c>
      <c r="E110" s="0" t="s">
        <v>2903</v>
      </c>
      <c r="F110" s="0" t="s">
        <v>2655</v>
      </c>
      <c r="G110" s="0" t="s">
        <v>2904</v>
      </c>
    </row>
    <row customHeight="1" ht="11.25">
      <c r="A111" s="0" t="s">
        <v>16</v>
      </c>
      <c r="B111" s="0" t="s">
        <v>2905</v>
      </c>
      <c r="C111" s="0" t="s">
        <v>2906</v>
      </c>
      <c r="D111" s="0" t="s">
        <v>2907</v>
      </c>
      <c r="E111" s="0" t="s">
        <v>2908</v>
      </c>
      <c r="F111" s="0" t="s">
        <v>2655</v>
      </c>
      <c r="G111" s="0" t="s">
        <v>2909</v>
      </c>
    </row>
    <row customHeight="1" ht="11.25">
      <c r="A112" s="0" t="s">
        <v>16</v>
      </c>
      <c r="B112" s="0" t="s">
        <v>2905</v>
      </c>
      <c r="C112" s="0" t="s">
        <v>2906</v>
      </c>
      <c r="D112" s="0" t="s">
        <v>2910</v>
      </c>
      <c r="E112" s="0" t="s">
        <v>2911</v>
      </c>
      <c r="F112" s="0" t="s">
        <v>2655</v>
      </c>
      <c r="G112" s="0" t="s">
        <v>2912</v>
      </c>
    </row>
    <row customHeight="1" ht="11.25">
      <c r="A113" s="0" t="s">
        <v>16</v>
      </c>
      <c r="B113" s="0" t="s">
        <v>2905</v>
      </c>
      <c r="C113" s="0" t="s">
        <v>2906</v>
      </c>
      <c r="D113" s="0" t="s">
        <v>2913</v>
      </c>
      <c r="E113" s="0" t="s">
        <v>2914</v>
      </c>
      <c r="F113" s="0" t="s">
        <v>2655</v>
      </c>
      <c r="G113" s="0" t="s">
        <v>2915</v>
      </c>
    </row>
    <row customHeight="1" ht="11.25">
      <c r="A114" s="0" t="s">
        <v>16</v>
      </c>
      <c r="B114" s="0" t="s">
        <v>2905</v>
      </c>
      <c r="C114" s="0" t="s">
        <v>2906</v>
      </c>
      <c r="D114" s="0" t="s">
        <v>2916</v>
      </c>
      <c r="E114" s="0" t="s">
        <v>2917</v>
      </c>
      <c r="F114" s="0" t="s">
        <v>2684</v>
      </c>
      <c r="G114" s="0" t="s">
        <v>2918</v>
      </c>
    </row>
    <row customHeight="1" ht="11.25">
      <c r="A115" s="0" t="s">
        <v>16</v>
      </c>
      <c r="B115" s="0" t="s">
        <v>2905</v>
      </c>
      <c r="C115" s="0" t="s">
        <v>2906</v>
      </c>
      <c r="D115" s="0" t="s">
        <v>2919</v>
      </c>
      <c r="E115" s="0" t="s">
        <v>2920</v>
      </c>
      <c r="F115" s="0" t="s">
        <v>2655</v>
      </c>
      <c r="G115" s="0" t="s">
        <v>2921</v>
      </c>
    </row>
    <row customHeight="1" ht="11.25">
      <c r="A116" s="0" t="s">
        <v>16</v>
      </c>
      <c r="B116" s="0" t="s">
        <v>2905</v>
      </c>
      <c r="C116" s="0" t="s">
        <v>2906</v>
      </c>
      <c r="D116" s="0" t="s">
        <v>2922</v>
      </c>
      <c r="E116" s="0" t="s">
        <v>2923</v>
      </c>
      <c r="F116" s="0" t="s">
        <v>2655</v>
      </c>
      <c r="G116" s="0" t="s">
        <v>2924</v>
      </c>
    </row>
    <row customHeight="1" ht="11.25">
      <c r="A117" s="0" t="s">
        <v>16</v>
      </c>
      <c r="B117" s="0" t="s">
        <v>2905</v>
      </c>
      <c r="C117" s="0" t="s">
        <v>2906</v>
      </c>
      <c r="D117" s="0" t="s">
        <v>2925</v>
      </c>
      <c r="E117" s="0" t="s">
        <v>2926</v>
      </c>
      <c r="F117" s="0" t="s">
        <v>2655</v>
      </c>
      <c r="G117" s="0" t="s">
        <v>2927</v>
      </c>
    </row>
    <row customHeight="1" ht="11.25">
      <c r="A118" s="0" t="s">
        <v>16</v>
      </c>
      <c r="B118" s="0" t="s">
        <v>2905</v>
      </c>
      <c r="C118" s="0" t="s">
        <v>2906</v>
      </c>
      <c r="D118" s="0" t="s">
        <v>2928</v>
      </c>
      <c r="E118" s="0" t="s">
        <v>2929</v>
      </c>
      <c r="F118" s="0" t="s">
        <v>2655</v>
      </c>
      <c r="G118" s="0" t="s">
        <v>2930</v>
      </c>
    </row>
    <row customHeight="1" ht="11.25">
      <c r="A119" s="0" t="s">
        <v>16</v>
      </c>
      <c r="B119" s="0" t="s">
        <v>2905</v>
      </c>
      <c r="C119" s="0" t="s">
        <v>2906</v>
      </c>
      <c r="D119" s="0" t="s">
        <v>2931</v>
      </c>
      <c r="E119" s="0" t="s">
        <v>2932</v>
      </c>
      <c r="F119" s="0" t="s">
        <v>2655</v>
      </c>
      <c r="G119" s="0" t="s">
        <v>2933</v>
      </c>
    </row>
    <row customHeight="1" ht="11.25">
      <c r="A120" s="0" t="s">
        <v>16</v>
      </c>
      <c r="B120" s="0" t="s">
        <v>2905</v>
      </c>
      <c r="C120" s="0" t="s">
        <v>2906</v>
      </c>
      <c r="D120" s="0" t="s">
        <v>2934</v>
      </c>
      <c r="E120" s="0" t="s">
        <v>2935</v>
      </c>
      <c r="F120" s="0" t="s">
        <v>2691</v>
      </c>
      <c r="G120" s="0" t="s">
        <v>2936</v>
      </c>
    </row>
    <row customHeight="1" ht="11.25">
      <c r="A121" s="0" t="s">
        <v>16</v>
      </c>
      <c r="B121" s="0" t="s">
        <v>2905</v>
      </c>
      <c r="C121" s="0" t="s">
        <v>2906</v>
      </c>
      <c r="D121" s="0" t="s">
        <v>2905</v>
      </c>
      <c r="E121" s="0" t="s">
        <v>2906</v>
      </c>
      <c r="F121" s="0" t="s">
        <v>2656</v>
      </c>
      <c r="G121" s="0" t="s">
        <v>2937</v>
      </c>
    </row>
    <row customHeight="1" ht="11.25">
      <c r="A122" s="0" t="s">
        <v>16</v>
      </c>
      <c r="B122" s="0" t="s">
        <v>2905</v>
      </c>
      <c r="C122" s="0" t="s">
        <v>2906</v>
      </c>
      <c r="D122" s="0" t="s">
        <v>2938</v>
      </c>
      <c r="E122" s="0" t="s">
        <v>2939</v>
      </c>
      <c r="F122" s="0" t="s">
        <v>2655</v>
      </c>
      <c r="G122" s="0" t="s">
        <v>2940</v>
      </c>
    </row>
    <row customHeight="1" ht="11.25">
      <c r="A123" s="0" t="s">
        <v>16</v>
      </c>
      <c r="B123" s="0" t="s">
        <v>2905</v>
      </c>
      <c r="C123" s="0" t="s">
        <v>2906</v>
      </c>
      <c r="D123" s="0" t="s">
        <v>2941</v>
      </c>
      <c r="E123" s="0" t="s">
        <v>2942</v>
      </c>
      <c r="F123" s="0" t="s">
        <v>2655</v>
      </c>
      <c r="G123" s="0" t="s">
        <v>2943</v>
      </c>
    </row>
    <row customHeight="1" ht="11.25">
      <c r="A124" s="0" t="s">
        <v>16</v>
      </c>
      <c r="B124" s="0" t="s">
        <v>2944</v>
      </c>
      <c r="C124" s="0" t="s">
        <v>2945</v>
      </c>
      <c r="D124" s="0" t="s">
        <v>2946</v>
      </c>
      <c r="E124" s="0" t="s">
        <v>2947</v>
      </c>
      <c r="F124" s="0" t="s">
        <v>2655</v>
      </c>
      <c r="G124" s="0" t="s">
        <v>2948</v>
      </c>
    </row>
    <row customHeight="1" ht="11.25">
      <c r="A125" s="0" t="s">
        <v>16</v>
      </c>
      <c r="B125" s="0" t="s">
        <v>2944</v>
      </c>
      <c r="C125" s="0" t="s">
        <v>2945</v>
      </c>
      <c r="D125" s="0" t="s">
        <v>2949</v>
      </c>
      <c r="E125" s="0" t="s">
        <v>2950</v>
      </c>
      <c r="F125" s="0" t="s">
        <v>2691</v>
      </c>
      <c r="G125" s="0" t="s">
        <v>2951</v>
      </c>
    </row>
    <row customHeight="1" ht="11.25">
      <c r="A126" s="0" t="s">
        <v>16</v>
      </c>
      <c r="B126" s="0" t="s">
        <v>2944</v>
      </c>
      <c r="C126" s="0" t="s">
        <v>2945</v>
      </c>
      <c r="D126" s="0" t="s">
        <v>2952</v>
      </c>
      <c r="E126" s="0" t="s">
        <v>2953</v>
      </c>
      <c r="F126" s="0" t="s">
        <v>2655</v>
      </c>
      <c r="G126" s="0" t="s">
        <v>2954</v>
      </c>
    </row>
    <row customHeight="1" ht="11.25">
      <c r="A127" s="0" t="s">
        <v>16</v>
      </c>
      <c r="B127" s="0" t="s">
        <v>2944</v>
      </c>
      <c r="C127" s="0" t="s">
        <v>2945</v>
      </c>
      <c r="D127" s="0" t="s">
        <v>2955</v>
      </c>
      <c r="E127" s="0" t="s">
        <v>2956</v>
      </c>
      <c r="F127" s="0" t="s">
        <v>2655</v>
      </c>
      <c r="G127" s="0" t="s">
        <v>2957</v>
      </c>
    </row>
    <row customHeight="1" ht="11.25">
      <c r="A128" s="0" t="s">
        <v>16</v>
      </c>
      <c r="B128" s="0" t="s">
        <v>2944</v>
      </c>
      <c r="C128" s="0" t="s">
        <v>2945</v>
      </c>
      <c r="D128" s="0" t="s">
        <v>2958</v>
      </c>
      <c r="E128" s="0" t="s">
        <v>2959</v>
      </c>
      <c r="F128" s="0" t="s">
        <v>2655</v>
      </c>
      <c r="G128" s="0" t="s">
        <v>2960</v>
      </c>
    </row>
    <row customHeight="1" ht="11.25">
      <c r="A129" s="0" t="s">
        <v>16</v>
      </c>
      <c r="B129" s="0" t="s">
        <v>2944</v>
      </c>
      <c r="C129" s="0" t="s">
        <v>2945</v>
      </c>
      <c r="D129" s="0" t="s">
        <v>2961</v>
      </c>
      <c r="E129" s="0" t="s">
        <v>2962</v>
      </c>
      <c r="F129" s="0" t="s">
        <v>2655</v>
      </c>
      <c r="G129" s="0" t="s">
        <v>2963</v>
      </c>
    </row>
    <row customHeight="1" ht="11.25">
      <c r="A130" s="0" t="s">
        <v>16</v>
      </c>
      <c r="B130" s="0" t="s">
        <v>2944</v>
      </c>
      <c r="C130" s="0" t="s">
        <v>2945</v>
      </c>
      <c r="D130" s="0" t="s">
        <v>2964</v>
      </c>
      <c r="E130" s="0" t="s">
        <v>2965</v>
      </c>
      <c r="F130" s="0" t="s">
        <v>2655</v>
      </c>
      <c r="G130" s="0" t="s">
        <v>2966</v>
      </c>
    </row>
    <row customHeight="1" ht="11.25">
      <c r="A131" s="0" t="s">
        <v>16</v>
      </c>
      <c r="B131" s="0" t="s">
        <v>2944</v>
      </c>
      <c r="C131" s="0" t="s">
        <v>2945</v>
      </c>
      <c r="D131" s="0" t="s">
        <v>2967</v>
      </c>
      <c r="E131" s="0" t="s">
        <v>2968</v>
      </c>
      <c r="F131" s="0" t="s">
        <v>2655</v>
      </c>
      <c r="G131" s="0" t="s">
        <v>2969</v>
      </c>
    </row>
    <row customHeight="1" ht="11.25">
      <c r="A132" s="0" t="s">
        <v>16</v>
      </c>
      <c r="B132" s="0" t="s">
        <v>2944</v>
      </c>
      <c r="C132" s="0" t="s">
        <v>2945</v>
      </c>
      <c r="D132" s="0" t="s">
        <v>2970</v>
      </c>
      <c r="E132" s="0" t="s">
        <v>2971</v>
      </c>
      <c r="F132" s="0" t="s">
        <v>2655</v>
      </c>
      <c r="G132" s="0" t="s">
        <v>2972</v>
      </c>
    </row>
    <row customHeight="1" ht="11.25">
      <c r="A133" s="0" t="s">
        <v>16</v>
      </c>
      <c r="B133" s="0" t="s">
        <v>2944</v>
      </c>
      <c r="C133" s="0" t="s">
        <v>2945</v>
      </c>
      <c r="D133" s="0" t="s">
        <v>2973</v>
      </c>
      <c r="E133" s="0" t="s">
        <v>2974</v>
      </c>
      <c r="F133" s="0" t="s">
        <v>2691</v>
      </c>
      <c r="G133" s="0" t="s">
        <v>2975</v>
      </c>
    </row>
    <row customHeight="1" ht="11.25">
      <c r="A134" s="0" t="s">
        <v>16</v>
      </c>
      <c r="B134" s="0" t="s">
        <v>2944</v>
      </c>
      <c r="C134" s="0" t="s">
        <v>2945</v>
      </c>
      <c r="D134" s="0" t="s">
        <v>2944</v>
      </c>
      <c r="E134" s="0" t="s">
        <v>2945</v>
      </c>
      <c r="F134" s="0" t="s">
        <v>2656</v>
      </c>
      <c r="G134" s="0" t="s">
        <v>2976</v>
      </c>
    </row>
    <row customHeight="1" ht="11.25">
      <c r="A135" s="0" t="s">
        <v>16</v>
      </c>
      <c r="B135" s="0" t="s">
        <v>2944</v>
      </c>
      <c r="C135" s="0" t="s">
        <v>2945</v>
      </c>
      <c r="D135" s="0" t="s">
        <v>2977</v>
      </c>
      <c r="E135" s="0" t="s">
        <v>2978</v>
      </c>
      <c r="F135" s="0" t="s">
        <v>2691</v>
      </c>
      <c r="G135" s="0" t="s">
        <v>2979</v>
      </c>
    </row>
    <row customHeight="1" ht="11.25">
      <c r="A136" s="0" t="s">
        <v>16</v>
      </c>
      <c r="B136" s="0" t="s">
        <v>2944</v>
      </c>
      <c r="C136" s="0" t="s">
        <v>2945</v>
      </c>
      <c r="D136" s="0" t="s">
        <v>2980</v>
      </c>
      <c r="E136" s="0" t="s">
        <v>2981</v>
      </c>
      <c r="F136" s="0" t="s">
        <v>2655</v>
      </c>
      <c r="G136" s="0" t="s">
        <v>2982</v>
      </c>
    </row>
    <row customHeight="1" ht="11.25">
      <c r="A137" s="0" t="s">
        <v>16</v>
      </c>
      <c r="B137" s="0" t="s">
        <v>2944</v>
      </c>
      <c r="C137" s="0" t="s">
        <v>2945</v>
      </c>
      <c r="D137" s="0" t="s">
        <v>2983</v>
      </c>
      <c r="E137" s="0" t="s">
        <v>2984</v>
      </c>
      <c r="F137" s="0" t="s">
        <v>2655</v>
      </c>
      <c r="G137" s="0" t="s">
        <v>2985</v>
      </c>
    </row>
    <row customHeight="1" ht="11.25">
      <c r="A138" s="0" t="s">
        <v>16</v>
      </c>
      <c r="B138" s="0" t="s">
        <v>2944</v>
      </c>
      <c r="C138" s="0" t="s">
        <v>2945</v>
      </c>
      <c r="D138" s="0" t="s">
        <v>2986</v>
      </c>
      <c r="E138" s="0" t="s">
        <v>2987</v>
      </c>
      <c r="F138" s="0" t="s">
        <v>2655</v>
      </c>
      <c r="G138" s="0" t="s">
        <v>2988</v>
      </c>
    </row>
    <row customHeight="1" ht="11.25">
      <c r="A139" s="0" t="s">
        <v>16</v>
      </c>
      <c r="B139" s="0" t="s">
        <v>2989</v>
      </c>
      <c r="C139" s="0" t="s">
        <v>2990</v>
      </c>
      <c r="D139" s="0" t="s">
        <v>2991</v>
      </c>
      <c r="E139" s="0" t="s">
        <v>2992</v>
      </c>
      <c r="F139" s="0" t="s">
        <v>2655</v>
      </c>
      <c r="G139" s="0" t="s">
        <v>2993</v>
      </c>
    </row>
    <row customHeight="1" ht="11.25">
      <c r="A140" s="0" t="s">
        <v>16</v>
      </c>
      <c r="B140" s="0" t="s">
        <v>2989</v>
      </c>
      <c r="C140" s="0" t="s">
        <v>2990</v>
      </c>
      <c r="D140" s="0" t="s">
        <v>2994</v>
      </c>
      <c r="E140" s="0" t="s">
        <v>2995</v>
      </c>
      <c r="F140" s="0" t="s">
        <v>2655</v>
      </c>
      <c r="G140" s="0" t="s">
        <v>2996</v>
      </c>
    </row>
    <row customHeight="1" ht="11.25">
      <c r="A141" s="0" t="s">
        <v>16</v>
      </c>
      <c r="B141" s="0" t="s">
        <v>2989</v>
      </c>
      <c r="C141" s="0" t="s">
        <v>2990</v>
      </c>
      <c r="D141" s="0" t="s">
        <v>2997</v>
      </c>
      <c r="E141" s="0" t="s">
        <v>2998</v>
      </c>
      <c r="F141" s="0" t="s">
        <v>2655</v>
      </c>
      <c r="G141" s="0" t="s">
        <v>2999</v>
      </c>
    </row>
    <row customHeight="1" ht="11.25">
      <c r="A142" s="0" t="s">
        <v>16</v>
      </c>
      <c r="B142" s="0" t="s">
        <v>2989</v>
      </c>
      <c r="C142" s="0" t="s">
        <v>2990</v>
      </c>
      <c r="D142" s="0" t="s">
        <v>3000</v>
      </c>
      <c r="E142" s="0" t="s">
        <v>3001</v>
      </c>
      <c r="F142" s="0" t="s">
        <v>2655</v>
      </c>
      <c r="G142" s="0" t="s">
        <v>3002</v>
      </c>
    </row>
    <row customHeight="1" ht="11.25">
      <c r="A143" s="0" t="s">
        <v>16</v>
      </c>
      <c r="B143" s="0" t="s">
        <v>2989</v>
      </c>
      <c r="C143" s="0" t="s">
        <v>2990</v>
      </c>
      <c r="D143" s="0" t="s">
        <v>3003</v>
      </c>
      <c r="E143" s="0" t="s">
        <v>3004</v>
      </c>
      <c r="F143" s="0" t="s">
        <v>2691</v>
      </c>
      <c r="G143" s="0" t="s">
        <v>3005</v>
      </c>
    </row>
    <row customHeight="1" ht="11.25">
      <c r="A144" s="0" t="s">
        <v>16</v>
      </c>
      <c r="B144" s="0" t="s">
        <v>2989</v>
      </c>
      <c r="C144" s="0" t="s">
        <v>2990</v>
      </c>
      <c r="D144" s="0" t="s">
        <v>3006</v>
      </c>
      <c r="E144" s="0" t="s">
        <v>3007</v>
      </c>
      <c r="F144" s="0" t="s">
        <v>2655</v>
      </c>
      <c r="G144" s="0" t="s">
        <v>3008</v>
      </c>
    </row>
    <row customHeight="1" ht="11.25">
      <c r="A145" s="0" t="s">
        <v>16</v>
      </c>
      <c r="B145" s="0" t="s">
        <v>2989</v>
      </c>
      <c r="C145" s="0" t="s">
        <v>2990</v>
      </c>
      <c r="D145" s="0" t="s">
        <v>3009</v>
      </c>
      <c r="E145" s="0" t="s">
        <v>3010</v>
      </c>
      <c r="F145" s="0" t="s">
        <v>2655</v>
      </c>
      <c r="G145" s="0" t="s">
        <v>3011</v>
      </c>
    </row>
    <row customHeight="1" ht="11.25">
      <c r="A146" s="0" t="s">
        <v>16</v>
      </c>
      <c r="B146" s="0" t="s">
        <v>2989</v>
      </c>
      <c r="C146" s="0" t="s">
        <v>2990</v>
      </c>
      <c r="D146" s="0" t="s">
        <v>3012</v>
      </c>
      <c r="E146" s="0" t="s">
        <v>3013</v>
      </c>
      <c r="F146" s="0" t="s">
        <v>2655</v>
      </c>
      <c r="G146" s="0" t="s">
        <v>3014</v>
      </c>
    </row>
    <row customHeight="1" ht="11.25">
      <c r="A147" s="0" t="s">
        <v>16</v>
      </c>
      <c r="B147" s="0" t="s">
        <v>2989</v>
      </c>
      <c r="C147" s="0" t="s">
        <v>2990</v>
      </c>
      <c r="D147" s="0" t="s">
        <v>3015</v>
      </c>
      <c r="E147" s="0" t="s">
        <v>3016</v>
      </c>
      <c r="F147" s="0" t="s">
        <v>2655</v>
      </c>
      <c r="G147" s="0" t="s">
        <v>3017</v>
      </c>
    </row>
    <row customHeight="1" ht="11.25">
      <c r="A148" s="0" t="s">
        <v>16</v>
      </c>
      <c r="B148" s="0" t="s">
        <v>2989</v>
      </c>
      <c r="C148" s="0" t="s">
        <v>2990</v>
      </c>
      <c r="D148" s="0" t="s">
        <v>3018</v>
      </c>
      <c r="E148" s="0" t="s">
        <v>3019</v>
      </c>
      <c r="F148" s="0" t="s">
        <v>2679</v>
      </c>
      <c r="G148" s="0" t="s">
        <v>3020</v>
      </c>
    </row>
    <row customHeight="1" ht="11.25">
      <c r="A149" s="0" t="s">
        <v>16</v>
      </c>
      <c r="B149" s="0" t="s">
        <v>2989</v>
      </c>
      <c r="C149" s="0" t="s">
        <v>2990</v>
      </c>
      <c r="D149" s="0" t="s">
        <v>3021</v>
      </c>
      <c r="E149" s="0" t="s">
        <v>3022</v>
      </c>
      <c r="F149" s="0" t="s">
        <v>2655</v>
      </c>
      <c r="G149" s="0" t="s">
        <v>3023</v>
      </c>
    </row>
    <row customHeight="1" ht="11.25">
      <c r="A150" s="0" t="s">
        <v>16</v>
      </c>
      <c r="B150" s="0" t="s">
        <v>2989</v>
      </c>
      <c r="C150" s="0" t="s">
        <v>2990</v>
      </c>
      <c r="D150" s="0" t="s">
        <v>2989</v>
      </c>
      <c r="E150" s="0" t="s">
        <v>2990</v>
      </c>
      <c r="F150" s="0" t="s">
        <v>2656</v>
      </c>
      <c r="G150" s="0" t="s">
        <v>3024</v>
      </c>
    </row>
    <row customHeight="1" ht="11.25">
      <c r="A151" s="0" t="s">
        <v>16</v>
      </c>
      <c r="B151" s="0" t="s">
        <v>2989</v>
      </c>
      <c r="C151" s="0" t="s">
        <v>2990</v>
      </c>
      <c r="D151" s="0" t="s">
        <v>3025</v>
      </c>
      <c r="E151" s="0" t="s">
        <v>3026</v>
      </c>
      <c r="F151" s="0" t="s">
        <v>2655</v>
      </c>
      <c r="G151" s="0" t="s">
        <v>3027</v>
      </c>
    </row>
    <row customHeight="1" ht="11.25">
      <c r="A152" s="0" t="s">
        <v>16</v>
      </c>
      <c r="B152" s="0" t="s">
        <v>3028</v>
      </c>
      <c r="C152" s="0" t="s">
        <v>3029</v>
      </c>
      <c r="D152" s="0" t="s">
        <v>3030</v>
      </c>
      <c r="E152" s="0" t="s">
        <v>3031</v>
      </c>
      <c r="F152" s="0" t="s">
        <v>2655</v>
      </c>
      <c r="G152" s="0" t="s">
        <v>3032</v>
      </c>
    </row>
    <row customHeight="1" ht="11.25">
      <c r="A153" s="0" t="s">
        <v>16</v>
      </c>
      <c r="B153" s="0" t="s">
        <v>3028</v>
      </c>
      <c r="C153" s="0" t="s">
        <v>3029</v>
      </c>
      <c r="D153" s="0" t="s">
        <v>3033</v>
      </c>
      <c r="E153" s="0" t="s">
        <v>3034</v>
      </c>
      <c r="F153" s="0" t="s">
        <v>2655</v>
      </c>
      <c r="G153" s="0" t="s">
        <v>3035</v>
      </c>
    </row>
    <row customHeight="1" ht="11.25">
      <c r="A154" s="0" t="s">
        <v>16</v>
      </c>
      <c r="B154" s="0" t="s">
        <v>3028</v>
      </c>
      <c r="C154" s="0" t="s">
        <v>3029</v>
      </c>
      <c r="D154" s="0" t="s">
        <v>3036</v>
      </c>
      <c r="E154" s="0" t="s">
        <v>3037</v>
      </c>
      <c r="F154" s="0" t="s">
        <v>2655</v>
      </c>
      <c r="G154" s="0" t="s">
        <v>3038</v>
      </c>
    </row>
    <row customHeight="1" ht="11.25">
      <c r="A155" s="0" t="s">
        <v>16</v>
      </c>
      <c r="B155" s="0" t="s">
        <v>3028</v>
      </c>
      <c r="C155" s="0" t="s">
        <v>3029</v>
      </c>
      <c r="D155" s="0" t="s">
        <v>3039</v>
      </c>
      <c r="E155" s="0" t="s">
        <v>3040</v>
      </c>
      <c r="F155" s="0" t="s">
        <v>2655</v>
      </c>
      <c r="G155" s="0" t="s">
        <v>3041</v>
      </c>
    </row>
    <row customHeight="1" ht="11.25">
      <c r="A156" s="0" t="s">
        <v>16</v>
      </c>
      <c r="B156" s="0" t="s">
        <v>3028</v>
      </c>
      <c r="C156" s="0" t="s">
        <v>3029</v>
      </c>
      <c r="D156" s="0" t="s">
        <v>3042</v>
      </c>
      <c r="E156" s="0" t="s">
        <v>3043</v>
      </c>
      <c r="F156" s="0" t="s">
        <v>2655</v>
      </c>
      <c r="G156" s="0" t="s">
        <v>3044</v>
      </c>
    </row>
    <row customHeight="1" ht="11.25">
      <c r="A157" s="0" t="s">
        <v>16</v>
      </c>
      <c r="B157" s="0" t="s">
        <v>3028</v>
      </c>
      <c r="C157" s="0" t="s">
        <v>3029</v>
      </c>
      <c r="D157" s="0" t="s">
        <v>3045</v>
      </c>
      <c r="E157" s="0" t="s">
        <v>3046</v>
      </c>
      <c r="F157" s="0" t="s">
        <v>2655</v>
      </c>
      <c r="G157" s="0" t="s">
        <v>3047</v>
      </c>
    </row>
    <row customHeight="1" ht="11.25">
      <c r="A158" s="0" t="s">
        <v>16</v>
      </c>
      <c r="B158" s="0" t="s">
        <v>3028</v>
      </c>
      <c r="C158" s="0" t="s">
        <v>3029</v>
      </c>
      <c r="D158" s="0" t="s">
        <v>3048</v>
      </c>
      <c r="E158" s="0" t="s">
        <v>3049</v>
      </c>
      <c r="F158" s="0" t="s">
        <v>2655</v>
      </c>
      <c r="G158" s="0" t="s">
        <v>3050</v>
      </c>
    </row>
    <row customHeight="1" ht="11.25">
      <c r="A159" s="0" t="s">
        <v>16</v>
      </c>
      <c r="B159" s="0" t="s">
        <v>3028</v>
      </c>
      <c r="C159" s="0" t="s">
        <v>3029</v>
      </c>
      <c r="D159" s="0" t="s">
        <v>3051</v>
      </c>
      <c r="E159" s="0" t="s">
        <v>3052</v>
      </c>
      <c r="F159" s="0" t="s">
        <v>2655</v>
      </c>
      <c r="G159" s="0" t="s">
        <v>3053</v>
      </c>
    </row>
    <row customHeight="1" ht="11.25">
      <c r="A160" s="0" t="s">
        <v>16</v>
      </c>
      <c r="B160" s="0" t="s">
        <v>3028</v>
      </c>
      <c r="C160" s="0" t="s">
        <v>3029</v>
      </c>
      <c r="D160" s="0" t="s">
        <v>3054</v>
      </c>
      <c r="E160" s="0" t="s">
        <v>3055</v>
      </c>
      <c r="F160" s="0" t="s">
        <v>2655</v>
      </c>
      <c r="G160" s="0" t="s">
        <v>3056</v>
      </c>
    </row>
    <row customHeight="1" ht="11.25">
      <c r="A161" s="0" t="s">
        <v>16</v>
      </c>
      <c r="B161" s="0" t="s">
        <v>3028</v>
      </c>
      <c r="C161" s="0" t="s">
        <v>3029</v>
      </c>
      <c r="D161" s="0" t="s">
        <v>3057</v>
      </c>
      <c r="E161" s="0" t="s">
        <v>3058</v>
      </c>
      <c r="F161" s="0" t="s">
        <v>2655</v>
      </c>
      <c r="G161" s="0" t="s">
        <v>3059</v>
      </c>
    </row>
    <row customHeight="1" ht="11.25">
      <c r="A162" s="0" t="s">
        <v>16</v>
      </c>
      <c r="B162" s="0" t="s">
        <v>3028</v>
      </c>
      <c r="C162" s="0" t="s">
        <v>3029</v>
      </c>
      <c r="D162" s="0" t="s">
        <v>3060</v>
      </c>
      <c r="E162" s="0" t="s">
        <v>3061</v>
      </c>
      <c r="F162" s="0" t="s">
        <v>2655</v>
      </c>
      <c r="G162" s="0" t="s">
        <v>3062</v>
      </c>
    </row>
    <row customHeight="1" ht="11.25">
      <c r="A163" s="0" t="s">
        <v>16</v>
      </c>
      <c r="B163" s="0" t="s">
        <v>3028</v>
      </c>
      <c r="C163" s="0" t="s">
        <v>3029</v>
      </c>
      <c r="D163" s="0" t="s">
        <v>3063</v>
      </c>
      <c r="E163" s="0" t="s">
        <v>3064</v>
      </c>
      <c r="F163" s="0" t="s">
        <v>2655</v>
      </c>
      <c r="G163" s="0" t="s">
        <v>3065</v>
      </c>
    </row>
    <row customHeight="1" ht="11.25">
      <c r="A164" s="0" t="s">
        <v>16</v>
      </c>
      <c r="B164" s="0" t="s">
        <v>3028</v>
      </c>
      <c r="C164" s="0" t="s">
        <v>3029</v>
      </c>
      <c r="D164" s="0" t="s">
        <v>3066</v>
      </c>
      <c r="E164" s="0" t="s">
        <v>3067</v>
      </c>
      <c r="F164" s="0" t="s">
        <v>2655</v>
      </c>
      <c r="G164" s="0" t="s">
        <v>3068</v>
      </c>
    </row>
    <row customHeight="1" ht="11.25">
      <c r="A165" s="0" t="s">
        <v>16</v>
      </c>
      <c r="B165" s="0" t="s">
        <v>3028</v>
      </c>
      <c r="C165" s="0" t="s">
        <v>3029</v>
      </c>
      <c r="D165" s="0" t="s">
        <v>3069</v>
      </c>
      <c r="E165" s="0" t="s">
        <v>3070</v>
      </c>
      <c r="F165" s="0" t="s">
        <v>2655</v>
      </c>
      <c r="G165" s="0" t="s">
        <v>3071</v>
      </c>
    </row>
    <row customHeight="1" ht="11.25">
      <c r="A166" s="0" t="s">
        <v>16</v>
      </c>
      <c r="B166" s="0" t="s">
        <v>3028</v>
      </c>
      <c r="C166" s="0" t="s">
        <v>3029</v>
      </c>
      <c r="D166" s="0" t="s">
        <v>3072</v>
      </c>
      <c r="E166" s="0" t="s">
        <v>3073</v>
      </c>
      <c r="F166" s="0" t="s">
        <v>2655</v>
      </c>
      <c r="G166" s="0" t="s">
        <v>3074</v>
      </c>
    </row>
    <row customHeight="1" ht="11.25">
      <c r="A167" s="0" t="s">
        <v>16</v>
      </c>
      <c r="B167" s="0" t="s">
        <v>3028</v>
      </c>
      <c r="C167" s="0" t="s">
        <v>3029</v>
      </c>
      <c r="D167" s="0" t="s">
        <v>3075</v>
      </c>
      <c r="E167" s="0" t="s">
        <v>3076</v>
      </c>
      <c r="F167" s="0" t="s">
        <v>2655</v>
      </c>
      <c r="G167" s="0" t="s">
        <v>3077</v>
      </c>
    </row>
    <row customHeight="1" ht="11.25">
      <c r="A168" s="0" t="s">
        <v>16</v>
      </c>
      <c r="B168" s="0" t="s">
        <v>3028</v>
      </c>
      <c r="C168" s="0" t="s">
        <v>3029</v>
      </c>
      <c r="D168" s="0" t="s">
        <v>3078</v>
      </c>
      <c r="E168" s="0" t="s">
        <v>3079</v>
      </c>
      <c r="F168" s="0" t="s">
        <v>2655</v>
      </c>
      <c r="G168" s="0" t="s">
        <v>3080</v>
      </c>
    </row>
    <row customHeight="1" ht="11.25">
      <c r="A169" s="0" t="s">
        <v>16</v>
      </c>
      <c r="B169" s="0" t="s">
        <v>3028</v>
      </c>
      <c r="C169" s="0" t="s">
        <v>3029</v>
      </c>
      <c r="D169" s="0" t="s">
        <v>3028</v>
      </c>
      <c r="E169" s="0" t="s">
        <v>3029</v>
      </c>
      <c r="F169" s="0" t="s">
        <v>2656</v>
      </c>
      <c r="G169" s="0" t="s">
        <v>3081</v>
      </c>
    </row>
    <row customHeight="1" ht="11.25">
      <c r="A170" s="0" t="s">
        <v>16</v>
      </c>
      <c r="B170" s="0" t="s">
        <v>3028</v>
      </c>
      <c r="C170" s="0" t="s">
        <v>3029</v>
      </c>
      <c r="D170" s="0" t="s">
        <v>3082</v>
      </c>
      <c r="E170" s="0" t="s">
        <v>3083</v>
      </c>
      <c r="F170" s="0" t="s">
        <v>2655</v>
      </c>
      <c r="G170" s="0" t="s">
        <v>3084</v>
      </c>
    </row>
    <row customHeight="1" ht="11.25">
      <c r="A171" s="0" t="s">
        <v>16</v>
      </c>
      <c r="B171" s="0" t="s">
        <v>3028</v>
      </c>
      <c r="C171" s="0" t="s">
        <v>3029</v>
      </c>
      <c r="D171" s="0" t="s">
        <v>3085</v>
      </c>
      <c r="E171" s="0" t="s">
        <v>3086</v>
      </c>
      <c r="F171" s="0" t="s">
        <v>2655</v>
      </c>
      <c r="G171" s="0" t="s">
        <v>3087</v>
      </c>
    </row>
    <row customHeight="1" ht="11.25">
      <c r="A172" s="0" t="s">
        <v>16</v>
      </c>
      <c r="B172" s="0" t="s">
        <v>3088</v>
      </c>
      <c r="C172" s="0" t="s">
        <v>3089</v>
      </c>
      <c r="D172" s="0" t="s">
        <v>3090</v>
      </c>
      <c r="E172" s="0" t="s">
        <v>3091</v>
      </c>
      <c r="F172" s="0" t="s">
        <v>2655</v>
      </c>
      <c r="G172" s="0" t="s">
        <v>3092</v>
      </c>
    </row>
    <row customHeight="1" ht="11.25">
      <c r="A173" s="0" t="s">
        <v>16</v>
      </c>
      <c r="B173" s="0" t="s">
        <v>3088</v>
      </c>
      <c r="C173" s="0" t="s">
        <v>3089</v>
      </c>
      <c r="D173" s="0" t="s">
        <v>3093</v>
      </c>
      <c r="E173" s="0" t="s">
        <v>3094</v>
      </c>
      <c r="F173" s="0" t="s">
        <v>2655</v>
      </c>
      <c r="G173" s="0" t="s">
        <v>3095</v>
      </c>
    </row>
    <row customHeight="1" ht="11.25">
      <c r="A174" s="0" t="s">
        <v>16</v>
      </c>
      <c r="B174" s="0" t="s">
        <v>3088</v>
      </c>
      <c r="C174" s="0" t="s">
        <v>3089</v>
      </c>
      <c r="D174" s="0" t="s">
        <v>3096</v>
      </c>
      <c r="E174" s="0" t="s">
        <v>3097</v>
      </c>
      <c r="F174" s="0" t="s">
        <v>2655</v>
      </c>
      <c r="G174" s="0" t="s">
        <v>3098</v>
      </c>
    </row>
    <row customHeight="1" ht="11.25">
      <c r="A175" s="0" t="s">
        <v>16</v>
      </c>
      <c r="B175" s="0" t="s">
        <v>3088</v>
      </c>
      <c r="C175" s="0" t="s">
        <v>3089</v>
      </c>
      <c r="D175" s="0" t="s">
        <v>3099</v>
      </c>
      <c r="E175" s="0" t="s">
        <v>3100</v>
      </c>
      <c r="F175" s="0" t="s">
        <v>2655</v>
      </c>
      <c r="G175" s="0" t="s">
        <v>3101</v>
      </c>
    </row>
    <row customHeight="1" ht="11.25">
      <c r="A176" s="0" t="s">
        <v>16</v>
      </c>
      <c r="B176" s="0" t="s">
        <v>3088</v>
      </c>
      <c r="C176" s="0" t="s">
        <v>3089</v>
      </c>
      <c r="D176" s="0" t="s">
        <v>3102</v>
      </c>
      <c r="E176" s="0" t="s">
        <v>3103</v>
      </c>
      <c r="F176" s="0" t="s">
        <v>2655</v>
      </c>
      <c r="G176" s="0" t="s">
        <v>3104</v>
      </c>
    </row>
    <row customHeight="1" ht="11.25">
      <c r="A177" s="0" t="s">
        <v>16</v>
      </c>
      <c r="B177" s="0" t="s">
        <v>3088</v>
      </c>
      <c r="C177" s="0" t="s">
        <v>3089</v>
      </c>
      <c r="D177" s="0" t="s">
        <v>3105</v>
      </c>
      <c r="E177" s="0" t="s">
        <v>3106</v>
      </c>
      <c r="F177" s="0" t="s">
        <v>2655</v>
      </c>
      <c r="G177" s="0" t="s">
        <v>3107</v>
      </c>
    </row>
    <row customHeight="1" ht="11.25">
      <c r="A178" s="0" t="s">
        <v>16</v>
      </c>
      <c r="B178" s="0" t="s">
        <v>3088</v>
      </c>
      <c r="C178" s="0" t="s">
        <v>3089</v>
      </c>
      <c r="D178" s="0" t="s">
        <v>3108</v>
      </c>
      <c r="E178" s="0" t="s">
        <v>3109</v>
      </c>
      <c r="F178" s="0" t="s">
        <v>2655</v>
      </c>
      <c r="G178" s="0" t="s">
        <v>3110</v>
      </c>
    </row>
    <row customHeight="1" ht="11.25">
      <c r="A179" s="0" t="s">
        <v>16</v>
      </c>
      <c r="B179" s="0" t="s">
        <v>3088</v>
      </c>
      <c r="C179" s="0" t="s">
        <v>3089</v>
      </c>
      <c r="D179" s="0" t="s">
        <v>3111</v>
      </c>
      <c r="E179" s="0" t="s">
        <v>3112</v>
      </c>
      <c r="F179" s="0" t="s">
        <v>2655</v>
      </c>
      <c r="G179" s="0" t="s">
        <v>3113</v>
      </c>
    </row>
    <row customHeight="1" ht="11.25">
      <c r="A180" s="0" t="s">
        <v>16</v>
      </c>
      <c r="B180" s="0" t="s">
        <v>3088</v>
      </c>
      <c r="C180" s="0" t="s">
        <v>3089</v>
      </c>
      <c r="D180" s="0" t="s">
        <v>3114</v>
      </c>
      <c r="E180" s="0" t="s">
        <v>3115</v>
      </c>
      <c r="F180" s="0" t="s">
        <v>2655</v>
      </c>
      <c r="G180" s="0" t="s">
        <v>3116</v>
      </c>
    </row>
    <row customHeight="1" ht="11.25">
      <c r="A181" s="0" t="s">
        <v>16</v>
      </c>
      <c r="B181" s="0" t="s">
        <v>3088</v>
      </c>
      <c r="C181" s="0" t="s">
        <v>3089</v>
      </c>
      <c r="D181" s="0" t="s">
        <v>3088</v>
      </c>
      <c r="E181" s="0" t="s">
        <v>3089</v>
      </c>
      <c r="F181" s="0" t="s">
        <v>2656</v>
      </c>
      <c r="G181" s="0" t="s">
        <v>3117</v>
      </c>
    </row>
    <row customHeight="1" ht="11.25">
      <c r="A182" s="0" t="s">
        <v>16</v>
      </c>
      <c r="B182" s="0" t="s">
        <v>3088</v>
      </c>
      <c r="C182" s="0" t="s">
        <v>3089</v>
      </c>
      <c r="D182" s="0" t="s">
        <v>3118</v>
      </c>
      <c r="E182" s="0" t="s">
        <v>3119</v>
      </c>
      <c r="F182" s="0" t="s">
        <v>2655</v>
      </c>
      <c r="G182" s="0" t="s">
        <v>3120</v>
      </c>
    </row>
    <row customHeight="1" ht="11.25">
      <c r="A183" s="0" t="s">
        <v>16</v>
      </c>
      <c r="B183" s="0" t="s">
        <v>3088</v>
      </c>
      <c r="C183" s="0" t="s">
        <v>3089</v>
      </c>
      <c r="D183" s="0" t="s">
        <v>3121</v>
      </c>
      <c r="E183" s="0" t="s">
        <v>3122</v>
      </c>
      <c r="F183" s="0" t="s">
        <v>2655</v>
      </c>
      <c r="G183" s="0" t="s">
        <v>3123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05AD2-8A36-E69C-10BB-EB4B5AF633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3170</v>
      </c>
      <c r="B1" s="948" t="s">
        <v>3171</v>
      </c>
      <c r="C1" s="948" t="s">
        <v>1164</v>
      </c>
    </row>
    <row customHeight="1" ht="11.25">
      <c r="A2" s="948">
        <v>4189678</v>
      </c>
      <c r="B2" s="948" t="s">
        <v>3172</v>
      </c>
      <c r="C2" s="948" t="s">
        <v>3173</v>
      </c>
    </row>
    <row customHeight="1" ht="11.25">
      <c r="A3" s="948">
        <v>4190415</v>
      </c>
      <c r="B3" s="948" t="s">
        <v>3174</v>
      </c>
      <c r="C3" s="948" t="s">
        <v>3173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E5DD9-65EF-E319-03AD-687372C668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3175</v>
      </c>
      <c r="B1" s="276" t="s">
        <v>3176</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863BE-D1BE-6D15-14BE-6E57D56D49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3177</v>
      </c>
      <c r="B1" s="0" t="b">
        <v>1</v>
      </c>
    </row>
    <row customHeight="1" ht="11.25">
      <c r="A2" s="0" t="s">
        <v>3178</v>
      </c>
      <c r="B2" s="0" t="b">
        <v>0</v>
      </c>
    </row>
    <row customHeight="1" ht="11.25">
      <c r="A3" s="0" t="s">
        <v>3179</v>
      </c>
      <c r="B3" s="0" t="b">
        <v>0</v>
      </c>
    </row>
    <row customHeight="1" ht="11.25">
      <c r="A4" s="0" t="s">
        <v>3180</v>
      </c>
      <c r="B4" s="0" t="b">
        <v>1</v>
      </c>
    </row>
    <row customHeight="1" ht="11.25">
      <c r="A5" s="0" t="s">
        <v>3181</v>
      </c>
      <c r="B5" s="0" t="b">
        <v>0</v>
      </c>
    </row>
    <row customHeight="1" ht="11.25">
      <c r="A6" s="0" t="s">
        <v>3182</v>
      </c>
      <c r="B6" s="0" t="b">
        <v>0</v>
      </c>
    </row>
    <row customHeight="1" ht="11.25">
      <c r="A7" s="0" t="s">
        <v>3183</v>
      </c>
      <c r="B7" s="0" t="b">
        <v>0</v>
      </c>
    </row>
    <row customHeight="1" ht="11.25">
      <c r="A8" s="0" t="s">
        <v>3184</v>
      </c>
      <c r="B8" s="0" t="b">
        <v>0</v>
      </c>
    </row>
    <row customHeight="1" ht="11.25">
      <c r="A9" s="0" t="s">
        <v>3185</v>
      </c>
      <c r="B9" s="0" t="b">
        <v>0</v>
      </c>
    </row>
    <row customHeight="1" ht="11.25">
      <c r="A10" s="0" t="s">
        <v>3186</v>
      </c>
      <c r="B10" s="0" t="b">
        <v>0</v>
      </c>
    </row>
    <row customHeight="1" ht="11.25">
      <c r="A11" s="0" t="s">
        <v>3187</v>
      </c>
      <c r="B11" s="0" t="b">
        <v>1</v>
      </c>
    </row>
    <row customHeight="1" ht="11.25">
      <c r="A12" s="0" t="s">
        <v>3188</v>
      </c>
      <c r="B12" s="0" t="b">
        <v>0</v>
      </c>
    </row>
    <row customHeight="1" ht="11.25">
      <c r="A13" s="0" t="s">
        <v>3189</v>
      </c>
      <c r="B13" s="0" t="b">
        <v>0</v>
      </c>
    </row>
    <row customHeight="1" ht="11.25">
      <c r="A14" s="0" t="s">
        <v>3190</v>
      </c>
      <c r="B14" s="0" t="b">
        <v>0</v>
      </c>
    </row>
    <row customHeight="1" ht="11.25">
      <c r="A15" s="0" t="s">
        <v>3191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EAC29-9ED9-C7B8-3B83-D4C51621329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2ECCB-DC93-013A-2511-2FFA8D30AF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3192</v>
      </c>
      <c r="B1" s="180" t="s">
        <v>3193</v>
      </c>
    </row>
    <row customHeight="1" ht="11.25">
      <c r="A2" s="175" t="s">
        <v>3194</v>
      </c>
      <c r="B2" s="175" t="s">
        <v>3195</v>
      </c>
    </row>
    <row customHeight="1" ht="11.25">
      <c r="A3" s="175" t="s">
        <v>3196</v>
      </c>
      <c r="B3" s="175" t="s">
        <v>3197</v>
      </c>
    </row>
    <row customHeight="1" ht="11.25">
      <c r="A4" s="175" t="s">
        <v>3198</v>
      </c>
      <c r="B4" s="175" t="s">
        <v>3199</v>
      </c>
    </row>
    <row customHeight="1" ht="11.25">
      <c r="A5" s="175" t="s">
        <v>3200</v>
      </c>
      <c r="B5" s="175" t="s">
        <v>3201</v>
      </c>
    </row>
    <row customHeight="1" ht="11.25">
      <c r="A6" s="175" t="s">
        <v>3202</v>
      </c>
      <c r="B6" s="175" t="s">
        <v>3203</v>
      </c>
    </row>
    <row customHeight="1" ht="11.25">
      <c r="A7" s="175" t="s">
        <v>3204</v>
      </c>
      <c r="B7" s="175" t="s">
        <v>3205</v>
      </c>
    </row>
    <row customHeight="1" ht="11.25">
      <c r="A8" s="175" t="s">
        <v>3206</v>
      </c>
      <c r="B8" s="175" t="s">
        <v>3207</v>
      </c>
    </row>
    <row customHeight="1" ht="11.25">
      <c r="A9" s="175" t="s">
        <v>3208</v>
      </c>
      <c r="B9" s="175" t="s">
        <v>3209</v>
      </c>
    </row>
    <row customHeight="1" ht="11.25">
      <c r="A10" s="175" t="s">
        <v>3210</v>
      </c>
      <c r="B10" s="175" t="s">
        <v>3211</v>
      </c>
    </row>
    <row customHeight="1" ht="11.25">
      <c r="A11" s="175" t="s">
        <v>3212</v>
      </c>
      <c r="B11" s="175" t="s">
        <v>3213</v>
      </c>
    </row>
    <row customHeight="1" ht="11.25">
      <c r="A12" s="175" t="s">
        <v>3214</v>
      </c>
      <c r="B12" s="175" t="s">
        <v>3215</v>
      </c>
    </row>
    <row customHeight="1" ht="11.25">
      <c r="A13" s="175" t="s">
        <v>3216</v>
      </c>
      <c r="B13" s="175" t="s">
        <v>3217</v>
      </c>
    </row>
    <row customHeight="1" ht="11.25">
      <c r="A14" s="175" t="s">
        <v>3218</v>
      </c>
      <c r="B14" s="175" t="s">
        <v>3219</v>
      </c>
    </row>
    <row customHeight="1" ht="11.25">
      <c r="A15" s="175" t="s">
        <v>3220</v>
      </c>
      <c r="B15" s="175" t="s">
        <v>3221</v>
      </c>
    </row>
    <row customHeight="1" ht="11.25">
      <c r="A16" s="175" t="s">
        <v>3222</v>
      </c>
      <c r="B16" s="175" t="s">
        <v>3223</v>
      </c>
    </row>
    <row customHeight="1" ht="11.25">
      <c r="A17" s="175" t="s">
        <v>3224</v>
      </c>
      <c r="B17" s="175" t="s">
        <v>3225</v>
      </c>
    </row>
    <row customHeight="1" ht="11.25">
      <c r="A18" s="175" t="s">
        <v>3226</v>
      </c>
      <c r="B18" s="175" t="s">
        <v>3227</v>
      </c>
    </row>
    <row customHeight="1" ht="11.25">
      <c r="A19" s="175" t="s">
        <v>3228</v>
      </c>
      <c r="B19" s="175" t="s">
        <v>3229</v>
      </c>
    </row>
    <row customHeight="1" ht="11.25">
      <c r="A20" s="175" t="s">
        <v>3230</v>
      </c>
      <c r="B20" s="175" t="s">
        <v>3231</v>
      </c>
    </row>
    <row customHeight="1" ht="11.25">
      <c r="A21" s="175" t="s">
        <v>3232</v>
      </c>
      <c r="B21" s="175" t="s">
        <v>3233</v>
      </c>
    </row>
    <row customHeight="1" ht="11.25">
      <c r="A22" s="175" t="s">
        <v>3234</v>
      </c>
      <c r="B22" s="175" t="s">
        <v>3235</v>
      </c>
    </row>
    <row customHeight="1" ht="11.25">
      <c r="A23" s="175" t="s">
        <v>3236</v>
      </c>
      <c r="B23" s="175" t="s">
        <v>3237</v>
      </c>
    </row>
    <row customHeight="1" ht="11.25">
      <c r="A24" s="175" t="s">
        <v>3238</v>
      </c>
      <c r="B24" s="175" t="s">
        <v>3239</v>
      </c>
    </row>
    <row customHeight="1" ht="11.25">
      <c r="A25" s="175" t="s">
        <v>3240</v>
      </c>
      <c r="B25" s="175" t="s">
        <v>3241</v>
      </c>
    </row>
    <row customHeight="1" ht="11.25">
      <c r="A26" s="175" t="s">
        <v>3242</v>
      </c>
      <c r="B26" s="175" t="s">
        <v>3243</v>
      </c>
    </row>
    <row customHeight="1" ht="11.25">
      <c r="A27" s="175" t="s">
        <v>3244</v>
      </c>
      <c r="B27" s="175" t="s">
        <v>3245</v>
      </c>
    </row>
    <row customHeight="1" ht="11.25">
      <c r="A28" s="175" t="s">
        <v>3246</v>
      </c>
      <c r="B28" s="175" t="s">
        <v>3247</v>
      </c>
    </row>
    <row customHeight="1" ht="11.25">
      <c r="A29" s="175" t="s">
        <v>3248</v>
      </c>
      <c r="B29" s="175" t="s">
        <v>3249</v>
      </c>
    </row>
    <row customHeight="1" ht="11.25">
      <c r="A30" s="175" t="s">
        <v>3250</v>
      </c>
      <c r="B30" s="175" t="s">
        <v>3251</v>
      </c>
    </row>
    <row customHeight="1" ht="11.25">
      <c r="A31" s="175" t="s">
        <v>3252</v>
      </c>
      <c r="B31" s="175" t="s">
        <v>3253</v>
      </c>
    </row>
    <row customHeight="1" ht="11.25">
      <c r="A32" s="175" t="s">
        <v>3254</v>
      </c>
      <c r="B32" s="175" t="s">
        <v>3255</v>
      </c>
    </row>
    <row customHeight="1" ht="11.25">
      <c r="A33" s="175" t="s">
        <v>3256</v>
      </c>
      <c r="B33" s="175" t="s">
        <v>3257</v>
      </c>
    </row>
    <row customHeight="1" ht="11.25">
      <c r="A34" s="175" t="s">
        <v>3258</v>
      </c>
      <c r="B34" s="175" t="s">
        <v>3259</v>
      </c>
    </row>
    <row customHeight="1" ht="11.25">
      <c r="A35" s="175" t="s">
        <v>3260</v>
      </c>
      <c r="B35" s="175" t="s">
        <v>3261</v>
      </c>
    </row>
    <row customHeight="1" ht="11.25">
      <c r="A36" s="175" t="s">
        <v>3262</v>
      </c>
      <c r="B36" s="175" t="s">
        <v>3263</v>
      </c>
    </row>
    <row customHeight="1" ht="11.25">
      <c r="A37" s="175" t="s">
        <v>3264</v>
      </c>
      <c r="B37" s="175" t="s">
        <v>3265</v>
      </c>
    </row>
    <row customHeight="1" ht="11.25">
      <c r="A38" s="175" t="s">
        <v>3266</v>
      </c>
      <c r="B38" s="175" t="s">
        <v>3267</v>
      </c>
    </row>
    <row customHeight="1" ht="11.25">
      <c r="A39" s="175" t="s">
        <v>3268</v>
      </c>
      <c r="B39" s="175" t="s">
        <v>3269</v>
      </c>
    </row>
    <row customHeight="1" ht="11.25">
      <c r="A40" s="175" t="s">
        <v>3270</v>
      </c>
      <c r="B40" s="175" t="s">
        <v>3271</v>
      </c>
    </row>
    <row customHeight="1" ht="11.25">
      <c r="A41" s="175" t="s">
        <v>3272</v>
      </c>
      <c r="B41" s="175" t="s">
        <v>3273</v>
      </c>
    </row>
    <row customHeight="1" ht="11.25">
      <c r="A42" s="175" t="s">
        <v>3274</v>
      </c>
      <c r="B42" s="175" t="s">
        <v>3275</v>
      </c>
    </row>
    <row customHeight="1" ht="11.25">
      <c r="A43" s="175" t="s">
        <v>3276</v>
      </c>
      <c r="B43" s="175" t="s">
        <v>3277</v>
      </c>
    </row>
    <row customHeight="1" ht="11.25">
      <c r="A44" s="175" t="s">
        <v>3278</v>
      </c>
      <c r="B44" s="175" t="s">
        <v>3279</v>
      </c>
    </row>
    <row customHeight="1" ht="11.25">
      <c r="A45" s="175" t="s">
        <v>3280</v>
      </c>
      <c r="B45" s="175" t="s">
        <v>3281</v>
      </c>
    </row>
    <row customHeight="1" ht="11.25">
      <c r="A46" s="175" t="s">
        <v>3282</v>
      </c>
      <c r="B46" s="175" t="s">
        <v>3283</v>
      </c>
    </row>
    <row customHeight="1" ht="11.25">
      <c r="A47" s="175" t="s">
        <v>3284</v>
      </c>
      <c r="B47" s="175" t="s">
        <v>3285</v>
      </c>
    </row>
    <row customHeight="1" ht="11.25">
      <c r="A48" s="175" t="s">
        <v>3286</v>
      </c>
      <c r="B48" s="175" t="s">
        <v>3287</v>
      </c>
    </row>
    <row customHeight="1" ht="11.25">
      <c r="A49" s="175" t="s">
        <v>3288</v>
      </c>
      <c r="B49" s="175" t="s">
        <v>3289</v>
      </c>
    </row>
    <row customHeight="1" ht="11.25">
      <c r="A50" s="175" t="s">
        <v>3290</v>
      </c>
      <c r="B50" s="175" t="s">
        <v>3291</v>
      </c>
    </row>
    <row customHeight="1" ht="11.25">
      <c r="A51" s="175" t="s">
        <v>3292</v>
      </c>
      <c r="B51" s="175" t="s">
        <v>3293</v>
      </c>
    </row>
    <row customHeight="1" ht="11.25">
      <c r="A52" s="175" t="s">
        <v>3294</v>
      </c>
      <c r="B52" s="175" t="s">
        <v>3295</v>
      </c>
    </row>
    <row customHeight="1" ht="11.25">
      <c r="A53" s="175" t="s">
        <v>3296</v>
      </c>
      <c r="B53" s="175" t="s">
        <v>3297</v>
      </c>
    </row>
    <row customHeight="1" ht="11.25">
      <c r="A54" s="175" t="s">
        <v>3298</v>
      </c>
      <c r="B54" s="175" t="s">
        <v>3299</v>
      </c>
    </row>
    <row customHeight="1" ht="11.25">
      <c r="A55" s="175" t="s">
        <v>3300</v>
      </c>
      <c r="B55" s="175" t="s">
        <v>3301</v>
      </c>
    </row>
    <row customHeight="1" ht="11.25">
      <c r="A56" s="175" t="s">
        <v>3302</v>
      </c>
      <c r="B56" s="175" t="s">
        <v>3303</v>
      </c>
    </row>
    <row customHeight="1" ht="11.25">
      <c r="A57" s="175" t="s">
        <v>3304</v>
      </c>
      <c r="B57" s="175" t="s">
        <v>3305</v>
      </c>
    </row>
    <row customHeight="1" ht="11.25">
      <c r="A58" s="175" t="s">
        <v>3306</v>
      </c>
      <c r="B58" s="175" t="s">
        <v>3307</v>
      </c>
    </row>
    <row customHeight="1" ht="11.25">
      <c r="A59" s="175" t="s">
        <v>3308</v>
      </c>
      <c r="B59" s="175" t="s">
        <v>3309</v>
      </c>
    </row>
    <row customHeight="1" ht="11.25">
      <c r="A60" s="175" t="s">
        <v>3310</v>
      </c>
      <c r="B60" s="175" t="s">
        <v>3311</v>
      </c>
    </row>
    <row customHeight="1" ht="11.25">
      <c r="A61" s="175"/>
      <c r="B61" s="175" t="s">
        <v>3312</v>
      </c>
    </row>
    <row customHeight="1" ht="11.25">
      <c r="A62" s="175"/>
      <c r="B62" s="175" t="s">
        <v>3313</v>
      </c>
    </row>
    <row customHeight="1" ht="11.25">
      <c r="A63" s="175"/>
      <c r="B63" s="175" t="s">
        <v>3314</v>
      </c>
    </row>
    <row customHeight="1" ht="11.25">
      <c r="A64" s="175"/>
      <c r="B64" s="175" t="s">
        <v>3315</v>
      </c>
    </row>
    <row customHeight="1" ht="11.25">
      <c r="A65" s="175"/>
      <c r="B65" s="175" t="s">
        <v>3316</v>
      </c>
    </row>
    <row customHeight="1" ht="11.25">
      <c r="A66" s="175"/>
      <c r="B66" s="175" t="s">
        <v>3317</v>
      </c>
    </row>
    <row customHeight="1" ht="11.25">
      <c r="A67" s="175"/>
      <c r="B67" s="175" t="s">
        <v>3318</v>
      </c>
    </row>
    <row customHeight="1" ht="11.25">
      <c r="A68" s="175"/>
      <c r="B68" s="175" t="s">
        <v>3319</v>
      </c>
    </row>
    <row customHeight="1" ht="11.25">
      <c r="A69" s="175"/>
      <c r="B69" s="175" t="s">
        <v>3320</v>
      </c>
    </row>
    <row customHeight="1" ht="11.25">
      <c r="A70" s="175"/>
      <c r="B70" s="175" t="s">
        <v>3321</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68EC2-6D88-48B4-1B06-A485E7C1F1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3322</v>
      </c>
    </row>
    <row customHeight="1" ht="90">
      <c r="B2" s="207" t="s">
        <v>3323</v>
      </c>
    </row>
    <row customHeight="1" ht="67.5">
      <c r="B3" s="207" t="s">
        <v>3324</v>
      </c>
    </row>
    <row customHeight="1" ht="33.75">
      <c r="B4" s="207" t="s">
        <v>3325</v>
      </c>
    </row>
    <row customHeight="1" ht="11.25">
      <c r="B5" s="207" t="s">
        <v>3326</v>
      </c>
    </row>
    <row customHeight="1" ht="22.5">
      <c r="B6" s="207" t="s">
        <v>3327</v>
      </c>
    </row>
    <row customHeight="1" ht="22.5">
      <c r="B7" s="207" t="s">
        <v>3328</v>
      </c>
    </row>
    <row customHeight="1" ht="22.5">
      <c r="B8" s="207" t="s">
        <v>3329</v>
      </c>
    </row>
    <row customHeight="1" ht="22.5">
      <c r="B9" s="207" t="s">
        <v>3330</v>
      </c>
    </row>
    <row customHeight="1" ht="56.25">
      <c r="B10" s="207" t="s">
        <v>3331</v>
      </c>
    </row>
    <row customHeight="1" ht="12.75">
      <c r="B11" s="272" t="s">
        <v>3332</v>
      </c>
    </row>
    <row customHeight="1" ht="11.25">
      <c r="B12" s="206" t="s">
        <v>3333</v>
      </c>
    </row>
    <row customHeight="1" ht="22.5">
      <c r="B13" s="207" t="s">
        <v>3334</v>
      </c>
    </row>
    <row customHeight="1" ht="67.5">
      <c r="B14" s="207" t="s">
        <v>3335</v>
      </c>
    </row>
    <row customHeight="1" ht="22.5">
      <c r="B15" s="207" t="s">
        <v>3336</v>
      </c>
    </row>
    <row customHeight="1" ht="11.25">
      <c r="B16" s="206" t="s">
        <v>3337</v>
      </c>
      <c r="D16" s="213"/>
    </row>
    <row customHeight="1" ht="33.75">
      <c r="B17" s="207" t="s">
        <v>3338</v>
      </c>
    </row>
    <row customHeight="1" ht="33.75">
      <c r="B18" s="207" t="s">
        <v>3339</v>
      </c>
    </row>
    <row customHeight="1" ht="11.25">
      <c r="B19" s="207" t="s">
        <v>3340</v>
      </c>
    </row>
    <row customHeight="1" ht="33.75">
      <c r="B20" s="207" t="s">
        <v>3341</v>
      </c>
    </row>
    <row customHeight="1" ht="11.25">
      <c r="B21" s="206" t="s">
        <v>3342</v>
      </c>
    </row>
    <row customHeight="1" ht="11.25">
      <c r="B22" s="207" t="s">
        <v>3343</v>
      </c>
    </row>
    <row r="24" customHeight="1" ht="22.5">
      <c r="B24" s="274" t="s">
        <v>3344</v>
      </c>
    </row>
    <row r="26" customHeight="1" ht="11.25">
      <c r="B26" s="206" t="s">
        <v>3345</v>
      </c>
    </row>
    <row customHeight="1" ht="22.5">
      <c r="B27" s="273" t="s">
        <v>395</v>
      </c>
    </row>
    <row customHeight="1" ht="56.25">
      <c r="B28" s="273" t="s">
        <v>3346</v>
      </c>
    </row>
    <row customHeight="1" ht="11.25">
      <c r="B29" s="323" t="s">
        <v>3347</v>
      </c>
    </row>
    <row customHeight="1" ht="22.5">
      <c r="B30" s="273" t="s">
        <v>3348</v>
      </c>
    </row>
    <row r="32" customHeight="1" ht="11.25">
      <c r="A32" s="301"/>
      <c r="B32" s="302" t="s">
        <v>3349</v>
      </c>
    </row>
    <row customHeight="1" ht="14.25">
      <c r="A33" s="303">
        <v>1</v>
      </c>
      <c r="B33" s="304" t="s">
        <v>3350</v>
      </c>
    </row>
    <row customHeight="1" ht="14.25">
      <c r="A34" s="303">
        <v>2</v>
      </c>
      <c r="B34" s="304" t="s">
        <v>3351</v>
      </c>
    </row>
    <row customHeight="1" ht="11.25">
      <c r="B35" s="302" t="s">
        <v>3352</v>
      </c>
    </row>
    <row customHeight="1" ht="11.25">
      <c r="B36" s="304" t="s">
        <v>3353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DB094-DA5B-A076-A1BE-82F44ADEBD9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1" width="10.57421875" hidden="1"/>
  </cols>
  <sheetData>
    <row customHeight="1" ht="22.5" hidden="1">
      <c r="E1" s="525"/>
      <c r="F1" s="525"/>
      <c r="G1" s="525"/>
      <c r="H1" s="2330" t="s">
        <v>351</v>
      </c>
      <c r="I1" s="2330"/>
      <c r="V1" s="1720" t="s">
        <v>14</v>
      </c>
    </row>
    <row s="5381" customFormat="1" customHeight="1" ht="14.25" hidden="1">
      <c r="C2" s="1732"/>
      <c r="D2" s="2346" t="s">
        <v>109</v>
      </c>
      <c r="E2" s="2348"/>
      <c r="F2" s="1738"/>
      <c r="G2" s="1733" t="s">
        <v>109</v>
      </c>
      <c r="H2" s="1736"/>
      <c r="I2" s="1734"/>
      <c r="L2" s="1735"/>
      <c r="M2" s="1735"/>
      <c r="N2" s="1735"/>
      <c r="O2" s="1735" t="s">
        <v>381</v>
      </c>
      <c r="P2" s="1735"/>
      <c r="Q2" s="1735"/>
      <c r="R2" s="1737" t="s">
        <v>380</v>
      </c>
      <c r="S2" s="1737" t="s">
        <v>380</v>
      </c>
      <c r="T2" s="1735"/>
      <c r="U2" s="1735"/>
      <c r="V2" s="1731">
        <v>0</v>
      </c>
    </row>
    <row s="5381" customFormat="1" customHeight="1" ht="14.25" hidden="1">
      <c r="C3" s="1732"/>
      <c r="D3" s="2347"/>
      <c r="E3" s="2349"/>
      <c r="F3" s="518"/>
      <c r="G3" s="982"/>
      <c r="H3" s="982" t="s">
        <v>382</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355</v>
      </c>
      <c r="I5" s="815"/>
      <c r="J5" s="815"/>
      <c r="L5" s="1727"/>
      <c r="M5" s="1727"/>
      <c r="N5" s="1727"/>
      <c r="O5" s="1727"/>
      <c r="P5" s="1727"/>
      <c r="Q5" s="1727"/>
      <c r="R5" s="1727"/>
      <c r="S5" s="1727"/>
      <c r="T5" s="1727"/>
      <c r="U5" s="1727"/>
      <c r="V5" s="1726">
        <v>5</v>
      </c>
    </row>
    <row customHeight="1" ht="29.25">
      <c r="C6" s="1629"/>
      <c r="D6" s="2350" t="s">
        <v>383</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299</v>
      </c>
      <c r="E10" s="2332"/>
      <c r="F10" s="2332"/>
      <c r="G10" s="2332"/>
      <c r="H10" s="2332"/>
      <c r="I10" s="2332"/>
      <c r="J10" s="2336" t="s">
        <v>300</v>
      </c>
      <c r="V10" s="1720">
        <v>14</v>
      </c>
    </row>
    <row customHeight="1" ht="27.299999999999997">
      <c r="C11" s="1629"/>
      <c r="D11" s="2240" t="s">
        <v>87</v>
      </c>
      <c r="E11" s="2336" t="s">
        <v>105</v>
      </c>
      <c r="F11" s="2305" t="s">
        <v>87</v>
      </c>
      <c r="G11" s="2306"/>
      <c r="H11" s="2288" t="s">
        <v>384</v>
      </c>
      <c r="I11" s="2288" t="s">
        <v>385</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386</v>
      </c>
      <c r="K14" s="1720"/>
      <c r="R14" s="613" t="s">
        <v>380</v>
      </c>
      <c r="S14" s="613" t="s">
        <v>380</v>
      </c>
      <c r="V14" s="1720">
        <v>14</v>
      </c>
    </row>
    <row customHeight="1" ht="14.699999999999998">
      <c r="A15" s="1720"/>
      <c r="C15" s="1629"/>
      <c r="D15" s="2347"/>
      <c r="E15" s="2349"/>
      <c r="F15" s="518"/>
      <c r="G15" s="982"/>
      <c r="H15" s="982" t="s">
        <v>382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