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&gt;=25МВт'!$68:$70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ТСО'!$76:$78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&gt;=25МВт'!$71:$74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ТСО'!$79:$82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&gt;=25МВт'!$T$67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ТСО'!$T$75</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Т-ТН'!$T$61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&gt;=25МВт'!$45:$64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&gt;=25МВт'!$46:$63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&gt;=25МВт'!$44:$65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&gt;=25МВт'!$DF$68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ТСО'!$DF$76</definedName>
    <definedName name="tblEnd_1_TARIFF_B_COLDVSNA">'ХВС. Т-тех'!$AJ$54</definedName>
    <definedName name="tblEnd_1_TARIFF_B_HOTVSNA">'ГВС. Т-транс'!$AR$55</definedName>
    <definedName name="tblEnd_1_TARIFF_B_VOTV">'ВО. Т-транс'!$AJ$54</definedName>
    <definedName name="tblEnd_1_TARIFF_C">'ТС. Т-ТН'!$DF$62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pt_ntar_30">'ТС. Т-ТЭ | ТСО'!$57:$74</definedName>
    <definedName name="pt_ter_30">'ТС. Т-ТЭ | ТСО'!$58:$73</definedName>
    <definedName name="pt_cs_30">'ТС. Т-ТЭ | ТСО'!$59:$72</definedName>
    <definedName name="pt_ist_te_30">'ТС. Т-ТЭ | ТСО'!$60:$71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<sst xmlns="http://schemas.openxmlformats.org/spreadsheetml/2006/main" count="14615" uniqueCount="3434">
  <si>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</si>
  <si>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</si>
  <si>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</si>
  <si>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</si>
  <si>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</si>
  <si>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</si>
  <si>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</si>
  <si>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</si>
  <si>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</si>
  <si>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</si>
  <si>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</si>
  <si>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</si>
  <si>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</si>
  <si>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</si>
  <si>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</si>
  <si>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</si>
  <si>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</si>
  <si>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</si>
  <si>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</si>
  <si>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</si>
  <si>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</si>
  <si>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</si>
  <si>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</si>
  <si>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</si>
  <si>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</si>
  <si>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</si>
  <si>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</si>
  <si>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</si>
  <si>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</si>
  <si>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</si>
  <si>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</si>
  <si>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</si>
  <si>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</si>
  <si>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</si>
  <si>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</si>
  <si>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</si>
  <si>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</si>
  <si>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</si>
  <si>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</si>
  <si>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</si>
  <si>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</si>
  <si>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84/5</t>
  </si>
  <si>
    <t>Наименование органа регулирования, принявшего решение об утверждении тарифов</t>
  </si>
  <si>
    <t>Комитет Республики Коми по тарифам</t>
  </si>
  <si>
    <t>Источник официального опубликования решения</t>
  </si>
  <si>
    <t>https://law.rkomi.ru/?id=42057</t>
  </si>
  <si>
    <t>Открывается, если Тип отчёта "изменения в раскрытой ранее информации"</t>
  </si>
  <si>
    <t>83/5</t>
  </si>
  <si>
    <t>Наименование органа регулирования, принявшего решение об изменении тарифов</t>
  </si>
  <si>
    <t>https://law.rkomi.ru/?id=66385</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</si>
  <si>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</si>
  <si>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</si>
  <si>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</si>
  <si>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</si>
  <si>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</si>
  <si>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</si>
  <si>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</si>
  <si>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</si>
  <si>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</si>
  <si>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</si>
  <si>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</si>
  <si>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</si>
  <si>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</si>
  <si>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</si>
  <si>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</si>
  <si>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</si>
  <si>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</si>
  <si>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</si>
  <si>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</si>
  <si>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</si>
  <si>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</si>
  <si>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</si>
  <si>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</si>
  <si>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</si>
  <si>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 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</si>
  <si>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</si>
  <si>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</si>
  <si>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</si>
  <si>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</si>
  <si>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</si>
  <si>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</si>
  <si>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</si>
  <si>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</si>
  <si>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</si>
  <si>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</si>
  <si>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</si>
  <si>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</si>
  <si>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</si>
  <si>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</si>
  <si>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</si>
  <si>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</si>
  <si>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</si>
  <si>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</si>
  <si>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</si>
  <si>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</si>
  <si>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</si>
  <si>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</si>
  <si>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</si>
  <si>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</si>
  <si>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</si>
  <si>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</si>
  <si>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</si>
  <si>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</si>
  <si>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</si>
  <si>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</si>
  <si>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</si>
  <si>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</si>
  <si>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</si>
  <si>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</si>
  <si>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</si>
  <si>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</si>
  <si>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</si>
  <si>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</si>
  <si>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</si>
  <si>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</si>
  <si>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</si>
  <si>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</si>
  <si>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</si>
  <si>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</si>
  <si>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</si>
  <si>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</si>
  <si>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</si>
  <si>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</si>
  <si>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</si>
  <si>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</si>
  <si>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</si>
  <si>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</si>
  <si>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</si>
  <si>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</si>
  <si>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</si>
  <si>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</si>
  <si>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</si>
  <si>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</si>
  <si>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</si>
  <si>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</si>
  <si>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</si>
  <si>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</si>
  <si>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</si>
  <si>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</si>
  <si>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</si>
  <si>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</si>
  <si>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</si>
  <si>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</si>
  <si>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</si>
  <si>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</si>
  <si>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</si>
  <si>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</si>
  <si>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</si>
  <si>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</si>
  <si>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</si>
  <si>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</si>
  <si>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</si>
  <si>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</si>
  <si>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</si>
  <si>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</si>
  <si>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</si>
  <si>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</si>
  <si>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</si>
  <si>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</si>
  <si>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</si>
  <si>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</si>
  <si>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</si>
  <si>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</si>
  <si>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</si>
  <si>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</si>
  <si>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</si>
  <si>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АО "Интер РАО - Электрогенерация" потребителям Республики Коми</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</si>
  <si>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</si>
  <si>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</si>
  <si>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</si>
  <si>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</si>
  <si>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</si>
  <si>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</si>
  <si>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</si>
  <si>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</si>
  <si>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</si>
  <si>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</si>
  <si>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pt_ntar_30</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</si>
  <si>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</si>
  <si>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</si>
  <si>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</si>
  <si>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</si>
  <si>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</si>
  <si>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АО "Интер РАО - Электрогенерация" потребителям Республики Коми</t>
  </si>
  <si>
    <t>"4190067"; "4190069"</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</si>
  <si>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</si>
  <si>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</si>
  <si>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</si>
  <si>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</si>
  <si>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</si>
  <si>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</si>
  <si>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</si>
  <si>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</si>
  <si>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</si>
  <si>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</si>
  <si>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</si>
  <si>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</si>
  <si>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</si>
  <si>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</si>
  <si>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</si>
  <si>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</si>
  <si>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</si>
  <si>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</si>
  <si>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</si>
  <si>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</si>
  <si>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</si>
  <si>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</si>
  <si>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</si>
  <si>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</si>
  <si>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</si>
  <si>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</si>
  <si>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</si>
  <si>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</si>
  <si>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</si>
  <si>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</si>
  <si>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</si>
  <si>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</si>
  <si>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</si>
  <si>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</si>
  <si>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</si>
  <si>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</si>
  <si>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</si>
  <si>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</si>
  <si>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</si>
  <si>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</si>
  <si>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</si>
  <si>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</si>
  <si>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</si>
  <si>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</si>
  <si>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</si>
  <si>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</si>
  <si>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</si>
  <si>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</si>
  <si>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</si>
  <si>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</si>
  <si>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</si>
  <si>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</si>
  <si>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</si>
  <si>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</si>
  <si>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</si>
  <si>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</si>
  <si>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</si>
  <si>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</si>
  <si>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</si>
  <si>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</si>
  <si>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</si>
  <si>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</si>
  <si>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</si>
  <si>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</si>
  <si>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</si>
  <si>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</si>
  <si>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</si>
  <si>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</si>
  <si>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</si>
  <si>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</si>
  <si>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</si>
  <si>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</si>
  <si>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</si>
  <si>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</si>
  <si>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</si>
  <si>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</si>
  <si>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</si>
  <si>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</si>
  <si>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</si>
  <si>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</si>
  <si>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</si>
  <si>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</si>
  <si>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</si>
  <si>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</si>
  <si>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</si>
  <si>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</si>
  <si>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</si>
  <si>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</si>
  <si>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</si>
  <si>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</si>
  <si>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</si>
  <si>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</si>
  <si>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</si>
  <si>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</si>
  <si>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</si>
  <si>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</si>
  <si>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</si>
  <si>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</si>
  <si>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</si>
  <si>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</si>
  <si>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</si>
  <si>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</si>
  <si>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</si>
  <si>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</si>
  <si>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</si>
  <si>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</si>
  <si>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</si>
  <si>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</si>
  <si>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</si>
  <si>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</si>
  <si>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</si>
  <si>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</si>
  <si>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</si>
  <si>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</si>
  <si>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</si>
  <si>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</si>
  <si>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</si>
  <si>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</si>
  <si>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</si>
  <si>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</si>
  <si>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</si>
  <si>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</si>
  <si>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</si>
  <si>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</si>
  <si>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</si>
  <si>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</si>
  <si>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</si>
  <si>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</si>
  <si>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</si>
  <si>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</si>
  <si>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</si>
  <si>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</si>
  <si>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</si>
  <si>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</si>
  <si>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</si>
  <si>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</si>
  <si>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</si>
  <si>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</si>
  <si>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</si>
  <si>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</si>
  <si>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</si>
  <si>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</si>
  <si>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</si>
  <si>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</si>
  <si>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</si>
  <si>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</si>
  <si>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</si>
  <si>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</si>
  <si>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</si>
  <si>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</si>
  <si>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</si>
  <si>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</si>
  <si>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</si>
  <si>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</si>
  <si>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</si>
  <si>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</si>
  <si>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</si>
  <si>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</si>
  <si>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</si>
  <si>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</si>
  <si>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</si>
  <si>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</si>
  <si>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</si>
  <si>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</si>
  <si>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</si>
  <si>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</si>
  <si>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</si>
  <si>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</si>
  <si>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</si>
  <si>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</si>
  <si>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</si>
  <si>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</si>
  <si>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</si>
  <si>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</si>
  <si>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</si>
  <si>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</si>
  <si>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</si>
  <si>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</si>
  <si>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</si>
  <si>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</si>
  <si>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</si>
  <si>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</si>
  <si>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</si>
  <si>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</si>
  <si>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</si>
  <si>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</si>
  <si>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</si>
  <si>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</si>
  <si>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</si>
  <si>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</si>
  <si>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</si>
  <si>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</si>
  <si>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</si>
  <si>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</si>
  <si>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</si>
  <si>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</si>
  <si>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</si>
  <si>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</si>
  <si>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</si>
  <si>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</si>
  <si>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</si>
  <si>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</si>
  <si>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</si>
  <si>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</si>
  <si>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</si>
  <si>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</si>
  <si>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</si>
  <si>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</si>
  <si>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</si>
  <si>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</si>
  <si>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</si>
  <si>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</si>
  <si>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</si>
  <si>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</si>
  <si>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</si>
  <si>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</si>
  <si>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</si>
  <si>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</si>
  <si>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</si>
  <si>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</si>
  <si>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</si>
  <si>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</si>
  <si>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</si>
  <si>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</si>
  <si>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</si>
  <si>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</si>
  <si>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</si>
  <si>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</si>
  <si>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</si>
  <si>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</si>
  <si>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</si>
  <si>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</si>
  <si>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</si>
  <si>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</si>
  <si>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</si>
  <si>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</si>
  <si>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</si>
  <si>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</si>
  <si>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</si>
  <si>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</si>
  <si>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</si>
  <si>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</si>
  <si>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</si>
  <si>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</si>
  <si>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</si>
  <si>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</si>
  <si>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</si>
  <si>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</si>
  <si>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</si>
  <si>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</si>
  <si>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</si>
  <si>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</si>
  <si>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</si>
  <si>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</si>
  <si>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</si>
  <si>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</si>
  <si>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</si>
  <si>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</si>
  <si>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</si>
  <si>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</si>
  <si>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</si>
  <si>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</si>
  <si>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</si>
  <si>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</si>
  <si>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</si>
  <si>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</si>
  <si>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</si>
  <si>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</si>
  <si>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</si>
  <si>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</si>
  <si>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</si>
  <si>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</si>
  <si>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</si>
  <si>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</si>
  <si>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</si>
  <si>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</si>
  <si>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тепловой сети без дополнительного преобразования на тепловых пунктах, эксплуатируемых теплоснабжающей организацией</t>
  </si>
  <si>
    <t>прочие</t>
  </si>
  <si>
    <t>вода</t>
  </si>
  <si>
    <t>к тепловой сети после тепловых пунктов (на тепловых пунктах), эксплуатируемых теплоснабжающей организацией</t>
  </si>
  <si>
    <t>население</t>
  </si>
  <si>
    <t>Период действия</t>
  </si>
  <si>
    <t>без дифференциации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</si>
  <si>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</si>
  <si>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</si>
  <si>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</si>
  <si>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</si>
  <si>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</si>
  <si>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</si>
  <si>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</si>
  <si>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</si>
  <si>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</si>
  <si>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</si>
  <si>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</si>
  <si>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</si>
  <si>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</si>
  <si>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</si>
  <si>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</si>
  <si>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</si>
  <si>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</si>
  <si>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</si>
  <si>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</si>
  <si>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</si>
  <si>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</si>
  <si>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</si>
  <si>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</si>
  <si>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</si>
  <si>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</si>
  <si>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</si>
  <si>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</si>
  <si>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</si>
  <si>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</si>
  <si>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</si>
  <si>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</si>
  <si>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</si>
  <si>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</si>
  <si>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</si>
  <si>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</si>
  <si>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</si>
  <si>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</si>
  <si>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</si>
  <si>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</si>
  <si>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</si>
  <si>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</si>
  <si>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</si>
  <si>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</si>
  <si>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</si>
  <si>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</si>
  <si>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</si>
  <si>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</si>
  <si>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</si>
  <si>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</si>
  <si>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</si>
  <si>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</si>
  <si>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</si>
  <si>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</si>
  <si>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</si>
  <si>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</si>
  <si>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</si>
  <si>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</si>
  <si>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</si>
  <si>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</si>
  <si>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</si>
  <si>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</si>
  <si>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</si>
  <si>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</si>
  <si>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</si>
  <si>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</si>
  <si>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</si>
  <si>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</si>
  <si>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</si>
  <si>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</si>
  <si>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</si>
  <si>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</si>
  <si>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</si>
  <si>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</si>
  <si>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</si>
  <si>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</si>
  <si>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</si>
  <si>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</si>
  <si>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</si>
  <si>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</si>
  <si>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</si>
  <si>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</si>
  <si>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</si>
  <si>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</si>
  <si>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</si>
  <si>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</si>
  <si>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</si>
  <si>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</si>
  <si>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</si>
  <si>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</si>
  <si>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</si>
  <si>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</si>
  <si>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</si>
  <si>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</si>
  <si>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</si>
  <si>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</si>
  <si>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</si>
  <si>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</si>
  <si>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</si>
  <si>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</si>
  <si>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</si>
  <si>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</si>
  <si>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</si>
  <si>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</si>
  <si>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</si>
  <si>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</si>
  <si>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</si>
  <si>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</si>
  <si>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</si>
  <si>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</si>
  <si>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</si>
  <si>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</si>
  <si>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</si>
  <si>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</si>
  <si>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</si>
  <si>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</si>
  <si>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</si>
  <si>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</si>
  <si>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</si>
  <si>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</si>
  <si>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</si>
  <si>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</si>
  <si>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</si>
  <si>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</si>
  <si>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</si>
  <si>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</si>
  <si>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</si>
  <si>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</si>
  <si>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</si>
  <si>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</si>
  <si>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</si>
  <si>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</si>
  <si>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</si>
  <si>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</si>
  <si>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</si>
  <si>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</si>
  <si>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</si>
  <si>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</si>
  <si>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</si>
  <si>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</si>
  <si>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</si>
  <si>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</si>
  <si>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</si>
  <si>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</si>
  <si>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</si>
  <si>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</si>
  <si>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</si>
  <si>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</si>
  <si>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</si>
  <si>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</si>
  <si>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</si>
  <si>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</si>
  <si>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</si>
  <si>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</si>
  <si>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</si>
  <si>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</si>
  <si>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</si>
  <si>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</si>
  <si>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</si>
  <si>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</si>
  <si>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</si>
  <si>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</si>
  <si>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</si>
  <si>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</si>
  <si>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</si>
  <si>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</si>
  <si>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</si>
  <si>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</si>
  <si>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</si>
  <si>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</si>
  <si>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</si>
  <si>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</si>
  <si>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</si>
  <si>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</si>
  <si>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</si>
  <si>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</si>
  <si>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</si>
  <si>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</si>
  <si>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</si>
  <si>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</si>
  <si>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</si>
  <si>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</si>
  <si>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</si>
  <si>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</si>
  <si>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</si>
  <si>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</si>
  <si>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</si>
  <si>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</si>
  <si>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</si>
  <si>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</si>
  <si>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</si>
  <si>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</si>
  <si>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</si>
  <si>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</si>
  <si>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</si>
  <si>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</si>
  <si>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</si>
  <si>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</si>
  <si>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</si>
  <si>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</si>
  <si>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</si>
  <si>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</si>
  <si>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</si>
  <si>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</si>
  <si>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</si>
  <si>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</si>
  <si>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</si>
  <si>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</si>
  <si>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</si>
  <si>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</si>
  <si>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</si>
  <si>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</si>
  <si>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</si>
  <si>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</si>
  <si>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</si>
  <si>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</si>
  <si>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</si>
  <si>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</si>
  <si>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</si>
  <si>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</si>
  <si>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</si>
  <si>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</si>
  <si>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</si>
  <si>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</si>
  <si>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</si>
  <si>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</si>
  <si>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</si>
  <si>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</si>
  <si>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</si>
  <si>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</si>
  <si>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</si>
  <si>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</si>
  <si>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</si>
  <si>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</si>
  <si>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</si>
  <si>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</si>
  <si>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</si>
  <si>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</si>
  <si>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</si>
  <si>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</si>
  <si>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</si>
  <si>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</si>
  <si>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</si>
  <si>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</si>
  <si>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</si>
  <si>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</si>
  <si>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</si>
  <si>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</si>
  <si>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</si>
  <si>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</si>
  <si>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</si>
  <si>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</si>
  <si>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</si>
  <si>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</si>
  <si>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</si>
  <si>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</si>
  <si>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</si>
  <si>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</si>
  <si>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</si>
  <si>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</si>
  <si>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</si>
  <si>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</si>
  <si>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</si>
  <si>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</si>
  <si>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</si>
  <si>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</si>
  <si>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</si>
  <si>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</si>
  <si>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</si>
  <si>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</si>
  <si>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</si>
  <si>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</si>
  <si>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</si>
  <si>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</si>
  <si>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</si>
  <si>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</si>
  <si>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</si>
  <si>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</si>
  <si>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</si>
  <si>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</si>
  <si>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</si>
  <si>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</si>
  <si>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</si>
  <si>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</si>
  <si>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</si>
  <si>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</si>
  <si>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</si>
  <si>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</si>
  <si>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</si>
  <si>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</si>
  <si>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</si>
  <si>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</si>
  <si>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</si>
  <si>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</si>
  <si>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</si>
  <si>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</si>
  <si>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</si>
  <si>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</si>
  <si>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</si>
  <si>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</si>
  <si>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</si>
  <si>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</si>
  <si>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</si>
  <si>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</si>
  <si>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</si>
  <si>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</si>
  <si>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</si>
  <si>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</si>
  <si>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</si>
  <si>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</si>
  <si>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</si>
  <si>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</si>
  <si>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</si>
  <si>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</si>
  <si>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</si>
  <si>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</si>
  <si>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</si>
  <si>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</si>
  <si>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</si>
  <si>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</si>
  <si>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</si>
  <si>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</si>
  <si>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</si>
  <si>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</si>
  <si>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</si>
  <si>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</si>
  <si>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</si>
  <si>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</si>
  <si>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</si>
  <si>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</si>
  <si>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</si>
  <si>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</si>
  <si>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</si>
  <si>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</si>
  <si>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</si>
  <si>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</si>
  <si>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</si>
  <si>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</si>
  <si>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</si>
  <si>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</si>
  <si>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</si>
  <si>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</si>
  <si>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</si>
  <si>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</si>
  <si>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</si>
  <si>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</si>
  <si>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</si>
  <si>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</si>
  <si>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</si>
  <si>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</si>
  <si>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</si>
  <si>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</si>
  <si>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</si>
  <si>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</si>
  <si>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</si>
  <si>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</si>
  <si>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</si>
  <si>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</si>
  <si>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</si>
  <si>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</si>
  <si>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</si>
  <si>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</si>
  <si>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</si>
  <si>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</si>
  <si>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</si>
  <si>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</si>
  <si>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</si>
  <si>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</si>
  <si>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</si>
  <si>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</si>
  <si>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</si>
  <si>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</si>
  <si>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</si>
  <si>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</si>
  <si>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</si>
  <si>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</si>
  <si>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</si>
  <si>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</si>
  <si>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</si>
  <si>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</si>
  <si>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</si>
  <si>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</si>
  <si>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</si>
  <si>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</si>
  <si>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</si>
  <si>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</si>
  <si>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</si>
  <si>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</si>
  <si>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</si>
  <si>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</si>
  <si>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</si>
  <si>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</si>
  <si>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</si>
  <si>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</si>
  <si>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</si>
  <si>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</si>
  <si>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</si>
  <si>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</si>
  <si>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</si>
  <si>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</si>
  <si>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</si>
  <si>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</si>
  <si>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</si>
  <si>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</si>
  <si>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</si>
  <si>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</si>
  <si>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</si>
  <si>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</si>
  <si>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</si>
  <si>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</si>
  <si>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</si>
  <si>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</si>
  <si>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</si>
  <si>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</si>
  <si>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</si>
  <si>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</si>
  <si>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</si>
  <si>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</si>
  <si>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</si>
  <si>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</si>
  <si>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</si>
  <si>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</si>
  <si>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</si>
  <si>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</si>
  <si>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</si>
  <si>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</si>
  <si>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</si>
  <si>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</si>
  <si>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</si>
  <si>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</si>
  <si>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</si>
  <si>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</si>
  <si>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</si>
  <si>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</si>
  <si>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</si>
  <si>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</si>
  <si>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</si>
  <si>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</si>
  <si>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</si>
  <si>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</si>
  <si>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</si>
  <si>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</si>
  <si>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</si>
  <si>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</si>
  <si>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</si>
  <si>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</si>
  <si>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</si>
  <si>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</si>
  <si>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</si>
  <si>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</si>
  <si>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</si>
  <si>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</si>
  <si>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</si>
  <si>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</si>
  <si>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</si>
  <si>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</si>
  <si>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</si>
  <si>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</si>
  <si>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</si>
  <si>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</si>
  <si>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</si>
  <si>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</si>
  <si>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</si>
  <si>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</si>
  <si>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</si>
  <si>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</si>
  <si>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</si>
  <si>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</si>
  <si>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</si>
  <si>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</si>
  <si>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</si>
  <si>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</si>
  <si>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</si>
  <si>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</si>
  <si>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</si>
  <si>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</si>
  <si>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</si>
  <si>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</si>
  <si>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</si>
  <si>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</si>
  <si>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</si>
  <si>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</si>
  <si>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</si>
  <si>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</si>
  <si>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</si>
  <si>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</si>
  <si>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</si>
  <si>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</si>
  <si>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</si>
  <si>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</si>
  <si>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</si>
  <si>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</si>
  <si>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</si>
  <si>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</si>
  <si>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</si>
  <si>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</si>
  <si>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</si>
  <si>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</si>
  <si>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</si>
  <si>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</si>
  <si>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</si>
  <si>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</si>
  <si>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</si>
  <si>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</si>
  <si>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</si>
  <si>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</si>
  <si>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</si>
  <si>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</si>
  <si>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</si>
  <si>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</si>
  <si>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</si>
  <si>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</si>
  <si>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</si>
  <si>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</si>
  <si>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</si>
  <si>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</si>
  <si>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</si>
  <si>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</si>
  <si>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</si>
  <si>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</si>
  <si>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</si>
  <si>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</si>
  <si>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</si>
  <si>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</si>
  <si>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</si>
  <si>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</si>
  <si>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</si>
  <si>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</si>
  <si>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</si>
  <si>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</si>
  <si>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</si>
  <si>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</si>
  <si>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</si>
  <si>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</si>
  <si>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</si>
  <si>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</si>
  <si>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</si>
  <si>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</si>
  <si>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</si>
  <si>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</si>
  <si>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</si>
  <si>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</si>
  <si>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</si>
  <si>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</si>
  <si>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</si>
  <si>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</si>
  <si>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</si>
  <si>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</si>
  <si>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</si>
  <si>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</si>
  <si>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</si>
  <si>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</si>
  <si>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</si>
  <si>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</si>
  <si>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</si>
  <si>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</si>
  <si>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</si>
  <si>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</si>
  <si>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</si>
  <si>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</si>
  <si>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</si>
  <si>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</si>
  <si>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</si>
  <si>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</si>
  <si>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</si>
  <si>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</si>
  <si>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</si>
  <si>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</si>
  <si>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</si>
  <si>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</si>
  <si>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</si>
  <si>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</si>
  <si>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</si>
  <si>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</si>
  <si>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</si>
  <si>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</si>
  <si>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</si>
  <si>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</si>
  <si>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</si>
  <si>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</si>
  <si>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</si>
  <si>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</si>
  <si>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</si>
  <si>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</si>
  <si>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</si>
  <si>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</si>
  <si>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</si>
  <si>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</si>
  <si>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</si>
  <si>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</si>
  <si>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</si>
  <si>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</si>
  <si>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</si>
  <si>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</si>
  <si>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</si>
  <si>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</si>
  <si>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</si>
  <si>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</si>
  <si>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</si>
  <si>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</si>
  <si>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</si>
  <si>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</si>
  <si>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</si>
  <si>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</si>
  <si>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</si>
  <si>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</si>
  <si>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</si>
  <si>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</si>
  <si>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</si>
  <si>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</si>
  <si>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</si>
  <si>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</si>
  <si>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</si>
  <si>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</si>
  <si>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</si>
  <si>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</si>
  <si>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</si>
  <si>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</si>
  <si>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</si>
  <si>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</si>
  <si>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</si>
  <si>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</si>
  <si>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</si>
  <si>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</si>
  <si>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</si>
  <si>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</si>
  <si>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</si>
  <si>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</si>
  <si>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</si>
  <si>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</si>
  <si>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</si>
  <si>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</si>
  <si>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</si>
  <si>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</si>
  <si>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</si>
  <si>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</si>
  <si>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</si>
  <si>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</si>
  <si>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</si>
  <si>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</si>
  <si>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</si>
  <si>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</si>
  <si>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</si>
  <si>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</si>
  <si>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</si>
  <si>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</si>
  <si>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</si>
  <si>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</si>
  <si>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</si>
  <si>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</si>
  <si>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</si>
  <si>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</si>
  <si>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</si>
  <si>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</si>
  <si>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</si>
  <si>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</si>
  <si>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</si>
  <si>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</si>
  <si>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</si>
  <si>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</si>
  <si>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</si>
  <si>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</si>
  <si>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</si>
  <si>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</si>
  <si>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</si>
  <si>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</si>
  <si>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</si>
  <si>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</si>
  <si>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</si>
  <si>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</si>
  <si>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</si>
  <si>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</si>
  <si>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</si>
  <si>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</si>
  <si>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</si>
  <si>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</si>
  <si>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</si>
  <si>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</si>
  <si>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</si>
  <si>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</si>
  <si>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</si>
  <si>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</si>
  <si>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</si>
  <si>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</si>
  <si>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</si>
  <si>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</si>
  <si>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http://irao-generation.ru/information/rasinf_gen/raskinf_te2012/pechorskayagr/</t>
  </si>
  <si>
    <t>https://portal.eias.ru/Portal/DownloadPage.aspx?type=12&amp;guid=0b964b4e-3d30-4e93-a3c4-ddd79e70d3f6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</si>
  <si>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</si>
  <si>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https://portal.eias.ru/Portal/DownloadPage.aspx?type=12&amp;guid=8f6ae86b-eb61-4286-a436-19cdf6710308</t>
  </si>
  <si>
    <t>Перечень сведений и документов, указанных в заявке на подключение, является исчерпывающим</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</si>
  <si>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</si>
  <si>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Постановление Правительства РФ N 787 от 5 июля 2018 г. (в ред. ПП от 30 ноября 2021 г. N 2115)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</si>
  <si>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</si>
  <si>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</si>
  <si>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8(82142)29038</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</si>
  <si>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</si>
  <si>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</si>
  <si>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lobanov_ao@@interrao.ru</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</si>
  <si>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</si>
  <si>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16:00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</si>
  <si>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</si>
  <si>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</si>
  <si>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</si>
  <si>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</si>
  <si>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</si>
  <si>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</si>
  <si>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</si>
  <si>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</si>
  <si>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</si>
  <si>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</si>
  <si>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</si>
  <si>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</si>
  <si>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</si>
  <si>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</si>
  <si>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</si>
  <si>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</si>
  <si>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</si>
  <si>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</si>
  <si>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</si>
  <si>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</si>
  <si>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</si>
  <si>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</si>
  <si>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</si>
  <si>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</si>
  <si>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</si>
  <si>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</si>
  <si>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</si>
  <si>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</si>
  <si>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</si>
  <si>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</si>
  <si>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</si>
  <si>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</si>
  <si>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</si>
  <si>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</si>
  <si>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</si>
  <si>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</si>
  <si>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</si>
  <si>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</si>
  <si>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</si>
  <si>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</si>
  <si>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</si>
  <si>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</si>
  <si>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</si>
  <si>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</si>
  <si>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</si>
  <si>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</si>
  <si>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</si>
  <si>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</si>
  <si>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</si>
  <si>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</si>
  <si>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</si>
  <si>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</si>
  <si>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</si>
  <si>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</si>
  <si>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</si>
  <si>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</si>
  <si>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</si>
  <si>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</si>
  <si>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</si>
  <si>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</si>
  <si>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</si>
  <si>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</si>
  <si>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</si>
  <si>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</si>
  <si>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</si>
  <si>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</si>
  <si>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</si>
  <si>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</si>
  <si>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</si>
  <si>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</si>
  <si>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</si>
  <si>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</si>
  <si>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</si>
  <si>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</si>
  <si>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</si>
  <si>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</si>
  <si>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</si>
  <si>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</si>
  <si>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</si>
  <si>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</si>
  <si>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</si>
  <si>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</si>
  <si>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</si>
  <si>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</si>
  <si>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</si>
  <si>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</si>
  <si>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</si>
  <si>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</si>
  <si>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</si>
  <si>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</si>
  <si>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</si>
  <si>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</si>
  <si>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</si>
  <si>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</si>
  <si>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</si>
  <si>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</si>
  <si>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</si>
  <si>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</si>
  <si>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</si>
  <si>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</si>
  <si>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</si>
  <si>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</si>
  <si>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</si>
  <si>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</si>
  <si>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</si>
  <si>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</si>
  <si>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</si>
  <si>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</si>
  <si>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</si>
  <si>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</si>
  <si>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</si>
  <si>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</si>
  <si>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</si>
  <si>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</si>
  <si>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</si>
  <si>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</si>
  <si>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</si>
  <si>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</si>
  <si>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</si>
  <si>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</si>
  <si>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</si>
  <si>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</si>
  <si>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</si>
  <si>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</si>
  <si>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</si>
  <si>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</si>
  <si>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</si>
  <si>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</si>
  <si>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</si>
  <si>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</si>
  <si>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</si>
  <si>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</si>
  <si>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</si>
  <si>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</si>
  <si>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</si>
  <si>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</si>
  <si>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</si>
  <si>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</si>
  <si>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</si>
  <si>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</si>
  <si>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</si>
  <si>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</si>
  <si>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</si>
  <si>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</si>
  <si>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</si>
  <si>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</si>
  <si>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</si>
  <si>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</si>
  <si>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</si>
  <si>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</si>
  <si>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</si>
  <si>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</si>
  <si>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</si>
  <si>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</si>
  <si>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</si>
  <si>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</si>
  <si>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</si>
  <si>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</si>
  <si>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</si>
  <si>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</si>
  <si>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</si>
  <si>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</si>
  <si>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</si>
  <si>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</si>
  <si>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</si>
  <si>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</si>
  <si>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</si>
  <si>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</si>
  <si>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</si>
  <si>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</si>
  <si>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</si>
  <si>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</si>
  <si>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</si>
  <si>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</si>
  <si>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</si>
  <si>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</si>
  <si>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</si>
  <si>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</si>
  <si>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</si>
  <si>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</si>
  <si>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</si>
  <si>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</si>
  <si>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</si>
  <si>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</si>
  <si>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</si>
  <si>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</si>
  <si>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</si>
  <si>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</si>
  <si>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</si>
  <si>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</si>
  <si>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</si>
  <si>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</si>
  <si>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</si>
  <si>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</si>
  <si>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</si>
  <si>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</si>
  <si>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</si>
  <si>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</si>
  <si>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</si>
  <si>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</si>
  <si>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</si>
  <si>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</si>
  <si>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</si>
  <si>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</si>
  <si>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</si>
  <si>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</si>
  <si>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</si>
  <si>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</si>
  <si>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</si>
  <si>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</si>
  <si>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</si>
  <si>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</si>
  <si>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</si>
  <si>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</si>
  <si>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</si>
  <si>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</si>
  <si>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</si>
  <si>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</si>
  <si>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</si>
  <si>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</si>
  <si>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</si>
  <si>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</si>
  <si>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</si>
  <si>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</si>
  <si>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</si>
  <si>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</si>
  <si>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</si>
  <si>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</si>
  <si>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</si>
  <si>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</si>
  <si>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</si>
  <si>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</si>
  <si>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</si>
  <si>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</si>
  <si>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</si>
  <si>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</si>
  <si>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</si>
  <si>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</si>
  <si>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</si>
  <si>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</si>
  <si>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</si>
  <si>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</si>
  <si>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</si>
  <si>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</si>
  <si>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</si>
  <si>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</si>
  <si>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</si>
  <si>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</si>
  <si>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</si>
  <si>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</si>
  <si>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</si>
  <si>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</si>
  <si>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</si>
  <si>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</si>
  <si>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</si>
  <si>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</si>
  <si>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</si>
  <si>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</si>
  <si>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</si>
  <si>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</si>
  <si>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</si>
  <si>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</si>
  <si>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</si>
  <si>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</si>
  <si>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</si>
  <si>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</si>
  <si>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</si>
  <si>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</si>
  <si>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</si>
  <si>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</si>
  <si>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</si>
  <si>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</si>
  <si>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</si>
  <si>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</si>
  <si>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</si>
  <si>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</si>
  <si>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</si>
  <si>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</si>
  <si>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</si>
  <si>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</si>
  <si>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</si>
  <si>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</si>
  <si>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</si>
  <si>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</si>
  <si>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</si>
  <si>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</si>
  <si>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</si>
  <si>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</si>
  <si>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</si>
  <si>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</si>
  <si>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</si>
  <si>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</si>
  <si>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</si>
  <si>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</si>
  <si>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</si>
  <si>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</si>
  <si>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</si>
  <si>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</si>
  <si>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</si>
  <si>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</si>
  <si>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</si>
  <si>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</si>
  <si>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</si>
  <si>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</si>
  <si>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</si>
  <si>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</si>
  <si>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</si>
  <si>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</si>
  <si>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</si>
  <si>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</si>
  <si>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</si>
  <si>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</si>
  <si>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</si>
  <si>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</si>
  <si>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</si>
  <si>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</si>
  <si>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</si>
  <si>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</si>
  <si>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</si>
  <si>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</si>
  <si>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</si>
  <si>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</si>
  <si>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</si>
  <si>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</si>
  <si>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</si>
  <si>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</si>
  <si>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</si>
  <si>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</si>
  <si>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</si>
  <si>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</si>
  <si>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</si>
  <si>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</si>
  <si>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</si>
  <si>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</si>
  <si>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</si>
  <si>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</si>
  <si>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</si>
  <si>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</si>
  <si>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</si>
  <si>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</si>
  <si>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</si>
  <si>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</si>
  <si>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</si>
  <si>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</si>
  <si>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</si>
  <si>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</si>
  <si>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</si>
  <si>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</si>
  <si>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</si>
  <si>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</si>
  <si>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</si>
  <si>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</si>
  <si>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</si>
  <si>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</si>
  <si>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</si>
  <si>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</si>
  <si>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</si>
  <si>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</si>
  <si>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</si>
  <si>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</si>
  <si>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</si>
  <si>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</si>
  <si>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</si>
  <si>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</si>
  <si>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</si>
  <si>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</si>
  <si>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</si>
  <si>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</si>
  <si>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</si>
  <si>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</si>
  <si>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</si>
  <si>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</si>
  <si>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</si>
  <si>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</si>
  <si>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</si>
  <si>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</si>
  <si>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</si>
  <si>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</si>
  <si>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</si>
  <si>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</si>
  <si>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</si>
  <si>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</si>
  <si>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</si>
  <si>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</si>
  <si>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</si>
  <si>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</si>
  <si>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</si>
  <si>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</si>
  <si>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</si>
  <si>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</si>
  <si>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</si>
  <si>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</si>
  <si>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</si>
  <si>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</si>
  <si>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</si>
  <si>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</si>
  <si>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</si>
  <si>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</si>
  <si>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</si>
  <si>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</si>
  <si>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</si>
  <si>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</si>
  <si>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</si>
  <si>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</si>
  <si>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</si>
  <si>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</si>
  <si>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</si>
  <si>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</si>
  <si>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</si>
  <si>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</si>
  <si>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</si>
  <si>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</si>
  <si>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</si>
  <si>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</si>
  <si>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</si>
  <si>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</si>
  <si>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</si>
  <si>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</si>
  <si>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</si>
  <si>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</si>
  <si>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</si>
  <si>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</si>
  <si>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</si>
  <si>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</si>
  <si>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</si>
  <si>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</si>
  <si>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</si>
  <si>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</si>
  <si>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</si>
  <si>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</si>
  <si>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</si>
  <si>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</si>
  <si>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</si>
  <si>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</si>
  <si>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</si>
  <si>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</si>
  <si>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</si>
  <si>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</si>
  <si>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</si>
  <si>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</si>
  <si>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</si>
  <si>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</si>
  <si>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</si>
  <si>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</si>
  <si>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</si>
  <si>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</si>
  <si>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</si>
  <si>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</si>
  <si>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</si>
  <si>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</si>
  <si>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</si>
  <si>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</si>
  <si>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</si>
  <si>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</si>
  <si>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</si>
  <si>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</si>
  <si>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</si>
  <si>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</si>
  <si>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</si>
  <si>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</si>
  <si>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</si>
  <si>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</si>
  <si>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</si>
  <si>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</si>
  <si>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</si>
  <si>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</si>
  <si>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</si>
  <si>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</si>
  <si>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</si>
  <si>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</si>
  <si>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</si>
  <si>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</si>
  <si>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</si>
  <si>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</si>
  <si>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</si>
  <si>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</si>
  <si>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</si>
  <si>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</si>
  <si>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</si>
  <si>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</si>
  <si>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</si>
  <si>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</si>
  <si>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</si>
  <si>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</si>
  <si>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</si>
  <si>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</si>
  <si>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</si>
  <si>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</si>
  <si>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</si>
  <si>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</si>
  <si>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</si>
  <si>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</si>
  <si>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</si>
  <si>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</si>
  <si>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</si>
  <si>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</si>
  <si>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</si>
  <si>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</si>
  <si>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</si>
  <si>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</si>
  <si>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</si>
  <si>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</si>
  <si>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</si>
  <si>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</si>
  <si>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</si>
  <si>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</si>
  <si>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</si>
  <si>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</si>
  <si>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</si>
  <si>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</si>
  <si>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</si>
  <si>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</si>
  <si>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</si>
  <si>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</si>
  <si>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</si>
  <si>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</si>
  <si>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</si>
  <si>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</si>
  <si>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</si>
  <si>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</si>
  <si>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</si>
  <si>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</si>
  <si>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</si>
  <si>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</si>
  <si>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</si>
  <si>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</si>
  <si>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</si>
  <si>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</si>
  <si>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</si>
  <si>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</si>
  <si>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</si>
  <si>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</si>
  <si>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</si>
  <si>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</si>
  <si>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</si>
  <si>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</si>
  <si>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</si>
  <si>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</si>
  <si>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</si>
  <si>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</si>
  <si>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</si>
  <si>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</si>
  <si>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</si>
  <si>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</si>
  <si>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</si>
  <si>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</si>
  <si>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</si>
  <si>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</si>
  <si>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</si>
  <si>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</si>
  <si>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</si>
  <si>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</si>
  <si>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</si>
  <si>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</si>
  <si>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</si>
  <si>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</si>
  <si>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</si>
  <si>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</si>
  <si>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</si>
  <si>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</si>
  <si>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</si>
  <si>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</si>
  <si>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</si>
  <si>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</si>
  <si>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</si>
  <si>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</si>
  <si>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</si>
  <si>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</si>
  <si>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</si>
  <si>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</si>
  <si>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</si>
  <si>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</si>
  <si>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</si>
  <si>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</si>
  <si>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</si>
  <si>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</si>
  <si>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</si>
  <si>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</si>
  <si>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</si>
  <si>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</si>
  <si>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</si>
  <si>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</si>
  <si>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</si>
  <si>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</si>
  <si>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</si>
  <si>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</si>
  <si>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</si>
  <si>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</si>
  <si>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</si>
  <si>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</si>
  <si>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</si>
  <si>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</si>
  <si>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</si>
  <si>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</si>
  <si>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</si>
  <si>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</si>
  <si>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</si>
  <si>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</si>
  <si>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</si>
  <si>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</si>
  <si>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</si>
  <si>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</si>
  <si>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</si>
  <si>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</si>
  <si>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</si>
  <si>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</si>
  <si>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</si>
  <si>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</si>
  <si>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</si>
  <si>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</si>
  <si>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</si>
  <si>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</si>
  <si>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</si>
  <si>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</si>
  <si>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</si>
  <si>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</si>
  <si>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</si>
  <si>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</si>
  <si>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</si>
  <si>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</si>
  <si>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</si>
  <si>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</si>
  <si>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</si>
  <si>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</si>
  <si>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</si>
  <si>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</si>
  <si>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</si>
  <si>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</si>
  <si>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</si>
  <si>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</si>
  <si>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</si>
  <si>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</si>
  <si>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</si>
  <si>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</si>
  <si>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</si>
  <si>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</si>
  <si>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</si>
  <si>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</si>
  <si>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</si>
  <si>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</si>
  <si>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</si>
  <si>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</si>
  <si>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</si>
  <si>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</si>
  <si>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</si>
  <si>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</si>
  <si>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</si>
  <si>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</si>
  <si>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</si>
  <si>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</si>
  <si>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</si>
  <si>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</si>
  <si>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</si>
  <si>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</si>
  <si>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</si>
  <si>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</si>
  <si>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</si>
  <si>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</si>
  <si>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</si>
  <si>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</si>
  <si>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</si>
  <si>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</si>
  <si>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</si>
  <si>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</si>
  <si>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</si>
  <si>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</si>
  <si>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</si>
  <si>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</si>
  <si>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</si>
  <si>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</si>
  <si>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</si>
  <si>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</si>
  <si>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</si>
  <si>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</si>
  <si>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</si>
  <si>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</si>
  <si>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</si>
  <si>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</si>
  <si>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</si>
  <si>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</si>
  <si>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</si>
  <si>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</si>
  <si>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</si>
  <si>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</si>
  <si>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</si>
  <si>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</si>
  <si>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</si>
  <si>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</si>
  <si>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</si>
  <si>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</si>
  <si>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</si>
  <si>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</si>
  <si>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</si>
  <si>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</si>
  <si>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</si>
  <si>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</si>
  <si>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</si>
  <si>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</si>
  <si>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</si>
  <si>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</si>
  <si>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</si>
  <si>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</si>
  <si>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</si>
  <si>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</si>
  <si>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</si>
  <si>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</si>
  <si>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</si>
  <si>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</si>
  <si>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</si>
  <si>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</si>
  <si>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</si>
  <si>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</si>
  <si>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</si>
  <si>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</si>
  <si>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</si>
  <si>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</si>
  <si>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</si>
  <si>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</si>
  <si>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</si>
  <si>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</si>
  <si>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</si>
  <si>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</si>
  <si>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</si>
  <si>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</si>
  <si>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</si>
  <si>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</si>
  <si>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</si>
  <si>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</si>
  <si>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</si>
  <si>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</si>
  <si>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</si>
  <si>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</si>
  <si>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</si>
  <si>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</si>
  <si>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</si>
  <si>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</si>
  <si>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</si>
  <si>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</si>
  <si>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</si>
  <si>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</si>
  <si>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</si>
  <si>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</si>
  <si>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</si>
  <si>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</si>
  <si>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</si>
  <si>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</si>
  <si>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</si>
  <si>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</si>
  <si>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Тарифы на 2024-2028 годы первоначально были утверждены Приказом Комитета РК по тарифам от 14.12.2023 №84/5 "Об установлении долгосрочных параметров регулирования деятельности АО "Интер РАО -Электрогенерация" для формирования тарифов на тепловую энергию (мощность) и теплоноситель с использованием метода индексации установленых тарифов и о тарифах на тепловую энергию (мощность) и теплоноситель, поставляемых АО "Интер РАО -Электрогенерация" потребителям Республики Коми"</t>
  </si>
  <si>
    <t>Приказом Комитета РК по тарифам от 05.12.2024 №79/6 были внесены изменения в Приказ от 14.12.2023 №84/5: скорректированы тарифы на 2025-2028 гг</t>
  </si>
  <si>
    <t>Приказом Комитета РК по тарифам от 12.12.2025 №83/5 были внесены изменения в Приказ от 14.12.2023 №84/5: скорректированы тарифы на 2026-2028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</si>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</sst>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8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12" xfId="61" applyFont="1" applyFill="1" applyBorder="1" applyNumberFormat="1">
      <alignment horizontal="left" vertical="center" wrapText="1" indent="1"/>
    </xf>
    <xf numFmtId="234" fontId="22" fillId="34" borderId="12" xfId="61" applyFont="1" applyFill="1" applyBorder="1" applyNumberFormat="1">
      <alignment horizontal="left" vertical="center" wrapText="1" inden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6"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0" fontId="46"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5"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irao-generation.ru/information/rasinf_gen/raskinf_te2012/pechorskayagr/" TargetMode="External"/><Relationship Id="rId3" Type="http://schemas.openxmlformats.org/officeDocument/2006/relationships/hyperlink" Target="https://portal.eias.ru/Portal/DownloadPage.aspx?type=12&amp;guid=0b964b4e-3d30-4e93-a3c4-ddd79e70d3f6" TargetMode="External"/><Relationship Id="rId4" Type="http://schemas.openxmlformats.org/officeDocument/2006/relationships/hyperlink" Target="https://portal.eias.ru/Portal/DownloadPage.aspx?type=12&amp;guid=8f6ae86b-eb61-4286-a436-19cdf6710308" TargetMode="External"/><Relationship Id="rId5" Type="http://schemas.openxmlformats.org/officeDocument/2006/relationships/hyperlink" Target="https://portal.eias.ru/Portal/DownloadPage.aspx?type=12&amp;guid=8f6ae86b-eb61-4286-a436-19cdf671030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2E528-5048-65D8-D2F1-F00CAFEBDA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797" width="5.421875" customWidth="1"/>
    <col min="2" max="2" style="3797" width="9.140625" customWidth="1"/>
    <col min="3" max="3" style="3797" width="16.421875" customWidth="1"/>
    <col min="4" max="25" style="3797" width="6.28125" customWidth="1"/>
    <col min="26" max="28" style="379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FF088-7132-B76B-7F0E-9EBC6129A7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404</v>
      </c>
      <c r="F4" s="2241"/>
      <c r="G4" s="2242"/>
      <c r="H4" s="2242"/>
      <c r="I4" s="2243"/>
      <c r="J4" s="494"/>
      <c r="K4" s="456"/>
      <c r="L4" s="456"/>
      <c r="W4" s="450">
        <v>22</v>
      </c>
    </row>
    <row s="1638" customFormat="1" customHeight="1" ht="18">
      <c r="A5" s="762"/>
      <c r="D5" s="825"/>
      <c r="E5" s="2217" t="str">
        <f>IF(org=0,"Не определено",org)</f>
        <v>Филиал "Печорская ГРЭС" АО "Интер РАО-Электрогенерация"</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316</v>
      </c>
      <c r="F7" s="2211"/>
      <c r="G7" s="2212"/>
      <c r="H7" s="2212"/>
      <c r="I7" s="2212"/>
      <c r="J7" s="2212"/>
      <c r="K7" s="2212"/>
      <c r="L7" s="2226" t="s">
        <v>317</v>
      </c>
      <c r="W7" s="450">
        <v>14</v>
      </c>
    </row>
    <row customHeight="1" ht="48.29999999999999">
      <c r="D8" s="453"/>
      <c r="E8" s="476" t="s">
        <v>92</v>
      </c>
      <c r="F8" s="826"/>
      <c r="G8" s="468" t="s">
        <v>90</v>
      </c>
      <c r="H8" s="468" t="s">
        <v>91</v>
      </c>
      <c r="I8" s="417" t="s">
        <v>89</v>
      </c>
      <c r="J8" s="417" t="s">
        <v>405</v>
      </c>
      <c r="K8" s="417" t="s">
        <v>406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408</v>
      </c>
      <c r="Q12" s="519" t="s">
        <v>409</v>
      </c>
      <c r="R12" s="520" t="s">
        <v>410</v>
      </c>
      <c r="S12" s="514" t="s">
        <v>411</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95901-C179-54E8-8118-8B8F15536088}" mc:Ignorable="x14ac xr xr2 xr3">
  <sheetPr>
    <tabColor theme="6" tint="0.4"/>
  </sheetPr>
  <dimension ref="A1:DM75"/>
  <sheetViews>
    <sheetView showGridLines="0" zoomScale="90" workbookViewId="0">
      <pane xSplit="29" ySplit="42" topLeftCell="AD43" activePane="bottomRight" state="frozen"/>
      <selection pane="bottomLeft" activeCell="A43" sqref="A43"/>
      <selection pane="topRight" activeCell="AD1" sqref="AD1"/>
      <selection pane="bottomRight" activeCell="T70" sqref="T70:DG7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3.00390625" customWidth="1"/>
    <col min="35" max="35" style="1638" width="3.7109375" customWidth="1"/>
    <col min="36" max="36" style="1638" width="12.8515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3733"/>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3734"/>
      <c r="DF2" s="2247"/>
      <c r="DG2" s="1261" t="s">
        <v>412</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3734"/>
      <c r="DF3" s="2247"/>
      <c r="DG3" s="1261" t="s">
        <v>414</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3734"/>
      <c r="DF4" s="2247"/>
      <c r="DG4" s="1261" t="s">
        <v>416</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3734"/>
      <c r="DF5" s="2247"/>
      <c r="DG5" s="1261" t="s">
        <v>418</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419</v>
      </c>
      <c r="M6" s="540"/>
      <c r="P6" s="2260">
        <v>1</v>
      </c>
      <c r="Q6" s="1308"/>
      <c r="R6" s="359"/>
      <c r="S6" s="1312">
        <f>$I6</f>
      </c>
      <c r="T6" s="288" t="s">
        <v>420</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3735"/>
      <c r="DF6" s="2250"/>
      <c r="DG6" s="1261" t="s">
        <v>421</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12">
        <f>$J7</f>
      </c>
      <c r="T7" s="289" t="s">
        <v>423</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3735"/>
      <c r="DF7" s="2250"/>
      <c r="DG7" s="1261" t="s">
        <v>424</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3736" t="s">
        <v>65</v>
      </c>
      <c r="DF8" s="328"/>
      <c r="DG8" s="2256" t="s">
        <v>426</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427</v>
      </c>
      <c r="U10" s="370"/>
      <c r="V10" s="370"/>
      <c r="W10" s="370"/>
      <c r="X10" s="370"/>
      <c r="Y10" s="370"/>
      <c r="Z10" s="370"/>
      <c r="AA10" s="370"/>
      <c r="AB10" s="370"/>
      <c r="AC10" s="370"/>
      <c r="AD10" s="370"/>
      <c r="AE10" s="370"/>
      <c r="AF10" s="370"/>
      <c r="AG10" s="370"/>
      <c r="AH10" s="370"/>
      <c r="AI10" s="370"/>
      <c r="AJ10" s="370"/>
      <c r="AK10" s="370"/>
      <c r="AL10" s="2719"/>
      <c r="AM10" s="2720"/>
      <c r="AN10" s="2721"/>
      <c r="AO10" s="2722"/>
      <c r="AP10" s="2723"/>
      <c r="AQ10" s="2724"/>
      <c r="AR10" s="2725"/>
      <c r="AS10" s="2726"/>
      <c r="AT10" s="2727"/>
      <c r="AU10" s="2728"/>
      <c r="AV10" s="2729"/>
      <c r="AW10" s="2730"/>
      <c r="AX10" s="2731"/>
      <c r="AY10" s="2732"/>
      <c r="AZ10" s="2733"/>
      <c r="BA10" s="2734"/>
      <c r="BB10" s="2735"/>
      <c r="BC10" s="2736"/>
      <c r="BD10" s="2737"/>
      <c r="BE10" s="2738"/>
      <c r="BF10" s="2739"/>
      <c r="BG10" s="2740"/>
      <c r="BH10" s="2741"/>
      <c r="BI10" s="2742"/>
      <c r="BJ10" s="2743"/>
      <c r="BK10" s="2744"/>
      <c r="BL10" s="2745"/>
      <c r="BM10" s="2746"/>
      <c r="BN10" s="2747"/>
      <c r="BO10" s="2748"/>
      <c r="BP10" s="2749"/>
      <c r="BQ10" s="2750"/>
      <c r="BR10" s="2751"/>
      <c r="BS10" s="2752"/>
      <c r="BT10" s="2753"/>
      <c r="BU10" s="2754"/>
      <c r="BV10" s="2755"/>
      <c r="BW10" s="2756"/>
      <c r="BX10" s="2757"/>
      <c r="BY10" s="2758"/>
      <c r="BZ10" s="2759"/>
      <c r="CA10" s="2760"/>
      <c r="CB10" s="2761"/>
      <c r="CC10" s="2762"/>
      <c r="CD10" s="2763"/>
      <c r="CE10" s="2764"/>
      <c r="CF10" s="2765"/>
      <c r="CG10" s="2766"/>
      <c r="CH10" s="2767"/>
      <c r="CI10" s="2768"/>
      <c r="CJ10" s="2769"/>
      <c r="CK10" s="2770"/>
      <c r="CL10" s="2771"/>
      <c r="CM10" s="2772"/>
      <c r="CN10" s="2773"/>
      <c r="CO10" s="2774"/>
      <c r="CP10" s="2775"/>
      <c r="CQ10" s="2776"/>
      <c r="CR10" s="2777"/>
      <c r="CS10" s="2778"/>
      <c r="CT10" s="2779"/>
      <c r="CU10" s="2780"/>
      <c r="CV10" s="2781"/>
      <c r="CW10" s="2782"/>
      <c r="CX10" s="2783"/>
      <c r="CY10" s="2784"/>
      <c r="CZ10" s="2785"/>
      <c r="DA10" s="2786"/>
      <c r="DB10" s="2787"/>
      <c r="DC10" s="2788"/>
      <c r="DD10" s="2789"/>
      <c r="DE10" s="3737"/>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428</v>
      </c>
      <c r="U11" s="370"/>
      <c r="V11" s="370"/>
      <c r="W11" s="370"/>
      <c r="X11" s="370"/>
      <c r="Y11" s="370"/>
      <c r="Z11" s="370"/>
      <c r="AA11" s="370"/>
      <c r="AB11" s="370"/>
      <c r="AC11" s="369"/>
      <c r="AD11" s="370"/>
      <c r="AE11" s="370"/>
      <c r="AF11" s="370"/>
      <c r="AG11" s="370"/>
      <c r="AH11" s="370"/>
      <c r="AI11" s="370"/>
      <c r="AJ11" s="370"/>
      <c r="AK11" s="369"/>
      <c r="AL11" s="2791"/>
      <c r="AM11" s="2792"/>
      <c r="AN11" s="2793"/>
      <c r="AO11" s="2794"/>
      <c r="AP11" s="2795"/>
      <c r="AQ11" s="2796"/>
      <c r="AR11" s="2797"/>
      <c r="AS11" s="2798"/>
      <c r="AT11" s="2799"/>
      <c r="AU11" s="2800"/>
      <c r="AV11" s="2801"/>
      <c r="AW11" s="2802"/>
      <c r="AX11" s="2803"/>
      <c r="AY11" s="2804"/>
      <c r="AZ11" s="2805"/>
      <c r="BA11" s="2806"/>
      <c r="BB11" s="2807"/>
      <c r="BC11" s="2808"/>
      <c r="BD11" s="2809"/>
      <c r="BE11" s="2810"/>
      <c r="BF11" s="2811"/>
      <c r="BG11" s="2812"/>
      <c r="BH11" s="2813"/>
      <c r="BI11" s="2814"/>
      <c r="BJ11" s="2815"/>
      <c r="BK11" s="2816"/>
      <c r="BL11" s="2817"/>
      <c r="BM11" s="2818"/>
      <c r="BN11" s="2819"/>
      <c r="BO11" s="2820"/>
      <c r="BP11" s="2821"/>
      <c r="BQ11" s="2822"/>
      <c r="BR11" s="2823"/>
      <c r="BS11" s="2824"/>
      <c r="BT11" s="2825"/>
      <c r="BU11" s="2826"/>
      <c r="BV11" s="2827"/>
      <c r="BW11" s="2828"/>
      <c r="BX11" s="2829"/>
      <c r="BY11" s="2830"/>
      <c r="BZ11" s="2831"/>
      <c r="CA11" s="2832"/>
      <c r="CB11" s="2833"/>
      <c r="CC11" s="2834"/>
      <c r="CD11" s="2835"/>
      <c r="CE11" s="2836"/>
      <c r="CF11" s="2837"/>
      <c r="CG11" s="2838"/>
      <c r="CH11" s="2839"/>
      <c r="CI11" s="2840"/>
      <c r="CJ11" s="2841"/>
      <c r="CK11" s="2842"/>
      <c r="CL11" s="2843"/>
      <c r="CM11" s="2844"/>
      <c r="CN11" s="2845"/>
      <c r="CO11" s="2846"/>
      <c r="CP11" s="2847"/>
      <c r="CQ11" s="2848"/>
      <c r="CR11" s="2849"/>
      <c r="CS11" s="2850"/>
      <c r="CT11" s="2851"/>
      <c r="CU11" s="2852"/>
      <c r="CV11" s="2853"/>
      <c r="CW11" s="2854"/>
      <c r="CX11" s="2855"/>
      <c r="CY11" s="2856"/>
      <c r="CZ11" s="2857"/>
      <c r="DA11" s="2858"/>
      <c r="DB11" s="2859"/>
      <c r="DC11" s="2860"/>
      <c r="DD11" s="2861"/>
      <c r="DE11" s="3738"/>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429</v>
      </c>
      <c r="U12" s="370"/>
      <c r="V12" s="370"/>
      <c r="W12" s="370"/>
      <c r="X12" s="370"/>
      <c r="Y12" s="370"/>
      <c r="Z12" s="370"/>
      <c r="AA12" s="370"/>
      <c r="AB12" s="370"/>
      <c r="AC12" s="369"/>
      <c r="AD12" s="370"/>
      <c r="AE12" s="370"/>
      <c r="AF12" s="370"/>
      <c r="AG12" s="370"/>
      <c r="AH12" s="370"/>
      <c r="AI12" s="370"/>
      <c r="AJ12" s="370"/>
      <c r="AK12" s="369"/>
      <c r="AL12" s="2863"/>
      <c r="AM12" s="2864"/>
      <c r="AN12" s="2865"/>
      <c r="AO12" s="2866"/>
      <c r="AP12" s="2867"/>
      <c r="AQ12" s="2868"/>
      <c r="AR12" s="2869"/>
      <c r="AS12" s="2870"/>
      <c r="AT12" s="2871"/>
      <c r="AU12" s="2872"/>
      <c r="AV12" s="2873"/>
      <c r="AW12" s="2874"/>
      <c r="AX12" s="2875"/>
      <c r="AY12" s="2876"/>
      <c r="AZ12" s="2877"/>
      <c r="BA12" s="2878"/>
      <c r="BB12" s="2879"/>
      <c r="BC12" s="2880"/>
      <c r="BD12" s="2881"/>
      <c r="BE12" s="2882"/>
      <c r="BF12" s="2883"/>
      <c r="BG12" s="2884"/>
      <c r="BH12" s="2885"/>
      <c r="BI12" s="2886"/>
      <c r="BJ12" s="2887"/>
      <c r="BK12" s="2888"/>
      <c r="BL12" s="2889"/>
      <c r="BM12" s="2890"/>
      <c r="BN12" s="2891"/>
      <c r="BO12" s="2892"/>
      <c r="BP12" s="2893"/>
      <c r="BQ12" s="2894"/>
      <c r="BR12" s="2895"/>
      <c r="BS12" s="2896"/>
      <c r="BT12" s="2897"/>
      <c r="BU12" s="2898"/>
      <c r="BV12" s="2899"/>
      <c r="BW12" s="2900"/>
      <c r="BX12" s="2901"/>
      <c r="BY12" s="2902"/>
      <c r="BZ12" s="2903"/>
      <c r="CA12" s="2904"/>
      <c r="CB12" s="2905"/>
      <c r="CC12" s="2906"/>
      <c r="CD12" s="2907"/>
      <c r="CE12" s="2908"/>
      <c r="CF12" s="2909"/>
      <c r="CG12" s="2910"/>
      <c r="CH12" s="2911"/>
      <c r="CI12" s="2912"/>
      <c r="CJ12" s="2913"/>
      <c r="CK12" s="2914"/>
      <c r="CL12" s="2915"/>
      <c r="CM12" s="2916"/>
      <c r="CN12" s="2917"/>
      <c r="CO12" s="2918"/>
      <c r="CP12" s="2919"/>
      <c r="CQ12" s="2920"/>
      <c r="CR12" s="2921"/>
      <c r="CS12" s="2922"/>
      <c r="CT12" s="2923"/>
      <c r="CU12" s="2924"/>
      <c r="CV12" s="2925"/>
      <c r="CW12" s="2926"/>
      <c r="CX12" s="2927"/>
      <c r="CY12" s="2928"/>
      <c r="CZ12" s="2929"/>
      <c r="DA12" s="2930"/>
      <c r="DB12" s="2931"/>
      <c r="DC12" s="2932"/>
      <c r="DD12" s="2933"/>
      <c r="DE12" s="3739"/>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3740"/>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3741"/>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3741"/>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3733"/>
      <c r="DM16" s="1158">
        <v>0</v>
      </c>
    </row>
    <row customHeight="1" ht="14.25" hidden="1">
      <c r="P17" s="1314"/>
      <c r="AD17" s="1363"/>
      <c r="AE17" s="1363"/>
      <c r="AF17" s="1363"/>
      <c r="AG17" s="1364"/>
      <c r="AH17" s="2270"/>
      <c r="AI17" s="2271" t="s">
        <v>65</v>
      </c>
      <c r="AJ17" s="2270"/>
      <c r="AK17" s="2271" t="s">
        <v>65</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3733"/>
      <c r="DM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3733"/>
      <c r="DM18" s="1158">
        <v>0</v>
      </c>
    </row>
    <row customHeight="1" ht="14.25" hidden="1">
      <c r="P19" s="1314"/>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3733"/>
      <c r="DM19" s="1158">
        <v>0</v>
      </c>
    </row>
    <row s="1369" customFormat="1" customHeight="1" ht="22.5" hidden="1">
      <c r="L20" s="1332"/>
      <c r="M20" s="1365"/>
      <c r="N20" s="1365"/>
      <c r="O20" s="1370" t="s">
        <v>430</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742"/>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742"/>
      <c r="DH21" s="514"/>
      <c r="DI21" s="514"/>
      <c r="DJ21" s="514"/>
      <c r="DK21" s="514"/>
      <c r="DL21" s="514"/>
      <c r="DM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L22" s="1369"/>
      <c r="AM22" s="1369"/>
      <c r="AN22" s="1369"/>
      <c r="AO22" s="1369"/>
      <c r="AP22" s="1369"/>
      <c r="AQ22" s="1373" t="s">
        <v>433</v>
      </c>
      <c r="AR22" s="1369"/>
      <c r="AS22" s="1373" t="s">
        <v>434</v>
      </c>
      <c r="AT22" s="1369"/>
      <c r="AU22" s="1369"/>
      <c r="AV22" s="1369"/>
      <c r="AW22" s="1369"/>
      <c r="AX22" s="1369"/>
      <c r="AY22" s="1373" t="s">
        <v>433</v>
      </c>
      <c r="AZ22" s="1369"/>
      <c r="BA22" s="1373" t="s">
        <v>434</v>
      </c>
      <c r="BB22" s="1369"/>
      <c r="BC22" s="1369"/>
      <c r="BD22" s="1369"/>
      <c r="BE22" s="1369"/>
      <c r="BF22" s="1369"/>
      <c r="BG22" s="1373" t="s">
        <v>433</v>
      </c>
      <c r="BH22" s="1369"/>
      <c r="BI22" s="1373" t="s">
        <v>434</v>
      </c>
      <c r="BJ22" s="1369"/>
      <c r="BK22" s="1369"/>
      <c r="BL22" s="1369"/>
      <c r="BM22" s="1369"/>
      <c r="BN22" s="1369"/>
      <c r="BO22" s="1373" t="s">
        <v>433</v>
      </c>
      <c r="BP22" s="1369"/>
      <c r="BQ22" s="1373" t="s">
        <v>434</v>
      </c>
      <c r="BR22" s="1369"/>
      <c r="BS22" s="1369"/>
      <c r="BT22" s="1369"/>
      <c r="BU22" s="1369"/>
      <c r="BV22" s="1369"/>
      <c r="BW22" s="1373" t="s">
        <v>433</v>
      </c>
      <c r="BX22" s="1369"/>
      <c r="BY22" s="1373" t="s">
        <v>434</v>
      </c>
      <c r="BZ22" s="1369"/>
      <c r="CA22" s="1369"/>
      <c r="CB22" s="1369"/>
      <c r="CC22" s="1369"/>
      <c r="CD22" s="1369"/>
      <c r="CE22" s="1373" t="s">
        <v>433</v>
      </c>
      <c r="CF22" s="1369"/>
      <c r="CG22" s="1373" t="s">
        <v>434</v>
      </c>
      <c r="CH22" s="1369"/>
      <c r="CI22" s="1369"/>
      <c r="CJ22" s="1369"/>
      <c r="CK22" s="1369"/>
      <c r="CL22" s="1369"/>
      <c r="CM22" s="1373" t="s">
        <v>433</v>
      </c>
      <c r="CN22" s="1369"/>
      <c r="CO22" s="1373" t="s">
        <v>434</v>
      </c>
      <c r="CP22" s="1369"/>
      <c r="CQ22" s="1369"/>
      <c r="CR22" s="1369"/>
      <c r="CS22" s="1369"/>
      <c r="CT22" s="1369"/>
      <c r="CU22" s="1373" t="s">
        <v>433</v>
      </c>
      <c r="CV22" s="1369"/>
      <c r="CW22" s="1373" t="s">
        <v>434</v>
      </c>
      <c r="CX22" s="1369"/>
      <c r="CY22" s="1369"/>
      <c r="CZ22" s="1369"/>
      <c r="DA22" s="1369"/>
      <c r="DB22" s="1369"/>
      <c r="DC22" s="1373" t="s">
        <v>433</v>
      </c>
      <c r="DD22" s="1369"/>
      <c r="DE22" s="3743" t="s">
        <v>434</v>
      </c>
      <c r="DH22" s="514"/>
      <c r="DI22" s="514"/>
      <c r="DJ22" s="514"/>
      <c r="DK22" s="514"/>
      <c r="DL22" s="514"/>
      <c r="DM22" s="1163">
        <v>0</v>
      </c>
    </row>
    <row customHeight="1" ht="14.25" hidden="1">
      <c r="O23" s="1367"/>
      <c r="P23" s="1314"/>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3733"/>
      <c r="DM23" s="1158">
        <v>0</v>
      </c>
    </row>
    <row customHeight="1" ht="14.25" hidden="1">
      <c r="O24" s="1367"/>
      <c r="P24" s="1314"/>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3733"/>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3733"/>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744"/>
      <c r="DM26" s="1158">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745"/>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746"/>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329"/>
      <c r="AD29" s="2254" t="str">
        <f>IF(TITLE_NAME_OR_PR_CHANGE="",IF(TITLE_NAME_OR_PR="","",TITLE_NAME_OR_PR),TITLE_NAME_OR_PR_CHANGE)</f>
        <v>Комитет Республики Коми по тарифам</v>
      </c>
      <c r="AE29" s="2254"/>
      <c r="AF29" s="2254"/>
      <c r="AG29" s="2254"/>
      <c r="AH29" s="2254"/>
      <c r="AI29" s="2254"/>
      <c r="AJ29" s="2254"/>
      <c r="AK29" s="329"/>
      <c r="AL29" s="2254" t="str">
        <f>IF(TITLE_NAME_OR_PR_CHANGE="",IF(TITLE_NAME_OR_PR="","",TITLE_NAME_OR_PR),TITLE_NAME_OR_PR_CHANGE)</f>
        <v>Комитет Республики Коми по тарифам</v>
      </c>
      <c r="AM29" s="2254"/>
      <c r="AN29" s="2254"/>
      <c r="AO29" s="2254"/>
      <c r="AP29" s="2254"/>
      <c r="AQ29" s="2254"/>
      <c r="AR29" s="2254"/>
      <c r="AS29" s="1638"/>
      <c r="AT29" s="2254" t="str">
        <f>IF(TITLE_NAME_OR_PR_CHANGE="",IF(TITLE_NAME_OR_PR="","",TITLE_NAME_OR_PR),TITLE_NAME_OR_PR_CHANGE)</f>
        <v>Комитет Республики Коми по тарифам</v>
      </c>
      <c r="AU29" s="2254"/>
      <c r="AV29" s="2254"/>
      <c r="AW29" s="2254"/>
      <c r="AX29" s="2254"/>
      <c r="AY29" s="2254"/>
      <c r="AZ29" s="2254"/>
      <c r="BA29" s="1638"/>
      <c r="BB29" s="2254" t="str">
        <f>IF(TITLE_NAME_OR_PR_CHANGE="",IF(TITLE_NAME_OR_PR="","",TITLE_NAME_OR_PR),TITLE_NAME_OR_PR_CHANGE)</f>
        <v>Комитет Республики Коми по тарифам</v>
      </c>
      <c r="BC29" s="2254"/>
      <c r="BD29" s="2254"/>
      <c r="BE29" s="2254"/>
      <c r="BF29" s="2254"/>
      <c r="BG29" s="2254"/>
      <c r="BH29" s="2254"/>
      <c r="BI29" s="1638"/>
      <c r="BJ29" s="2254" t="str">
        <f>IF(TITLE_NAME_OR_PR_CHANGE="",IF(TITLE_NAME_OR_PR="","",TITLE_NAME_OR_PR),TITLE_NAME_OR_PR_CHANGE)</f>
        <v>Комитет Республики Коми по тарифам</v>
      </c>
      <c r="BK29" s="2254"/>
      <c r="BL29" s="2254"/>
      <c r="BM29" s="2254"/>
      <c r="BN29" s="2254"/>
      <c r="BO29" s="2254"/>
      <c r="BP29" s="2254"/>
      <c r="BQ29" s="1638"/>
      <c r="BR29" s="2254" t="str">
        <f>IF(TITLE_NAME_OR_PR_CHANGE="",IF(TITLE_NAME_OR_PR="","",TITLE_NAME_OR_PR),TITLE_NAME_OR_PR_CHANGE)</f>
        <v>Комитет Республики Коми по тарифам</v>
      </c>
      <c r="BS29" s="2254"/>
      <c r="BT29" s="2254"/>
      <c r="BU29" s="2254"/>
      <c r="BV29" s="2254"/>
      <c r="BW29" s="2254"/>
      <c r="BX29" s="2254"/>
      <c r="BY29" s="1638"/>
      <c r="BZ29" s="2254" t="str">
        <f>IF(TITLE_NAME_OR_PR_CHANGE="",IF(TITLE_NAME_OR_PR="","",TITLE_NAME_OR_PR),TITLE_NAME_OR_PR_CHANGE)</f>
        <v>Комитет Республики Коми по тарифам</v>
      </c>
      <c r="CA29" s="2254"/>
      <c r="CB29" s="2254"/>
      <c r="CC29" s="2254"/>
      <c r="CD29" s="2254"/>
      <c r="CE29" s="2254"/>
      <c r="CF29" s="2254"/>
      <c r="CG29" s="1638"/>
      <c r="CH29" s="2254" t="str">
        <f>IF(TITLE_NAME_OR_PR_CHANGE="",IF(TITLE_NAME_OR_PR="","",TITLE_NAME_OR_PR),TITLE_NAME_OR_PR_CHANGE)</f>
        <v>Комитет Республики Коми по тарифам</v>
      </c>
      <c r="CI29" s="2254"/>
      <c r="CJ29" s="2254"/>
      <c r="CK29" s="2254"/>
      <c r="CL29" s="2254"/>
      <c r="CM29" s="2254"/>
      <c r="CN29" s="2254"/>
      <c r="CO29" s="1638"/>
      <c r="CP29" s="2254" t="str">
        <f>IF(TITLE_NAME_OR_PR_CHANGE="",IF(TITLE_NAME_OR_PR="","",TITLE_NAME_OR_PR),TITLE_NAME_OR_PR_CHANGE)</f>
        <v>Комитет Республики Коми по тарифам</v>
      </c>
      <c r="CQ29" s="2254"/>
      <c r="CR29" s="2254"/>
      <c r="CS29" s="2254"/>
      <c r="CT29" s="2254"/>
      <c r="CU29" s="2254"/>
      <c r="CV29" s="2254"/>
      <c r="CW29" s="1638"/>
      <c r="CX29" s="2254" t="str">
        <f>IF(TITLE_NAME_OR_PR_CHANGE="",IF(TITLE_NAME_OR_PR="","",TITLE_NAME_OR_PR),TITLE_NAME_OR_PR_CHANGE)</f>
        <v>Комитет Республики Коми по тарифам</v>
      </c>
      <c r="CY29" s="2254"/>
      <c r="CZ29" s="2254"/>
      <c r="DA29" s="2254"/>
      <c r="DB29" s="2254"/>
      <c r="DC29" s="2254"/>
      <c r="DD29" s="2254"/>
      <c r="DE29" s="3733"/>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2267" t="str">
        <f>IF(TITLE_DATE_PR_CHANGE="",IF(TITLE_DATE_PR="","",TITLE_DATE_PR),TITLE_DATE_PR_CHANGE)</f>
        <v>46003</v>
      </c>
      <c r="AM30" s="2267"/>
      <c r="AN30" s="2267"/>
      <c r="AO30" s="2267"/>
      <c r="AP30" s="2267"/>
      <c r="AQ30" s="2267"/>
      <c r="AR30" s="2267"/>
      <c r="AS30" s="1638"/>
      <c r="AT30" s="2267" t="str">
        <f>IF(TITLE_DATE_PR_CHANGE="",IF(TITLE_DATE_PR="","",TITLE_DATE_PR),TITLE_DATE_PR_CHANGE)</f>
        <v>46003</v>
      </c>
      <c r="AU30" s="2267"/>
      <c r="AV30" s="2267"/>
      <c r="AW30" s="2267"/>
      <c r="AX30" s="2267"/>
      <c r="AY30" s="2267"/>
      <c r="AZ30" s="2267"/>
      <c r="BA30" s="1638"/>
      <c r="BB30" s="2267" t="str">
        <f>IF(TITLE_DATE_PR_CHANGE="",IF(TITLE_DATE_PR="","",TITLE_DATE_PR),TITLE_DATE_PR_CHANGE)</f>
        <v>46003</v>
      </c>
      <c r="BC30" s="2267"/>
      <c r="BD30" s="2267"/>
      <c r="BE30" s="2267"/>
      <c r="BF30" s="2267"/>
      <c r="BG30" s="2267"/>
      <c r="BH30" s="2267"/>
      <c r="BI30" s="1638"/>
      <c r="BJ30" s="2267" t="str">
        <f>IF(TITLE_DATE_PR_CHANGE="",IF(TITLE_DATE_PR="","",TITLE_DATE_PR),TITLE_DATE_PR_CHANGE)</f>
        <v>46003</v>
      </c>
      <c r="BK30" s="2267"/>
      <c r="BL30" s="2267"/>
      <c r="BM30" s="2267"/>
      <c r="BN30" s="2267"/>
      <c r="BO30" s="2267"/>
      <c r="BP30" s="2267"/>
      <c r="BQ30" s="1638"/>
      <c r="BR30" s="2267" t="str">
        <f>IF(TITLE_DATE_PR_CHANGE="",IF(TITLE_DATE_PR="","",TITLE_DATE_PR),TITLE_DATE_PR_CHANGE)</f>
        <v>46003</v>
      </c>
      <c r="BS30" s="2267"/>
      <c r="BT30" s="2267"/>
      <c r="BU30" s="2267"/>
      <c r="BV30" s="2267"/>
      <c r="BW30" s="2267"/>
      <c r="BX30" s="2267"/>
      <c r="BY30" s="1638"/>
      <c r="BZ30" s="2267" t="str">
        <f>IF(TITLE_DATE_PR_CHANGE="",IF(TITLE_DATE_PR="","",TITLE_DATE_PR),TITLE_DATE_PR_CHANGE)</f>
        <v>46003</v>
      </c>
      <c r="CA30" s="2267"/>
      <c r="CB30" s="2267"/>
      <c r="CC30" s="2267"/>
      <c r="CD30" s="2267"/>
      <c r="CE30" s="2267"/>
      <c r="CF30" s="2267"/>
      <c r="CG30" s="1638"/>
      <c r="CH30" s="2267" t="str">
        <f>IF(TITLE_DATE_PR_CHANGE="",IF(TITLE_DATE_PR="","",TITLE_DATE_PR),TITLE_DATE_PR_CHANGE)</f>
        <v>46003</v>
      </c>
      <c r="CI30" s="2267"/>
      <c r="CJ30" s="2267"/>
      <c r="CK30" s="2267"/>
      <c r="CL30" s="2267"/>
      <c r="CM30" s="2267"/>
      <c r="CN30" s="2267"/>
      <c r="CO30" s="1638"/>
      <c r="CP30" s="2267" t="str">
        <f>IF(TITLE_DATE_PR_CHANGE="",IF(TITLE_DATE_PR="","",TITLE_DATE_PR),TITLE_DATE_PR_CHANGE)</f>
        <v>46003</v>
      </c>
      <c r="CQ30" s="2267"/>
      <c r="CR30" s="2267"/>
      <c r="CS30" s="2267"/>
      <c r="CT30" s="2267"/>
      <c r="CU30" s="2267"/>
      <c r="CV30" s="2267"/>
      <c r="CW30" s="1638"/>
      <c r="CX30" s="2267" t="str">
        <f>IF(TITLE_DATE_PR_CHANGE="",IF(TITLE_DATE_PR="","",TITLE_DATE_PR),TITLE_DATE_PR_CHANGE)</f>
        <v>46003</v>
      </c>
      <c r="CY30" s="2267"/>
      <c r="CZ30" s="2267"/>
      <c r="DA30" s="2267"/>
      <c r="DB30" s="2267"/>
      <c r="DC30" s="2267"/>
      <c r="DD30" s="2267"/>
      <c r="DE30" s="3733"/>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83/5</v>
      </c>
      <c r="W31" s="2254"/>
      <c r="X31" s="2254"/>
      <c r="Y31" s="2254"/>
      <c r="Z31" s="2254"/>
      <c r="AA31" s="2254"/>
      <c r="AB31" s="2254"/>
      <c r="AC31" s="329"/>
      <c r="AD31" s="2254" t="str">
        <f>IF(TITLE_NUMBER_PR_CHANGE="",IF(TITLE_NUMBER_PR="","",TITLE_NUMBER_PR),TITLE_NUMBER_PR_CHANGE)</f>
        <v>83/5</v>
      </c>
      <c r="AE31" s="2254"/>
      <c r="AF31" s="2254"/>
      <c r="AG31" s="2254"/>
      <c r="AH31" s="2254"/>
      <c r="AI31" s="2254"/>
      <c r="AJ31" s="2254"/>
      <c r="AK31" s="329"/>
      <c r="AL31" s="2254" t="str">
        <f>IF(TITLE_NUMBER_PR_CHANGE="",IF(TITLE_NUMBER_PR="","",TITLE_NUMBER_PR),TITLE_NUMBER_PR_CHANGE)</f>
        <v>83/5</v>
      </c>
      <c r="AM31" s="2254"/>
      <c r="AN31" s="2254"/>
      <c r="AO31" s="2254"/>
      <c r="AP31" s="2254"/>
      <c r="AQ31" s="2254"/>
      <c r="AR31" s="2254"/>
      <c r="AS31" s="1638"/>
      <c r="AT31" s="2254" t="str">
        <f>IF(TITLE_NUMBER_PR_CHANGE="",IF(TITLE_NUMBER_PR="","",TITLE_NUMBER_PR),TITLE_NUMBER_PR_CHANGE)</f>
        <v>83/5</v>
      </c>
      <c r="AU31" s="2254"/>
      <c r="AV31" s="2254"/>
      <c r="AW31" s="2254"/>
      <c r="AX31" s="2254"/>
      <c r="AY31" s="2254"/>
      <c r="AZ31" s="2254"/>
      <c r="BA31" s="1638"/>
      <c r="BB31" s="2254" t="str">
        <f>IF(TITLE_NUMBER_PR_CHANGE="",IF(TITLE_NUMBER_PR="","",TITLE_NUMBER_PR),TITLE_NUMBER_PR_CHANGE)</f>
        <v>83/5</v>
      </c>
      <c r="BC31" s="2254"/>
      <c r="BD31" s="2254"/>
      <c r="BE31" s="2254"/>
      <c r="BF31" s="2254"/>
      <c r="BG31" s="2254"/>
      <c r="BH31" s="2254"/>
      <c r="BI31" s="1638"/>
      <c r="BJ31" s="2254" t="str">
        <f>IF(TITLE_NUMBER_PR_CHANGE="",IF(TITLE_NUMBER_PR="","",TITLE_NUMBER_PR),TITLE_NUMBER_PR_CHANGE)</f>
        <v>83/5</v>
      </c>
      <c r="BK31" s="2254"/>
      <c r="BL31" s="2254"/>
      <c r="BM31" s="2254"/>
      <c r="BN31" s="2254"/>
      <c r="BO31" s="2254"/>
      <c r="BP31" s="2254"/>
      <c r="BQ31" s="1638"/>
      <c r="BR31" s="2254" t="str">
        <f>IF(TITLE_NUMBER_PR_CHANGE="",IF(TITLE_NUMBER_PR="","",TITLE_NUMBER_PR),TITLE_NUMBER_PR_CHANGE)</f>
        <v>83/5</v>
      </c>
      <c r="BS31" s="2254"/>
      <c r="BT31" s="2254"/>
      <c r="BU31" s="2254"/>
      <c r="BV31" s="2254"/>
      <c r="BW31" s="2254"/>
      <c r="BX31" s="2254"/>
      <c r="BY31" s="1638"/>
      <c r="BZ31" s="2254" t="str">
        <f>IF(TITLE_NUMBER_PR_CHANGE="",IF(TITLE_NUMBER_PR="","",TITLE_NUMBER_PR),TITLE_NUMBER_PR_CHANGE)</f>
        <v>83/5</v>
      </c>
      <c r="CA31" s="2254"/>
      <c r="CB31" s="2254"/>
      <c r="CC31" s="2254"/>
      <c r="CD31" s="2254"/>
      <c r="CE31" s="2254"/>
      <c r="CF31" s="2254"/>
      <c r="CG31" s="1638"/>
      <c r="CH31" s="2254" t="str">
        <f>IF(TITLE_NUMBER_PR_CHANGE="",IF(TITLE_NUMBER_PR="","",TITLE_NUMBER_PR),TITLE_NUMBER_PR_CHANGE)</f>
        <v>83/5</v>
      </c>
      <c r="CI31" s="2254"/>
      <c r="CJ31" s="2254"/>
      <c r="CK31" s="2254"/>
      <c r="CL31" s="2254"/>
      <c r="CM31" s="2254"/>
      <c r="CN31" s="2254"/>
      <c r="CO31" s="1638"/>
      <c r="CP31" s="2254" t="str">
        <f>IF(TITLE_NUMBER_PR_CHANGE="",IF(TITLE_NUMBER_PR="","",TITLE_NUMBER_PR),TITLE_NUMBER_PR_CHANGE)</f>
        <v>83/5</v>
      </c>
      <c r="CQ31" s="2254"/>
      <c r="CR31" s="2254"/>
      <c r="CS31" s="2254"/>
      <c r="CT31" s="2254"/>
      <c r="CU31" s="2254"/>
      <c r="CV31" s="2254"/>
      <c r="CW31" s="1638"/>
      <c r="CX31" s="2254" t="str">
        <f>IF(TITLE_NUMBER_PR_CHANGE="",IF(TITLE_NUMBER_PR="","",TITLE_NUMBER_PR),TITLE_NUMBER_PR_CHANGE)</f>
        <v>83/5</v>
      </c>
      <c r="CY31" s="2254"/>
      <c r="CZ31" s="2254"/>
      <c r="DA31" s="2254"/>
      <c r="DB31" s="2254"/>
      <c r="DC31" s="2254"/>
      <c r="DD31" s="2254"/>
      <c r="DE31" s="3733"/>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https://law.rkomi.ru/?id=66385</v>
      </c>
      <c r="W32" s="2254"/>
      <c r="X32" s="2254"/>
      <c r="Y32" s="2254"/>
      <c r="Z32" s="2254"/>
      <c r="AA32" s="2254"/>
      <c r="AB32" s="2254"/>
      <c r="AC32" s="329"/>
      <c r="AD32" s="2254" t="str">
        <f>IF(TITLE_IST_PUB_CHANGE="",IF(TITLE_IST_PUB="","",TITLE_IST_PUB),TITLE_IST_PUB_CHANGE)</f>
        <v>https://law.rkomi.ru/?id=66385</v>
      </c>
      <c r="AE32" s="2254"/>
      <c r="AF32" s="2254"/>
      <c r="AG32" s="2254"/>
      <c r="AH32" s="2254"/>
      <c r="AI32" s="2254"/>
      <c r="AJ32" s="2254"/>
      <c r="AK32" s="329"/>
      <c r="AL32" s="2254" t="str">
        <f>IF(TITLE_IST_PUB_CHANGE="",IF(TITLE_IST_PUB="","",TITLE_IST_PUB),TITLE_IST_PUB_CHANGE)</f>
        <v>https://law.rkomi.ru/?id=66385</v>
      </c>
      <c r="AM32" s="2254"/>
      <c r="AN32" s="2254"/>
      <c r="AO32" s="2254"/>
      <c r="AP32" s="2254"/>
      <c r="AQ32" s="2254"/>
      <c r="AR32" s="2254"/>
      <c r="AS32" s="1638"/>
      <c r="AT32" s="2254" t="str">
        <f>IF(TITLE_IST_PUB_CHANGE="",IF(TITLE_IST_PUB="","",TITLE_IST_PUB),TITLE_IST_PUB_CHANGE)</f>
        <v>https://law.rkomi.ru/?id=66385</v>
      </c>
      <c r="AU32" s="2254"/>
      <c r="AV32" s="2254"/>
      <c r="AW32" s="2254"/>
      <c r="AX32" s="2254"/>
      <c r="AY32" s="2254"/>
      <c r="AZ32" s="2254"/>
      <c r="BA32" s="1638"/>
      <c r="BB32" s="2254" t="str">
        <f>IF(TITLE_IST_PUB_CHANGE="",IF(TITLE_IST_PUB="","",TITLE_IST_PUB),TITLE_IST_PUB_CHANGE)</f>
        <v>https://law.rkomi.ru/?id=66385</v>
      </c>
      <c r="BC32" s="2254"/>
      <c r="BD32" s="2254"/>
      <c r="BE32" s="2254"/>
      <c r="BF32" s="2254"/>
      <c r="BG32" s="2254"/>
      <c r="BH32" s="2254"/>
      <c r="BI32" s="1638"/>
      <c r="BJ32" s="2254" t="str">
        <f>IF(TITLE_IST_PUB_CHANGE="",IF(TITLE_IST_PUB="","",TITLE_IST_PUB),TITLE_IST_PUB_CHANGE)</f>
        <v>https://law.rkomi.ru/?id=66385</v>
      </c>
      <c r="BK32" s="2254"/>
      <c r="BL32" s="2254"/>
      <c r="BM32" s="2254"/>
      <c r="BN32" s="2254"/>
      <c r="BO32" s="2254"/>
      <c r="BP32" s="2254"/>
      <c r="BQ32" s="1638"/>
      <c r="BR32" s="2254" t="str">
        <f>IF(TITLE_IST_PUB_CHANGE="",IF(TITLE_IST_PUB="","",TITLE_IST_PUB),TITLE_IST_PUB_CHANGE)</f>
        <v>https://law.rkomi.ru/?id=66385</v>
      </c>
      <c r="BS32" s="2254"/>
      <c r="BT32" s="2254"/>
      <c r="BU32" s="2254"/>
      <c r="BV32" s="2254"/>
      <c r="BW32" s="2254"/>
      <c r="BX32" s="2254"/>
      <c r="BY32" s="1638"/>
      <c r="BZ32" s="2254" t="str">
        <f>IF(TITLE_IST_PUB_CHANGE="",IF(TITLE_IST_PUB="","",TITLE_IST_PUB),TITLE_IST_PUB_CHANGE)</f>
        <v>https://law.rkomi.ru/?id=66385</v>
      </c>
      <c r="CA32" s="2254"/>
      <c r="CB32" s="2254"/>
      <c r="CC32" s="2254"/>
      <c r="CD32" s="2254"/>
      <c r="CE32" s="2254"/>
      <c r="CF32" s="2254"/>
      <c r="CG32" s="1638"/>
      <c r="CH32" s="2254" t="str">
        <f>IF(TITLE_IST_PUB_CHANGE="",IF(TITLE_IST_PUB="","",TITLE_IST_PUB),TITLE_IST_PUB_CHANGE)</f>
        <v>https://law.rkomi.ru/?id=66385</v>
      </c>
      <c r="CI32" s="2254"/>
      <c r="CJ32" s="2254"/>
      <c r="CK32" s="2254"/>
      <c r="CL32" s="2254"/>
      <c r="CM32" s="2254"/>
      <c r="CN32" s="2254"/>
      <c r="CO32" s="1638"/>
      <c r="CP32" s="2254" t="str">
        <f>IF(TITLE_IST_PUB_CHANGE="",IF(TITLE_IST_PUB="","",TITLE_IST_PUB),TITLE_IST_PUB_CHANGE)</f>
        <v>https://law.rkomi.ru/?id=66385</v>
      </c>
      <c r="CQ32" s="2254"/>
      <c r="CR32" s="2254"/>
      <c r="CS32" s="2254"/>
      <c r="CT32" s="2254"/>
      <c r="CU32" s="2254"/>
      <c r="CV32" s="2254"/>
      <c r="CW32" s="1638"/>
      <c r="CX32" s="2254" t="str">
        <f>IF(TITLE_IST_PUB_CHANGE="",IF(TITLE_IST_PUB="","",TITLE_IST_PUB),TITLE_IST_PUB_CHANGE)</f>
        <v>https://law.rkomi.ru/?id=66385</v>
      </c>
      <c r="CY32" s="2254"/>
      <c r="CZ32" s="2254"/>
      <c r="DA32" s="2254"/>
      <c r="DB32" s="2254"/>
      <c r="DC32" s="2254"/>
      <c r="DD32" s="2254"/>
      <c r="DE32" s="3733"/>
      <c r="DF32" s="329"/>
      <c r="DG32" s="283"/>
      <c r="DH32" s="371"/>
      <c r="DI32" s="371"/>
      <c r="DJ32" s="371"/>
      <c r="DK32" s="371"/>
      <c r="DL32" s="371"/>
      <c r="DM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746"/>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2267" t="str">
        <f>IF(TITLE_DATE_PR_CHANGE="",IF(TITLE_DATE_PR="","",TITLE_DATE_PR),TITLE_DATE_PR_CHANGE)</f>
        <v>46003</v>
      </c>
      <c r="AM34" s="2267"/>
      <c r="AN34" s="2267"/>
      <c r="AO34" s="2267"/>
      <c r="AP34" s="2267"/>
      <c r="AQ34" s="2267"/>
      <c r="AR34" s="2267"/>
      <c r="AS34" s="1638"/>
      <c r="AT34" s="2267" t="str">
        <f>IF(TITLE_DATE_PR_CHANGE="",IF(TITLE_DATE_PR="","",TITLE_DATE_PR),TITLE_DATE_PR_CHANGE)</f>
        <v>46003</v>
      </c>
      <c r="AU34" s="2267"/>
      <c r="AV34" s="2267"/>
      <c r="AW34" s="2267"/>
      <c r="AX34" s="2267"/>
      <c r="AY34" s="2267"/>
      <c r="AZ34" s="2267"/>
      <c r="BA34" s="1638"/>
      <c r="BB34" s="2267" t="str">
        <f>IF(TITLE_DATE_PR_CHANGE="",IF(TITLE_DATE_PR="","",TITLE_DATE_PR),TITLE_DATE_PR_CHANGE)</f>
        <v>46003</v>
      </c>
      <c r="BC34" s="2267"/>
      <c r="BD34" s="2267"/>
      <c r="BE34" s="2267"/>
      <c r="BF34" s="2267"/>
      <c r="BG34" s="2267"/>
      <c r="BH34" s="2267"/>
      <c r="BI34" s="1638"/>
      <c r="BJ34" s="2267" t="str">
        <f>IF(TITLE_DATE_PR_CHANGE="",IF(TITLE_DATE_PR="","",TITLE_DATE_PR),TITLE_DATE_PR_CHANGE)</f>
        <v>46003</v>
      </c>
      <c r="BK34" s="2267"/>
      <c r="BL34" s="2267"/>
      <c r="BM34" s="2267"/>
      <c r="BN34" s="2267"/>
      <c r="BO34" s="2267"/>
      <c r="BP34" s="2267"/>
      <c r="BQ34" s="1638"/>
      <c r="BR34" s="2267" t="str">
        <f>IF(TITLE_DATE_PR_CHANGE="",IF(TITLE_DATE_PR="","",TITLE_DATE_PR),TITLE_DATE_PR_CHANGE)</f>
        <v>46003</v>
      </c>
      <c r="BS34" s="2267"/>
      <c r="BT34" s="2267"/>
      <c r="BU34" s="2267"/>
      <c r="BV34" s="2267"/>
      <c r="BW34" s="2267"/>
      <c r="BX34" s="2267"/>
      <c r="BY34" s="1638"/>
      <c r="BZ34" s="2267" t="str">
        <f>IF(TITLE_DATE_PR_CHANGE="",IF(TITLE_DATE_PR="","",TITLE_DATE_PR),TITLE_DATE_PR_CHANGE)</f>
        <v>46003</v>
      </c>
      <c r="CA34" s="2267"/>
      <c r="CB34" s="2267"/>
      <c r="CC34" s="2267"/>
      <c r="CD34" s="2267"/>
      <c r="CE34" s="2267"/>
      <c r="CF34" s="2267"/>
      <c r="CG34" s="1638"/>
      <c r="CH34" s="2267" t="str">
        <f>IF(TITLE_DATE_PR_CHANGE="",IF(TITLE_DATE_PR="","",TITLE_DATE_PR),TITLE_DATE_PR_CHANGE)</f>
        <v>46003</v>
      </c>
      <c r="CI34" s="2267"/>
      <c r="CJ34" s="2267"/>
      <c r="CK34" s="2267"/>
      <c r="CL34" s="2267"/>
      <c r="CM34" s="2267"/>
      <c r="CN34" s="2267"/>
      <c r="CO34" s="1638"/>
      <c r="CP34" s="2267" t="str">
        <f>IF(TITLE_DATE_PR_CHANGE="",IF(TITLE_DATE_PR="","",TITLE_DATE_PR),TITLE_DATE_PR_CHANGE)</f>
        <v>46003</v>
      </c>
      <c r="CQ34" s="2267"/>
      <c r="CR34" s="2267"/>
      <c r="CS34" s="2267"/>
      <c r="CT34" s="2267"/>
      <c r="CU34" s="2267"/>
      <c r="CV34" s="2267"/>
      <c r="CW34" s="1638"/>
      <c r="CX34" s="2267" t="str">
        <f>IF(TITLE_DATE_PR_CHANGE="",IF(TITLE_DATE_PR="","",TITLE_DATE_PR),TITLE_DATE_PR_CHANGE)</f>
        <v>46003</v>
      </c>
      <c r="CY34" s="2267"/>
      <c r="CZ34" s="2267"/>
      <c r="DA34" s="2267"/>
      <c r="DB34" s="2267"/>
      <c r="DC34" s="2267"/>
      <c r="DD34" s="2267"/>
      <c r="DE34" s="3733"/>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83/5</v>
      </c>
      <c r="W35" s="2254"/>
      <c r="X35" s="2254"/>
      <c r="Y35" s="2254"/>
      <c r="Z35" s="2254"/>
      <c r="AA35" s="2254"/>
      <c r="AB35" s="2254"/>
      <c r="AC35" s="329"/>
      <c r="AD35" s="2254" t="str">
        <f>IF(TITLE_NUMBER_PR_CHANGE="",IF(TITLE_NUMBER_PR="","",TITLE_NUMBER_PR),TITLE_NUMBER_PR_CHANGE)</f>
        <v>83/5</v>
      </c>
      <c r="AE35" s="2254"/>
      <c r="AF35" s="2254"/>
      <c r="AG35" s="2254"/>
      <c r="AH35" s="2254"/>
      <c r="AI35" s="2254"/>
      <c r="AJ35" s="2254"/>
      <c r="AK35" s="329"/>
      <c r="AL35" s="2254" t="str">
        <f>IF(TITLE_NUMBER_PR_CHANGE="",IF(TITLE_NUMBER_PR="","",TITLE_NUMBER_PR),TITLE_NUMBER_PR_CHANGE)</f>
        <v>83/5</v>
      </c>
      <c r="AM35" s="2254"/>
      <c r="AN35" s="2254"/>
      <c r="AO35" s="2254"/>
      <c r="AP35" s="2254"/>
      <c r="AQ35" s="2254"/>
      <c r="AR35" s="2254"/>
      <c r="AS35" s="1638"/>
      <c r="AT35" s="2254" t="str">
        <f>IF(TITLE_NUMBER_PR_CHANGE="",IF(TITLE_NUMBER_PR="","",TITLE_NUMBER_PR),TITLE_NUMBER_PR_CHANGE)</f>
        <v>83/5</v>
      </c>
      <c r="AU35" s="2254"/>
      <c r="AV35" s="2254"/>
      <c r="AW35" s="2254"/>
      <c r="AX35" s="2254"/>
      <c r="AY35" s="2254"/>
      <c r="AZ35" s="2254"/>
      <c r="BA35" s="1638"/>
      <c r="BB35" s="2254" t="str">
        <f>IF(TITLE_NUMBER_PR_CHANGE="",IF(TITLE_NUMBER_PR="","",TITLE_NUMBER_PR),TITLE_NUMBER_PR_CHANGE)</f>
        <v>83/5</v>
      </c>
      <c r="BC35" s="2254"/>
      <c r="BD35" s="2254"/>
      <c r="BE35" s="2254"/>
      <c r="BF35" s="2254"/>
      <c r="BG35" s="2254"/>
      <c r="BH35" s="2254"/>
      <c r="BI35" s="1638"/>
      <c r="BJ35" s="2254" t="str">
        <f>IF(TITLE_NUMBER_PR_CHANGE="",IF(TITLE_NUMBER_PR="","",TITLE_NUMBER_PR),TITLE_NUMBER_PR_CHANGE)</f>
        <v>83/5</v>
      </c>
      <c r="BK35" s="2254"/>
      <c r="BL35" s="2254"/>
      <c r="BM35" s="2254"/>
      <c r="BN35" s="2254"/>
      <c r="BO35" s="2254"/>
      <c r="BP35" s="2254"/>
      <c r="BQ35" s="1638"/>
      <c r="BR35" s="2254" t="str">
        <f>IF(TITLE_NUMBER_PR_CHANGE="",IF(TITLE_NUMBER_PR="","",TITLE_NUMBER_PR),TITLE_NUMBER_PR_CHANGE)</f>
        <v>83/5</v>
      </c>
      <c r="BS35" s="2254"/>
      <c r="BT35" s="2254"/>
      <c r="BU35" s="2254"/>
      <c r="BV35" s="2254"/>
      <c r="BW35" s="2254"/>
      <c r="BX35" s="2254"/>
      <c r="BY35" s="1638"/>
      <c r="BZ35" s="2254" t="str">
        <f>IF(TITLE_NUMBER_PR_CHANGE="",IF(TITLE_NUMBER_PR="","",TITLE_NUMBER_PR),TITLE_NUMBER_PR_CHANGE)</f>
        <v>83/5</v>
      </c>
      <c r="CA35" s="2254"/>
      <c r="CB35" s="2254"/>
      <c r="CC35" s="2254"/>
      <c r="CD35" s="2254"/>
      <c r="CE35" s="2254"/>
      <c r="CF35" s="2254"/>
      <c r="CG35" s="1638"/>
      <c r="CH35" s="2254" t="str">
        <f>IF(TITLE_NUMBER_PR_CHANGE="",IF(TITLE_NUMBER_PR="","",TITLE_NUMBER_PR),TITLE_NUMBER_PR_CHANGE)</f>
        <v>83/5</v>
      </c>
      <c r="CI35" s="2254"/>
      <c r="CJ35" s="2254"/>
      <c r="CK35" s="2254"/>
      <c r="CL35" s="2254"/>
      <c r="CM35" s="2254"/>
      <c r="CN35" s="2254"/>
      <c r="CO35" s="1638"/>
      <c r="CP35" s="2254" t="str">
        <f>IF(TITLE_NUMBER_PR_CHANGE="",IF(TITLE_NUMBER_PR="","",TITLE_NUMBER_PR),TITLE_NUMBER_PR_CHANGE)</f>
        <v>83/5</v>
      </c>
      <c r="CQ35" s="2254"/>
      <c r="CR35" s="2254"/>
      <c r="CS35" s="2254"/>
      <c r="CT35" s="2254"/>
      <c r="CU35" s="2254"/>
      <c r="CV35" s="2254"/>
      <c r="CW35" s="1638"/>
      <c r="CX35" s="2254" t="str">
        <f>IF(TITLE_NUMBER_PR_CHANGE="",IF(TITLE_NUMBER_PR="","",TITLE_NUMBER_PR),TITLE_NUMBER_PR_CHANGE)</f>
        <v>83/5</v>
      </c>
      <c r="CY35" s="2254"/>
      <c r="CZ35" s="2254"/>
      <c r="DA35" s="2254"/>
      <c r="DB35" s="2254"/>
      <c r="DC35" s="2254"/>
      <c r="DD35" s="2254"/>
      <c r="DE35" s="3733"/>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440</v>
      </c>
      <c r="AD36" s="329"/>
      <c r="AE36" s="329"/>
      <c r="AF36" s="329"/>
      <c r="AG36" s="329"/>
      <c r="AH36" s="329"/>
      <c r="AI36" s="329"/>
      <c r="AJ36" s="329"/>
      <c r="AK36" s="281" t="s">
        <v>440</v>
      </c>
      <c r="AL36" s="1638"/>
      <c r="AM36" s="1638"/>
      <c r="AN36" s="1638"/>
      <c r="AO36" s="1638"/>
      <c r="AP36" s="1638"/>
      <c r="AQ36" s="1638"/>
      <c r="AR36" s="1638"/>
      <c r="AS36" s="1645" t="s">
        <v>440</v>
      </c>
      <c r="AT36" s="1638"/>
      <c r="AU36" s="1638"/>
      <c r="AV36" s="1638"/>
      <c r="AW36" s="1638"/>
      <c r="AX36" s="1638"/>
      <c r="AY36" s="1638"/>
      <c r="AZ36" s="1638"/>
      <c r="BA36" s="1645" t="s">
        <v>440</v>
      </c>
      <c r="BB36" s="1638"/>
      <c r="BC36" s="1638"/>
      <c r="BD36" s="1638"/>
      <c r="BE36" s="1638"/>
      <c r="BF36" s="1638"/>
      <c r="BG36" s="1638"/>
      <c r="BH36" s="1638"/>
      <c r="BI36" s="1645" t="s">
        <v>440</v>
      </c>
      <c r="BJ36" s="1638"/>
      <c r="BK36" s="1638"/>
      <c r="BL36" s="1638"/>
      <c r="BM36" s="1638"/>
      <c r="BN36" s="1638"/>
      <c r="BO36" s="1638"/>
      <c r="BP36" s="1638"/>
      <c r="BQ36" s="1645" t="s">
        <v>440</v>
      </c>
      <c r="BR36" s="1638"/>
      <c r="BS36" s="1638"/>
      <c r="BT36" s="1638"/>
      <c r="BU36" s="1638"/>
      <c r="BV36" s="1638"/>
      <c r="BW36" s="1638"/>
      <c r="BX36" s="1638"/>
      <c r="BY36" s="1645" t="s">
        <v>440</v>
      </c>
      <c r="BZ36" s="1638"/>
      <c r="CA36" s="1638"/>
      <c r="CB36" s="1638"/>
      <c r="CC36" s="1638"/>
      <c r="CD36" s="1638"/>
      <c r="CE36" s="1638"/>
      <c r="CF36" s="1638"/>
      <c r="CG36" s="1645" t="s">
        <v>440</v>
      </c>
      <c r="CH36" s="1638"/>
      <c r="CI36" s="1638"/>
      <c r="CJ36" s="1638"/>
      <c r="CK36" s="1638"/>
      <c r="CL36" s="1638"/>
      <c r="CM36" s="1638"/>
      <c r="CN36" s="1638"/>
      <c r="CO36" s="1645" t="s">
        <v>440</v>
      </c>
      <c r="CP36" s="1638"/>
      <c r="CQ36" s="1638"/>
      <c r="CR36" s="1638"/>
      <c r="CS36" s="1638"/>
      <c r="CT36" s="1638"/>
      <c r="CU36" s="1638"/>
      <c r="CV36" s="1638"/>
      <c r="CW36" s="1645" t="s">
        <v>440</v>
      </c>
      <c r="CX36" s="1638"/>
      <c r="CY36" s="1638"/>
      <c r="CZ36" s="1638"/>
      <c r="DA36" s="1638"/>
      <c r="DB36" s="1638"/>
      <c r="DC36" s="1638"/>
      <c r="DD36" s="1638"/>
      <c r="DE36" s="3747" t="s">
        <v>440</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176</v>
      </c>
      <c r="AM37" s="2255"/>
      <c r="AN37" s="2255"/>
      <c r="AO37" s="2255"/>
      <c r="AP37" s="2255"/>
      <c r="AQ37" s="2255"/>
      <c r="AR37" s="2255"/>
      <c r="AS37" s="2255"/>
      <c r="AT37" s="2255" t="s">
        <v>176</v>
      </c>
      <c r="AU37" s="2255"/>
      <c r="AV37" s="2255"/>
      <c r="AW37" s="2255"/>
      <c r="AX37" s="2255"/>
      <c r="AY37" s="2255"/>
      <c r="AZ37" s="2255"/>
      <c r="BA37" s="2255"/>
      <c r="BB37" s="2255" t="s">
        <v>176</v>
      </c>
      <c r="BC37" s="2255"/>
      <c r="BD37" s="2255"/>
      <c r="BE37" s="2255"/>
      <c r="BF37" s="2255"/>
      <c r="BG37" s="2255"/>
      <c r="BH37" s="2255"/>
      <c r="BI37" s="2255"/>
      <c r="BJ37" s="2255" t="s">
        <v>176</v>
      </c>
      <c r="BK37" s="2255"/>
      <c r="BL37" s="2255"/>
      <c r="BM37" s="2255"/>
      <c r="BN37" s="2255"/>
      <c r="BO37" s="2255"/>
      <c r="BP37" s="2255"/>
      <c r="BQ37" s="2255"/>
      <c r="BR37" s="2255" t="s">
        <v>176</v>
      </c>
      <c r="BS37" s="2255"/>
      <c r="BT37" s="2255"/>
      <c r="BU37" s="2255"/>
      <c r="BV37" s="2255"/>
      <c r="BW37" s="2255"/>
      <c r="BX37" s="2255"/>
      <c r="BY37" s="2255"/>
      <c r="BZ37" s="2255" t="s">
        <v>176</v>
      </c>
      <c r="CA37" s="2255"/>
      <c r="CB37" s="2255"/>
      <c r="CC37" s="2255"/>
      <c r="CD37" s="2255"/>
      <c r="CE37" s="2255"/>
      <c r="CF37" s="2255"/>
      <c r="CG37" s="2255"/>
      <c r="CH37" s="2255" t="s">
        <v>176</v>
      </c>
      <c r="CI37" s="2255"/>
      <c r="CJ37" s="2255"/>
      <c r="CK37" s="2255"/>
      <c r="CL37" s="2255"/>
      <c r="CM37" s="2255"/>
      <c r="CN37" s="2255"/>
      <c r="CO37" s="2255"/>
      <c r="CP37" s="2255" t="s">
        <v>176</v>
      </c>
      <c r="CQ37" s="2255"/>
      <c r="CR37" s="2255"/>
      <c r="CS37" s="2255"/>
      <c r="CT37" s="2255"/>
      <c r="CU37" s="2255"/>
      <c r="CV37" s="2255"/>
      <c r="CW37" s="2255"/>
      <c r="CX37" s="2255" t="s">
        <v>176</v>
      </c>
      <c r="CY37" s="2255"/>
      <c r="CZ37" s="2255"/>
      <c r="DA37" s="2255"/>
      <c r="DB37" s="2255"/>
      <c r="DC37" s="2255"/>
      <c r="DD37" s="2255"/>
      <c r="DE37" s="3748"/>
      <c r="DM37" s="1158">
        <v>14</v>
      </c>
    </row>
    <row customHeight="1" ht="15">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2315" t="s">
        <v>316</v>
      </c>
      <c r="AM38" s="2315"/>
      <c r="AN38" s="2315"/>
      <c r="AO38" s="2315"/>
      <c r="AP38" s="2315"/>
      <c r="AQ38" s="2315"/>
      <c r="AR38" s="2315"/>
      <c r="AS38" s="2315"/>
      <c r="AT38" s="2315" t="s">
        <v>316</v>
      </c>
      <c r="AU38" s="2315"/>
      <c r="AV38" s="2315"/>
      <c r="AW38" s="2315"/>
      <c r="AX38" s="2315"/>
      <c r="AY38" s="2315"/>
      <c r="AZ38" s="2315"/>
      <c r="BA38" s="2315"/>
      <c r="BB38" s="2315" t="s">
        <v>316</v>
      </c>
      <c r="BC38" s="2315"/>
      <c r="BD38" s="2315"/>
      <c r="BE38" s="2315"/>
      <c r="BF38" s="2315"/>
      <c r="BG38" s="2315"/>
      <c r="BH38" s="2315"/>
      <c r="BI38" s="2315"/>
      <c r="BJ38" s="2315" t="s">
        <v>316</v>
      </c>
      <c r="BK38" s="2315"/>
      <c r="BL38" s="2315"/>
      <c r="BM38" s="2315"/>
      <c r="BN38" s="2315"/>
      <c r="BO38" s="2315"/>
      <c r="BP38" s="2315"/>
      <c r="BQ38" s="2315"/>
      <c r="BR38" s="2315" t="s">
        <v>316</v>
      </c>
      <c r="BS38" s="2315"/>
      <c r="BT38" s="2315"/>
      <c r="BU38" s="2315"/>
      <c r="BV38" s="2315"/>
      <c r="BW38" s="2315"/>
      <c r="BX38" s="2315"/>
      <c r="BY38" s="2315"/>
      <c r="BZ38" s="2315" t="s">
        <v>316</v>
      </c>
      <c r="CA38" s="2315"/>
      <c r="CB38" s="2315"/>
      <c r="CC38" s="2315"/>
      <c r="CD38" s="2315"/>
      <c r="CE38" s="2315"/>
      <c r="CF38" s="2315"/>
      <c r="CG38" s="2315"/>
      <c r="CH38" s="2315" t="s">
        <v>316</v>
      </c>
      <c r="CI38" s="2315"/>
      <c r="CJ38" s="2315"/>
      <c r="CK38" s="2315"/>
      <c r="CL38" s="2315"/>
      <c r="CM38" s="2315"/>
      <c r="CN38" s="2315"/>
      <c r="CO38" s="2315"/>
      <c r="CP38" s="2315" t="s">
        <v>316</v>
      </c>
      <c r="CQ38" s="2315"/>
      <c r="CR38" s="2315"/>
      <c r="CS38" s="2315"/>
      <c r="CT38" s="2315"/>
      <c r="CU38" s="2315"/>
      <c r="CV38" s="2315"/>
      <c r="CW38" s="2315"/>
      <c r="CX38" s="2315" t="s">
        <v>316</v>
      </c>
      <c r="CY38" s="2315"/>
      <c r="CZ38" s="2315"/>
      <c r="DA38" s="2315"/>
      <c r="DB38" s="2315"/>
      <c r="DC38" s="2315"/>
      <c r="DD38" s="2315"/>
      <c r="DE38" s="3749"/>
      <c r="DF38" s="2130"/>
      <c r="DG38" s="2130"/>
      <c r="DM38" s="1158"/>
    </row>
    <row customHeight="1" ht="14.699999999999998">
      <c r="Q39" s="379"/>
      <c r="R39" s="379"/>
      <c r="S39" s="2276" t="s">
        <v>92</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402" t="s">
        <v>442</v>
      </c>
      <c r="AM39" s="2403"/>
      <c r="AN39" s="2403"/>
      <c r="AO39" s="2403"/>
      <c r="AP39" s="2403"/>
      <c r="AQ39" s="2403"/>
      <c r="AR39" s="2404"/>
      <c r="AS39" s="2280" t="s">
        <v>443</v>
      </c>
      <c r="AT39" s="2402" t="s">
        <v>442</v>
      </c>
      <c r="AU39" s="2403"/>
      <c r="AV39" s="2403"/>
      <c r="AW39" s="2403"/>
      <c r="AX39" s="2403"/>
      <c r="AY39" s="2403"/>
      <c r="AZ39" s="2404"/>
      <c r="BA39" s="2280" t="s">
        <v>443</v>
      </c>
      <c r="BB39" s="2402" t="s">
        <v>442</v>
      </c>
      <c r="BC39" s="2403"/>
      <c r="BD39" s="2403"/>
      <c r="BE39" s="2403"/>
      <c r="BF39" s="2403"/>
      <c r="BG39" s="2403"/>
      <c r="BH39" s="2404"/>
      <c r="BI39" s="2280" t="s">
        <v>443</v>
      </c>
      <c r="BJ39" s="2402" t="s">
        <v>442</v>
      </c>
      <c r="BK39" s="2403"/>
      <c r="BL39" s="2403"/>
      <c r="BM39" s="2403"/>
      <c r="BN39" s="2403"/>
      <c r="BO39" s="2403"/>
      <c r="BP39" s="2404"/>
      <c r="BQ39" s="2280" t="s">
        <v>443</v>
      </c>
      <c r="BR39" s="2402" t="s">
        <v>442</v>
      </c>
      <c r="BS39" s="2403"/>
      <c r="BT39" s="2403"/>
      <c r="BU39" s="2403"/>
      <c r="BV39" s="2403"/>
      <c r="BW39" s="2403"/>
      <c r="BX39" s="2404"/>
      <c r="BY39" s="2280" t="s">
        <v>443</v>
      </c>
      <c r="BZ39" s="2402" t="s">
        <v>442</v>
      </c>
      <c r="CA39" s="2403"/>
      <c r="CB39" s="2403"/>
      <c r="CC39" s="2403"/>
      <c r="CD39" s="2403"/>
      <c r="CE39" s="2403"/>
      <c r="CF39" s="2404"/>
      <c r="CG39" s="2280" t="s">
        <v>443</v>
      </c>
      <c r="CH39" s="2402" t="s">
        <v>442</v>
      </c>
      <c r="CI39" s="2403"/>
      <c r="CJ39" s="2403"/>
      <c r="CK39" s="2403"/>
      <c r="CL39" s="2403"/>
      <c r="CM39" s="2403"/>
      <c r="CN39" s="2404"/>
      <c r="CO39" s="2280" t="s">
        <v>443</v>
      </c>
      <c r="CP39" s="2402" t="s">
        <v>442</v>
      </c>
      <c r="CQ39" s="2403"/>
      <c r="CR39" s="2403"/>
      <c r="CS39" s="2403"/>
      <c r="CT39" s="2403"/>
      <c r="CU39" s="2403"/>
      <c r="CV39" s="2404"/>
      <c r="CW39" s="2280" t="s">
        <v>443</v>
      </c>
      <c r="CX39" s="2402" t="s">
        <v>442</v>
      </c>
      <c r="CY39" s="2403"/>
      <c r="CZ39" s="2403"/>
      <c r="DA39" s="2403"/>
      <c r="DB39" s="2403"/>
      <c r="DC39" s="2403"/>
      <c r="DD39" s="2404"/>
      <c r="DE39" s="3750" t="s">
        <v>443</v>
      </c>
      <c r="DF39" s="2283" t="s">
        <v>445</v>
      </c>
      <c r="DG39" s="2130"/>
      <c r="DM39" s="1158">
        <v>14</v>
      </c>
    </row>
    <row customHeight="1" ht="35.699999999999996">
      <c r="Q40" s="379"/>
      <c r="R40" s="379"/>
      <c r="S40" s="2276"/>
      <c r="T40" s="2212"/>
      <c r="U40" s="1034"/>
      <c r="V40" s="2263" t="s">
        <v>446</v>
      </c>
      <c r="W40" s="2613" t="s">
        <v>447</v>
      </c>
      <c r="X40" s="2265" t="s">
        <v>448</v>
      </c>
      <c r="Y40" s="2266"/>
      <c r="Z40" s="2265" t="s">
        <v>449</v>
      </c>
      <c r="AA40" s="2272"/>
      <c r="AB40" s="2266"/>
      <c r="AC40" s="2281"/>
      <c r="AD40" s="2263" t="s">
        <v>446</v>
      </c>
      <c r="AE40" s="2286" t="s">
        <v>447</v>
      </c>
      <c r="AF40" s="2265" t="s">
        <v>448</v>
      </c>
      <c r="AG40" s="2266"/>
      <c r="AH40" s="2265" t="s">
        <v>449</v>
      </c>
      <c r="AI40" s="2272"/>
      <c r="AJ40" s="2266"/>
      <c r="AK40" s="2281"/>
      <c r="AL40" s="2263" t="s">
        <v>446</v>
      </c>
      <c r="AM40" s="2613" t="s">
        <v>447</v>
      </c>
      <c r="AN40" s="2265" t="s">
        <v>448</v>
      </c>
      <c r="AO40" s="2266"/>
      <c r="AP40" s="2265" t="s">
        <v>449</v>
      </c>
      <c r="AQ40" s="2272"/>
      <c r="AR40" s="2266"/>
      <c r="AS40" s="2281"/>
      <c r="AT40" s="2263" t="s">
        <v>446</v>
      </c>
      <c r="AU40" s="2613" t="s">
        <v>447</v>
      </c>
      <c r="AV40" s="2265" t="s">
        <v>448</v>
      </c>
      <c r="AW40" s="2266"/>
      <c r="AX40" s="2265" t="s">
        <v>449</v>
      </c>
      <c r="AY40" s="2272"/>
      <c r="AZ40" s="2266"/>
      <c r="BA40" s="2281"/>
      <c r="BB40" s="2263" t="s">
        <v>446</v>
      </c>
      <c r="BC40" s="2613" t="s">
        <v>447</v>
      </c>
      <c r="BD40" s="2265" t="s">
        <v>448</v>
      </c>
      <c r="BE40" s="2266"/>
      <c r="BF40" s="2265" t="s">
        <v>449</v>
      </c>
      <c r="BG40" s="2272"/>
      <c r="BH40" s="2266"/>
      <c r="BI40" s="2281"/>
      <c r="BJ40" s="2263" t="s">
        <v>446</v>
      </c>
      <c r="BK40" s="2613" t="s">
        <v>447</v>
      </c>
      <c r="BL40" s="2265" t="s">
        <v>448</v>
      </c>
      <c r="BM40" s="2266"/>
      <c r="BN40" s="2265" t="s">
        <v>449</v>
      </c>
      <c r="BO40" s="2272"/>
      <c r="BP40" s="2266"/>
      <c r="BQ40" s="2281"/>
      <c r="BR40" s="2263" t="s">
        <v>446</v>
      </c>
      <c r="BS40" s="2613" t="s">
        <v>447</v>
      </c>
      <c r="BT40" s="2265" t="s">
        <v>448</v>
      </c>
      <c r="BU40" s="2266"/>
      <c r="BV40" s="2265" t="s">
        <v>449</v>
      </c>
      <c r="BW40" s="2272"/>
      <c r="BX40" s="2266"/>
      <c r="BY40" s="2281"/>
      <c r="BZ40" s="2263" t="s">
        <v>446</v>
      </c>
      <c r="CA40" s="2613" t="s">
        <v>447</v>
      </c>
      <c r="CB40" s="2265" t="s">
        <v>448</v>
      </c>
      <c r="CC40" s="2266"/>
      <c r="CD40" s="2265" t="s">
        <v>449</v>
      </c>
      <c r="CE40" s="2272"/>
      <c r="CF40" s="2266"/>
      <c r="CG40" s="2281"/>
      <c r="CH40" s="2263" t="s">
        <v>446</v>
      </c>
      <c r="CI40" s="2613" t="s">
        <v>447</v>
      </c>
      <c r="CJ40" s="2265" t="s">
        <v>448</v>
      </c>
      <c r="CK40" s="2266"/>
      <c r="CL40" s="2265" t="s">
        <v>449</v>
      </c>
      <c r="CM40" s="2272"/>
      <c r="CN40" s="2266"/>
      <c r="CO40" s="2281"/>
      <c r="CP40" s="2263" t="s">
        <v>446</v>
      </c>
      <c r="CQ40" s="2613" t="s">
        <v>447</v>
      </c>
      <c r="CR40" s="2265" t="s">
        <v>448</v>
      </c>
      <c r="CS40" s="2266"/>
      <c r="CT40" s="2265" t="s">
        <v>449</v>
      </c>
      <c r="CU40" s="2272"/>
      <c r="CV40" s="2266"/>
      <c r="CW40" s="2281"/>
      <c r="CX40" s="2263" t="s">
        <v>446</v>
      </c>
      <c r="CY40" s="2613" t="s">
        <v>447</v>
      </c>
      <c r="CZ40" s="2265" t="s">
        <v>448</v>
      </c>
      <c r="DA40" s="2266"/>
      <c r="DB40" s="2265" t="s">
        <v>449</v>
      </c>
      <c r="DC40" s="2272"/>
      <c r="DD40" s="2266"/>
      <c r="DE40" s="3751"/>
      <c r="DF40" s="2284"/>
      <c r="DG40" s="2130"/>
      <c r="DM40" s="1158">
        <v>34</v>
      </c>
    </row>
    <row customHeight="1" ht="35.699999999999996">
      <c r="A41" s="1373"/>
      <c r="B41" s="1373" t="s">
        <v>140</v>
      </c>
      <c r="C41" s="1373" t="s">
        <v>141</v>
      </c>
      <c r="D41" s="1373" t="s">
        <v>142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224" t="s">
        <v>459</v>
      </c>
      <c r="AA41" s="2273" t="s">
        <v>460</v>
      </c>
      <c r="AB41" s="2274"/>
      <c r="AC41" s="2282"/>
      <c r="AD41" s="2264"/>
      <c r="AE41" s="2287"/>
      <c r="AF41" s="1225" t="s">
        <v>457</v>
      </c>
      <c r="AG41" s="1225" t="s">
        <v>458</v>
      </c>
      <c r="AH41" s="1316" t="s">
        <v>459</v>
      </c>
      <c r="AI41" s="2273" t="s">
        <v>460</v>
      </c>
      <c r="AJ41" s="2274"/>
      <c r="AK41" s="2282"/>
      <c r="AL41" s="2264"/>
      <c r="AM41" s="2287"/>
      <c r="AN41" s="2580" t="s">
        <v>457</v>
      </c>
      <c r="AO41" s="2580" t="s">
        <v>458</v>
      </c>
      <c r="AP41" s="2580" t="s">
        <v>459</v>
      </c>
      <c r="AQ41" s="2273" t="s">
        <v>460</v>
      </c>
      <c r="AR41" s="2274"/>
      <c r="AS41" s="2282"/>
      <c r="AT41" s="2264"/>
      <c r="AU41" s="2287"/>
      <c r="AV41" s="2580" t="s">
        <v>457</v>
      </c>
      <c r="AW41" s="2580" t="s">
        <v>458</v>
      </c>
      <c r="AX41" s="2580" t="s">
        <v>459</v>
      </c>
      <c r="AY41" s="2273" t="s">
        <v>460</v>
      </c>
      <c r="AZ41" s="2274"/>
      <c r="BA41" s="2282"/>
      <c r="BB41" s="2264"/>
      <c r="BC41" s="2287"/>
      <c r="BD41" s="2580" t="s">
        <v>457</v>
      </c>
      <c r="BE41" s="2580" t="s">
        <v>458</v>
      </c>
      <c r="BF41" s="2580" t="s">
        <v>459</v>
      </c>
      <c r="BG41" s="2273" t="s">
        <v>460</v>
      </c>
      <c r="BH41" s="2274"/>
      <c r="BI41" s="2282"/>
      <c r="BJ41" s="2264"/>
      <c r="BK41" s="2287"/>
      <c r="BL41" s="2580" t="s">
        <v>457</v>
      </c>
      <c r="BM41" s="2580" t="s">
        <v>458</v>
      </c>
      <c r="BN41" s="2580" t="s">
        <v>459</v>
      </c>
      <c r="BO41" s="2273" t="s">
        <v>460</v>
      </c>
      <c r="BP41" s="2274"/>
      <c r="BQ41" s="2282"/>
      <c r="BR41" s="2264"/>
      <c r="BS41" s="2287"/>
      <c r="BT41" s="2580" t="s">
        <v>457</v>
      </c>
      <c r="BU41" s="2580" t="s">
        <v>458</v>
      </c>
      <c r="BV41" s="2580" t="s">
        <v>459</v>
      </c>
      <c r="BW41" s="2273" t="s">
        <v>460</v>
      </c>
      <c r="BX41" s="2274"/>
      <c r="BY41" s="2282"/>
      <c r="BZ41" s="2264"/>
      <c r="CA41" s="2287"/>
      <c r="CB41" s="2580" t="s">
        <v>457</v>
      </c>
      <c r="CC41" s="2580" t="s">
        <v>458</v>
      </c>
      <c r="CD41" s="2580" t="s">
        <v>459</v>
      </c>
      <c r="CE41" s="2273" t="s">
        <v>460</v>
      </c>
      <c r="CF41" s="2274"/>
      <c r="CG41" s="2282"/>
      <c r="CH41" s="2264"/>
      <c r="CI41" s="2287"/>
      <c r="CJ41" s="2580" t="s">
        <v>457</v>
      </c>
      <c r="CK41" s="2580" t="s">
        <v>458</v>
      </c>
      <c r="CL41" s="2580" t="s">
        <v>459</v>
      </c>
      <c r="CM41" s="2273" t="s">
        <v>460</v>
      </c>
      <c r="CN41" s="2274"/>
      <c r="CO41" s="2282"/>
      <c r="CP41" s="2264"/>
      <c r="CQ41" s="2287"/>
      <c r="CR41" s="2580" t="s">
        <v>457</v>
      </c>
      <c r="CS41" s="2580" t="s">
        <v>458</v>
      </c>
      <c r="CT41" s="2580" t="s">
        <v>459</v>
      </c>
      <c r="CU41" s="2273" t="s">
        <v>460</v>
      </c>
      <c r="CV41" s="2274"/>
      <c r="CW41" s="2282"/>
      <c r="CX41" s="2264"/>
      <c r="CY41" s="2287"/>
      <c r="CZ41" s="2580" t="s">
        <v>457</v>
      </c>
      <c r="DA41" s="2580" t="s">
        <v>458</v>
      </c>
      <c r="DB41" s="2580" t="s">
        <v>459</v>
      </c>
      <c r="DC41" s="2273" t="s">
        <v>460</v>
      </c>
      <c r="DD41" s="2274"/>
      <c r="DE41" s="3752"/>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753">
        <f>OFFSET(DE42,0,-2)+1</f>
        <v>5</v>
      </c>
      <c r="DF42" s="1248">
        <f>OFFSET(DF42,0,-1)</f>
        <v>5</v>
      </c>
      <c r="DG42" s="1259">
        <f>OFFSET(DG42,0,-1)+1</f>
        <v>6</v>
      </c>
      <c r="DH42" s="514"/>
      <c r="DI42" s="514"/>
      <c r="DJ42" s="514"/>
      <c r="DK42" s="514"/>
      <c r="DL42" s="514"/>
      <c r="DM42" s="499">
        <v>0</v>
      </c>
    </row>
    <row customHeight="1" ht="24">
      <c r="A43" s="1366" t="s">
        <v>161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3734"/>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23</v>
      </c>
    </row>
    <row customHeight="1" ht="24">
      <c r="A44" s="1366" t="s">
        <v>161</v>
      </c>
      <c r="B44" s="1366" t="s">
        <v>162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3734"/>
      <c r="DF44" s="2247"/>
      <c r="DG44" s="1261" t="s">
        <v>414</v>
      </c>
      <c r="DI44" s="503"/>
      <c r="DJ44" s="503" t="str">
        <f>IF(T44="","",T44)</f>
        <v>Территория действия тарифа</v>
      </c>
      <c r="DK44" s="503"/>
      <c r="DL44" s="503"/>
      <c r="DM44" s="1158">
        <v>23</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3734"/>
      <c r="DF45" s="2247"/>
      <c r="DG45" s="1261" t="s">
        <v>416</v>
      </c>
      <c r="DI45" s="503"/>
      <c r="DJ45" s="503" t="str">
        <f>IF(T45="","",T45)</f>
        <v>Наименование системы теплоснабжения </v>
      </c>
      <c r="DK45" s="503"/>
      <c r="DL45" s="503"/>
      <c r="DM45" s="1158">
        <v>23</v>
      </c>
    </row>
    <row customHeight="1" ht="24">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3734"/>
      <c r="DF46" s="2247"/>
      <c r="DG46" s="1261" t="s">
        <v>418</v>
      </c>
      <c r="DI46" s="503"/>
      <c r="DJ46" s="503" t="str">
        <f>IF(T46="","",T46)</f>
        <v>Источник тепловой энергии  </v>
      </c>
      <c r="DK46" s="503"/>
      <c r="DL46" s="503"/>
      <c r="DM46" s="1158">
        <v>23</v>
      </c>
    </row>
    <row customHeight="1" ht="49.5">
      <c r="A47" s="1366" t="s">
        <v>161</v>
      </c>
      <c r="B47" s="1366" t="s">
        <v>162</v>
      </c>
      <c r="C47" s="1366" t="s">
        <v>163</v>
      </c>
      <c r="D47" s="1366" t="s">
        <v>164</v>
      </c>
      <c r="E47" s="2262"/>
      <c r="F47" s="2262"/>
      <c r="G47" s="2262"/>
      <c r="H47" s="2262"/>
      <c r="I47" s="2259" t="str">
        <f>S46&amp;".1"</f>
        <v>....1</v>
      </c>
      <c r="J47" s="1366"/>
      <c r="K47" s="1366"/>
      <c r="L47" s="1367" t="s">
        <v>419</v>
      </c>
      <c r="P47" s="2260">
        <v>1</v>
      </c>
      <c r="Q47" s="1223"/>
      <c r="R47" s="359"/>
      <c r="S47" s="1227" t="str">
        <f>$I47</f>
        <v>....1</v>
      </c>
      <c r="T47" s="288" t="s">
        <v>420</v>
      </c>
      <c r="U47" s="303"/>
      <c r="V47" s="2248"/>
      <c r="W47" s="2249"/>
      <c r="X47" s="2249"/>
      <c r="Y47" s="2249"/>
      <c r="Z47" s="2249"/>
      <c r="AA47" s="2249"/>
      <c r="AB47" s="2249"/>
      <c r="AC47" s="2250"/>
      <c r="AD47" s="2248" t="s">
        <v>461</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3735"/>
      <c r="DF47" s="2250"/>
      <c r="DG47" s="1261" t="s">
        <v>421</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4">
      <c r="A48" s="1366" t="s">
        <v>161</v>
      </c>
      <c r="B48" s="1366" t="s">
        <v>162</v>
      </c>
      <c r="C48" s="1366" t="s">
        <v>163</v>
      </c>
      <c r="D48" s="1366" t="s">
        <v>164</v>
      </c>
      <c r="E48" s="2262"/>
      <c r="F48" s="2262"/>
      <c r="G48" s="2262"/>
      <c r="H48" s="2262"/>
      <c r="I48" s="2289"/>
      <c r="J48" s="2259" t="str">
        <f>I47&amp;".1"</f>
        <v>....1.1</v>
      </c>
      <c r="K48" s="1366"/>
      <c r="L48" s="1367" t="s">
        <v>422</v>
      </c>
      <c r="P48" s="2260"/>
      <c r="Q48" s="2260">
        <v>1</v>
      </c>
      <c r="R48" s="360"/>
      <c r="S48" s="1227" t="str">
        <f>$J48</f>
        <v>....1.1</v>
      </c>
      <c r="T48" s="289" t="s">
        <v>423</v>
      </c>
      <c r="U48" s="303"/>
      <c r="V48" s="2248"/>
      <c r="W48" s="2249"/>
      <c r="X48" s="2249"/>
      <c r="Y48" s="2249"/>
      <c r="Z48" s="2249"/>
      <c r="AA48" s="2249"/>
      <c r="AB48" s="2249"/>
      <c r="AC48" s="2250"/>
      <c r="AD48" s="2248" t="s">
        <v>462</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3735"/>
      <c r="DF48" s="2250"/>
      <c r="DG48" s="1261" t="s">
        <v>424</v>
      </c>
      <c r="DI48" s="503"/>
      <c r="DJ48" s="503" t="str">
        <f>IF(T48="","",T48)</f>
        <v>Группа потребителей</v>
      </c>
      <c r="DK48" s="503"/>
      <c r="DL48" s="503"/>
      <c r="DM48" s="1158">
        <v>23</v>
      </c>
    </row>
    <row customHeight="1" ht="24">
      <c r="A49" s="1366" t="s">
        <v>161</v>
      </c>
      <c r="B49" s="1366" t="s">
        <v>162</v>
      </c>
      <c r="C49" s="1366" t="s">
        <v>163</v>
      </c>
      <c r="D49" s="1366" t="s">
        <v>164</v>
      </c>
      <c r="E49" s="2262"/>
      <c r="F49" s="2262"/>
      <c r="G49" s="2262"/>
      <c r="H49" s="2262"/>
      <c r="I49" s="2289"/>
      <c r="J49" s="2289"/>
      <c r="K49" s="2259" t="str">
        <f>J48&amp;".1"</f>
        <v>....1.1.1</v>
      </c>
      <c r="L49" s="1367" t="s">
        <v>425</v>
      </c>
      <c r="P49" s="2260"/>
      <c r="Q49" s="2260"/>
      <c r="R49" s="360">
        <v>1</v>
      </c>
      <c r="S49" s="1227" t="str">
        <f>$K49</f>
        <v>....1.1.1</v>
      </c>
      <c r="T49" s="1350" t="s">
        <v>463</v>
      </c>
      <c r="U49" s="303"/>
      <c r="V49" s="754"/>
      <c r="W49" s="328"/>
      <c r="X49" s="754"/>
      <c r="Y49" s="1260"/>
      <c r="Z49" s="2268"/>
      <c r="AA49" s="2110" t="s">
        <v>65</v>
      </c>
      <c r="AB49" s="2268"/>
      <c r="AC49" s="2110" t="s">
        <v>65</v>
      </c>
      <c r="AD49" s="754">
        <v>1208.63</v>
      </c>
      <c r="AE49" s="328"/>
      <c r="AF49" s="754"/>
      <c r="AG49" s="1260"/>
      <c r="AH49" s="2605">
        <v>45292</v>
      </c>
      <c r="AI49" s="2110" t="s">
        <v>65</v>
      </c>
      <c r="AJ49" s="2290">
        <v>45473</v>
      </c>
      <c r="AK49" s="2110" t="s">
        <v>65</v>
      </c>
      <c r="AL49" s="754">
        <v>1389.85</v>
      </c>
      <c r="AM49" s="328"/>
      <c r="AN49" s="754"/>
      <c r="AO49" s="1260"/>
      <c r="AP49" s="2605">
        <v>45474</v>
      </c>
      <c r="AQ49" s="2110" t="s">
        <v>65</v>
      </c>
      <c r="AR49" s="2605">
        <v>45657</v>
      </c>
      <c r="AS49" s="2110" t="s">
        <v>65</v>
      </c>
      <c r="AT49" s="754">
        <v>1389.85</v>
      </c>
      <c r="AU49" s="328"/>
      <c r="AV49" s="754"/>
      <c r="AW49" s="1260"/>
      <c r="AX49" s="2605">
        <v>45658</v>
      </c>
      <c r="AY49" s="2110" t="s">
        <v>65</v>
      </c>
      <c r="AZ49" s="2605">
        <v>45838</v>
      </c>
      <c r="BA49" s="2110" t="s">
        <v>65</v>
      </c>
      <c r="BB49" s="754">
        <v>1668.58</v>
      </c>
      <c r="BC49" s="328"/>
      <c r="BD49" s="754"/>
      <c r="BE49" s="1260"/>
      <c r="BF49" s="2605">
        <v>45839</v>
      </c>
      <c r="BG49" s="2110" t="s">
        <v>65</v>
      </c>
      <c r="BH49" s="2605">
        <v>46022</v>
      </c>
      <c r="BI49" s="2110" t="s">
        <v>65</v>
      </c>
      <c r="BJ49" s="754">
        <v>1668.58</v>
      </c>
      <c r="BK49" s="328"/>
      <c r="BL49" s="754"/>
      <c r="BM49" s="1260"/>
      <c r="BN49" s="2605">
        <v>46023</v>
      </c>
      <c r="BO49" s="2110" t="s">
        <v>65</v>
      </c>
      <c r="BP49" s="2605">
        <v>46295</v>
      </c>
      <c r="BQ49" s="2110" t="s">
        <v>65</v>
      </c>
      <c r="BR49" s="754">
        <v>2016.94</v>
      </c>
      <c r="BS49" s="328"/>
      <c r="BT49" s="754"/>
      <c r="BU49" s="1260"/>
      <c r="BV49" s="2605">
        <v>46296</v>
      </c>
      <c r="BW49" s="2110" t="s">
        <v>65</v>
      </c>
      <c r="BX49" s="2605">
        <v>46387</v>
      </c>
      <c r="BY49" s="2110" t="s">
        <v>65</v>
      </c>
      <c r="BZ49" s="754">
        <v>2016.94</v>
      </c>
      <c r="CA49" s="328"/>
      <c r="CB49" s="754"/>
      <c r="CC49" s="1260"/>
      <c r="CD49" s="2605">
        <v>46388</v>
      </c>
      <c r="CE49" s="2110" t="s">
        <v>65</v>
      </c>
      <c r="CF49" s="2605">
        <v>46568</v>
      </c>
      <c r="CG49" s="2110" t="s">
        <v>65</v>
      </c>
      <c r="CH49" s="754">
        <v>2039.22</v>
      </c>
      <c r="CI49" s="328"/>
      <c r="CJ49" s="754"/>
      <c r="CK49" s="1260"/>
      <c r="CL49" s="2605">
        <v>46569</v>
      </c>
      <c r="CM49" s="2110" t="s">
        <v>65</v>
      </c>
      <c r="CN49" s="2605">
        <v>46752</v>
      </c>
      <c r="CO49" s="2110" t="s">
        <v>65</v>
      </c>
      <c r="CP49" s="754">
        <v>2039.22</v>
      </c>
      <c r="CQ49" s="328"/>
      <c r="CR49" s="754"/>
      <c r="CS49" s="1260"/>
      <c r="CT49" s="2605">
        <v>46753</v>
      </c>
      <c r="CU49" s="2110" t="s">
        <v>65</v>
      </c>
      <c r="CV49" s="2605">
        <v>46934</v>
      </c>
      <c r="CW49" s="2110" t="s">
        <v>65</v>
      </c>
      <c r="CX49" s="754">
        <v>2080.42</v>
      </c>
      <c r="CY49" s="328"/>
      <c r="CZ49" s="754"/>
      <c r="DA49" s="1260"/>
      <c r="DB49" s="2605">
        <v>46935</v>
      </c>
      <c r="DC49" s="2110" t="s">
        <v>65</v>
      </c>
      <c r="DD49" s="2605">
        <v>47118</v>
      </c>
      <c r="DE49" s="2110" t="s">
        <v>65</v>
      </c>
      <c r="DF49" s="1351"/>
      <c r="DG49" s="2256" t="s">
        <v>426</v>
      </c>
      <c r="DH49" s="514">
        <f>STRCHECKDATE(V50:DF50)</f>
      </c>
      <c r="DI49" s="503"/>
      <c r="DJ49" s="503" t="str">
        <f>IF(T49="","",T49)</f>
        <v>вода</v>
      </c>
      <c r="DK49" s="503"/>
      <c r="DL49" s="503"/>
      <c r="DM49" s="1158">
        <v>23</v>
      </c>
    </row>
    <row customHeight="1" ht="1.05">
      <c r="A50" s="1366" t="s">
        <v>161</v>
      </c>
      <c r="B50" s="1366" t="s">
        <v>162</v>
      </c>
      <c r="C50" s="1366" t="s">
        <v>163</v>
      </c>
      <c r="D50" s="1366" t="s">
        <v>164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45658-45838</v>
      </c>
      <c r="AX50" s="2312"/>
      <c r="AY50" s="2110"/>
      <c r="AZ50" s="2312"/>
      <c r="BA50" s="2110"/>
      <c r="BB50" s="328"/>
      <c r="BC50" s="328"/>
      <c r="BD50" s="328"/>
      <c r="BE50" s="331" t="str">
        <f>BF49&amp;"-"&amp;BH49</f>
        <v>45839-46022</v>
      </c>
      <c r="BF50" s="2312"/>
      <c r="BG50" s="2110"/>
      <c r="BH50" s="2312"/>
      <c r="BI50" s="2110"/>
      <c r="BJ50" s="328"/>
      <c r="BK50" s="328"/>
      <c r="BL50" s="328"/>
      <c r="BM50" s="331" t="str">
        <f>BN49&amp;"-"&amp;BP49</f>
        <v>46023-46295</v>
      </c>
      <c r="BN50" s="2312"/>
      <c r="BO50" s="2110"/>
      <c r="BP50" s="2312"/>
      <c r="BQ50" s="2110"/>
      <c r="BR50" s="328"/>
      <c r="BS50" s="328"/>
      <c r="BT50" s="328"/>
      <c r="BU50" s="331" t="str">
        <f>BV49&amp;"-"&amp;BX49</f>
        <v>46296-46387</v>
      </c>
      <c r="BV50" s="2312"/>
      <c r="BW50" s="2110"/>
      <c r="BX50" s="2312"/>
      <c r="BY50" s="2110"/>
      <c r="BZ50" s="328"/>
      <c r="CA50" s="328"/>
      <c r="CB50" s="328"/>
      <c r="CC50" s="331" t="str">
        <f>CD49&amp;"-"&amp;CF49</f>
        <v>46388-46568</v>
      </c>
      <c r="CD50" s="2312"/>
      <c r="CE50" s="2110"/>
      <c r="CF50" s="2312"/>
      <c r="CG50" s="2110"/>
      <c r="CH50" s="328"/>
      <c r="CI50" s="328"/>
      <c r="CJ50" s="328"/>
      <c r="CK50" s="331" t="str">
        <f>CL49&amp;"-"&amp;CN49</f>
        <v>46569-46752</v>
      </c>
      <c r="CL50" s="2312"/>
      <c r="CM50" s="2110"/>
      <c r="CN50" s="2312"/>
      <c r="CO50" s="2110"/>
      <c r="CP50" s="328"/>
      <c r="CQ50" s="328"/>
      <c r="CR50" s="328"/>
      <c r="CS50" s="331" t="str">
        <f>CT49&amp;"-"&amp;CV49</f>
        <v>46753-46934</v>
      </c>
      <c r="CT50" s="2312"/>
      <c r="CU50" s="2110"/>
      <c r="CV50" s="2312"/>
      <c r="CW50" s="2110"/>
      <c r="CX50" s="328"/>
      <c r="CY50" s="328"/>
      <c r="CZ50" s="328"/>
      <c r="DA50" s="331" t="str">
        <f>DB49&amp;"-"&amp;DD49</f>
        <v>46935-47118</v>
      </c>
      <c r="DB50" s="2312"/>
      <c r="DC50" s="2110"/>
      <c r="DD50" s="2312"/>
      <c r="DE50" s="2110"/>
      <c r="DF50" s="1352"/>
      <c r="DG50" s="2257"/>
      <c r="DI50" s="503"/>
      <c r="DJ50" s="503" t="str">
        <f>IF(T50="","",T50)</f>
        <v/>
      </c>
      <c r="DK50" s="503"/>
      <c r="DL50" s="503"/>
      <c r="DM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427</v>
      </c>
      <c r="U51" s="370"/>
      <c r="V51" s="370"/>
      <c r="W51" s="370"/>
      <c r="X51" s="370"/>
      <c r="Y51" s="370"/>
      <c r="Z51" s="370"/>
      <c r="AA51" s="370"/>
      <c r="AB51" s="370"/>
      <c r="AC51" s="370"/>
      <c r="AD51" s="370"/>
      <c r="AE51" s="370"/>
      <c r="AF51" s="370"/>
      <c r="AG51" s="370"/>
      <c r="AH51" s="370"/>
      <c r="AI51" s="370"/>
      <c r="AJ51" s="370"/>
      <c r="AK51" s="370"/>
      <c r="AL51" s="2935"/>
      <c r="AM51" s="2936"/>
      <c r="AN51" s="2937"/>
      <c r="AO51" s="2938"/>
      <c r="AP51" s="2939"/>
      <c r="AQ51" s="2940"/>
      <c r="AR51" s="2941"/>
      <c r="AS51" s="2942"/>
      <c r="AT51" s="2943"/>
      <c r="AU51" s="2944"/>
      <c r="AV51" s="2945"/>
      <c r="AW51" s="2946"/>
      <c r="AX51" s="2947"/>
      <c r="AY51" s="2948"/>
      <c r="AZ51" s="2949"/>
      <c r="BA51" s="2950"/>
      <c r="BB51" s="2951"/>
      <c r="BC51" s="2952"/>
      <c r="BD51" s="2953"/>
      <c r="BE51" s="2954"/>
      <c r="BF51" s="2955"/>
      <c r="BG51" s="2956"/>
      <c r="BH51" s="2957"/>
      <c r="BI51" s="2958"/>
      <c r="BJ51" s="2959"/>
      <c r="BK51" s="2960"/>
      <c r="BL51" s="2961"/>
      <c r="BM51" s="2962"/>
      <c r="BN51" s="2963"/>
      <c r="BO51" s="2964"/>
      <c r="BP51" s="2965"/>
      <c r="BQ51" s="2966"/>
      <c r="BR51" s="2967"/>
      <c r="BS51" s="2968"/>
      <c r="BT51" s="2969"/>
      <c r="BU51" s="2970"/>
      <c r="BV51" s="2971"/>
      <c r="BW51" s="2972"/>
      <c r="BX51" s="2973"/>
      <c r="BY51" s="2974"/>
      <c r="BZ51" s="2975"/>
      <c r="CA51" s="2976"/>
      <c r="CB51" s="2977"/>
      <c r="CC51" s="2978"/>
      <c r="CD51" s="2979"/>
      <c r="CE51" s="2980"/>
      <c r="CF51" s="2981"/>
      <c r="CG51" s="2982"/>
      <c r="CH51" s="2983"/>
      <c r="CI51" s="2984"/>
      <c r="CJ51" s="2985"/>
      <c r="CK51" s="2986"/>
      <c r="CL51" s="2987"/>
      <c r="CM51" s="2988"/>
      <c r="CN51" s="2989"/>
      <c r="CO51" s="2990"/>
      <c r="CP51" s="2991"/>
      <c r="CQ51" s="2992"/>
      <c r="CR51" s="2993"/>
      <c r="CS51" s="2994"/>
      <c r="CT51" s="2995"/>
      <c r="CU51" s="2996"/>
      <c r="CV51" s="2997"/>
      <c r="CW51" s="2998"/>
      <c r="CX51" s="2999"/>
      <c r="CY51" s="3000"/>
      <c r="CZ51" s="3001"/>
      <c r="DA51" s="3002"/>
      <c r="DB51" s="3003"/>
      <c r="DC51" s="3004"/>
      <c r="DD51" s="3005"/>
      <c r="DE51" s="3754"/>
      <c r="DF51" s="327"/>
      <c r="DG51" s="2258"/>
      <c r="DI51" s="503"/>
      <c r="DJ51" s="503" t="str">
        <f>IF(T51="","",T51)</f>
        <v>Добавить вид теплоносителя (параметры теплоносителя)</v>
      </c>
      <c r="DK51" s="503"/>
      <c r="DL51" s="503"/>
      <c r="DM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223"/>
      <c r="R52" s="359"/>
      <c r="S52" s="1281"/>
      <c r="T52" s="290" t="s">
        <v>428</v>
      </c>
      <c r="U52" s="370"/>
      <c r="V52" s="370"/>
      <c r="W52" s="370"/>
      <c r="X52" s="370"/>
      <c r="Y52" s="370"/>
      <c r="Z52" s="370"/>
      <c r="AA52" s="370"/>
      <c r="AB52" s="370"/>
      <c r="AC52" s="369"/>
      <c r="AD52" s="370"/>
      <c r="AE52" s="370"/>
      <c r="AF52" s="370"/>
      <c r="AG52" s="370"/>
      <c r="AH52" s="370"/>
      <c r="AI52" s="370"/>
      <c r="AJ52" s="370"/>
      <c r="AK52" s="369"/>
      <c r="AL52" s="3007"/>
      <c r="AM52" s="3008"/>
      <c r="AN52" s="3009"/>
      <c r="AO52" s="3010"/>
      <c r="AP52" s="3011"/>
      <c r="AQ52" s="3012"/>
      <c r="AR52" s="3013"/>
      <c r="AS52" s="3014"/>
      <c r="AT52" s="3015"/>
      <c r="AU52" s="3016"/>
      <c r="AV52" s="3017"/>
      <c r="AW52" s="3018"/>
      <c r="AX52" s="3019"/>
      <c r="AY52" s="3020"/>
      <c r="AZ52" s="3021"/>
      <c r="BA52" s="3022"/>
      <c r="BB52" s="3023"/>
      <c r="BC52" s="3024"/>
      <c r="BD52" s="3025"/>
      <c r="BE52" s="3026"/>
      <c r="BF52" s="3027"/>
      <c r="BG52" s="3028"/>
      <c r="BH52" s="3029"/>
      <c r="BI52" s="3030"/>
      <c r="BJ52" s="3031"/>
      <c r="BK52" s="3032"/>
      <c r="BL52" s="3033"/>
      <c r="BM52" s="3034"/>
      <c r="BN52" s="3035"/>
      <c r="BO52" s="3036"/>
      <c r="BP52" s="3037"/>
      <c r="BQ52" s="3038"/>
      <c r="BR52" s="3039"/>
      <c r="BS52" s="3040"/>
      <c r="BT52" s="3041"/>
      <c r="BU52" s="3042"/>
      <c r="BV52" s="3043"/>
      <c r="BW52" s="3044"/>
      <c r="BX52" s="3045"/>
      <c r="BY52" s="3046"/>
      <c r="BZ52" s="3047"/>
      <c r="CA52" s="3048"/>
      <c r="CB52" s="3049"/>
      <c r="CC52" s="3050"/>
      <c r="CD52" s="3051"/>
      <c r="CE52" s="3052"/>
      <c r="CF52" s="3053"/>
      <c r="CG52" s="3054"/>
      <c r="CH52" s="3055"/>
      <c r="CI52" s="3056"/>
      <c r="CJ52" s="3057"/>
      <c r="CK52" s="3058"/>
      <c r="CL52" s="3059"/>
      <c r="CM52" s="3060"/>
      <c r="CN52" s="3061"/>
      <c r="CO52" s="3062"/>
      <c r="CP52" s="3063"/>
      <c r="CQ52" s="3064"/>
      <c r="CR52" s="3065"/>
      <c r="CS52" s="3066"/>
      <c r="CT52" s="3067"/>
      <c r="CU52" s="3068"/>
      <c r="CV52" s="3069"/>
      <c r="CW52" s="3070"/>
      <c r="CX52" s="3071"/>
      <c r="CY52" s="3072"/>
      <c r="CZ52" s="3073"/>
      <c r="DA52" s="3074"/>
      <c r="DB52" s="3075"/>
      <c r="DC52" s="3076"/>
      <c r="DD52" s="3077"/>
      <c r="DE52" s="3755"/>
      <c r="DF52" s="370"/>
      <c r="DG52" s="306"/>
      <c r="DI52" s="503"/>
      <c r="DJ52" s="503" t="str">
        <f>IF(T52="","",T52)</f>
        <v>Добавить группу потребителей</v>
      </c>
      <c r="DK52" s="503"/>
      <c r="DL52" s="503"/>
      <c r="DM52" s="1158">
        <v>11</v>
      </c>
    </row>
    <row s="1853" customFormat="1" customHeight="1" ht="47.25">
      <c r="A53" s="1366"/>
      <c r="B53" s="1366"/>
      <c r="C53" s="1366"/>
      <c r="D53" s="1366"/>
      <c r="E53" s="2262"/>
      <c r="F53" s="2262"/>
      <c r="G53" s="2262"/>
      <c r="H53" s="2262"/>
      <c r="I53" s="2259" t="str">
        <f>S46&amp;".2"</f>
        <v>....2</v>
      </c>
      <c r="J53" s="1366"/>
      <c r="K53" s="1366"/>
      <c r="L53" s="1372" t="s">
        <v>419</v>
      </c>
      <c r="M53" s="1369"/>
      <c r="N53" s="1779"/>
      <c r="O53" s="1779"/>
      <c r="P53" s="686" t="s">
        <v>176</v>
      </c>
      <c r="Q53" s="2377"/>
      <c r="R53" s="359"/>
      <c r="S53" s="2276" t="str">
        <f>$I53</f>
        <v>....2</v>
      </c>
      <c r="T53" s="288" t="s">
        <v>420</v>
      </c>
      <c r="U53" s="303"/>
      <c r="V53" s="2248"/>
      <c r="W53" s="2249"/>
      <c r="X53" s="2249"/>
      <c r="Y53" s="2249"/>
      <c r="Z53" s="2249"/>
      <c r="AA53" s="2249"/>
      <c r="AB53" s="2249"/>
      <c r="AC53" s="2250"/>
      <c r="AD53" s="2248" t="s">
        <v>464</v>
      </c>
      <c r="AE53" s="2249"/>
      <c r="AF53" s="2249"/>
      <c r="AG53" s="2249"/>
      <c r="AH53" s="2249"/>
      <c r="AI53" s="2249"/>
      <c r="AJ53" s="2249"/>
      <c r="AK53" s="2249"/>
      <c r="AL53" s="2248"/>
      <c r="AM53" s="2249"/>
      <c r="AN53" s="2249"/>
      <c r="AO53" s="2249"/>
      <c r="AP53" s="2249"/>
      <c r="AQ53" s="2249"/>
      <c r="AR53" s="2249"/>
      <c r="AS53" s="2250"/>
      <c r="AT53" s="2248"/>
      <c r="AU53" s="2249"/>
      <c r="AV53" s="2249"/>
      <c r="AW53" s="2249"/>
      <c r="AX53" s="2249"/>
      <c r="AY53" s="2249"/>
      <c r="AZ53" s="2249"/>
      <c r="BA53" s="2250"/>
      <c r="BB53" s="2248"/>
      <c r="BC53" s="2249"/>
      <c r="BD53" s="2249"/>
      <c r="BE53" s="2249"/>
      <c r="BF53" s="2249"/>
      <c r="BG53" s="2249"/>
      <c r="BH53" s="2249"/>
      <c r="BI53" s="2250"/>
      <c r="BJ53" s="2248"/>
      <c r="BK53" s="2249"/>
      <c r="BL53" s="2249"/>
      <c r="BM53" s="2249"/>
      <c r="BN53" s="2249"/>
      <c r="BO53" s="2249"/>
      <c r="BP53" s="2249"/>
      <c r="BQ53" s="2250"/>
      <c r="BR53" s="2248"/>
      <c r="BS53" s="2249"/>
      <c r="BT53" s="2249"/>
      <c r="BU53" s="2249"/>
      <c r="BV53" s="2249"/>
      <c r="BW53" s="2249"/>
      <c r="BX53" s="2249"/>
      <c r="BY53" s="2250"/>
      <c r="BZ53" s="2248"/>
      <c r="CA53" s="2249"/>
      <c r="CB53" s="2249"/>
      <c r="CC53" s="2249"/>
      <c r="CD53" s="2249"/>
      <c r="CE53" s="2249"/>
      <c r="CF53" s="2249"/>
      <c r="CG53" s="2250"/>
      <c r="CH53" s="2248"/>
      <c r="CI53" s="2249"/>
      <c r="CJ53" s="2249"/>
      <c r="CK53" s="2249"/>
      <c r="CL53" s="2249"/>
      <c r="CM53" s="2249"/>
      <c r="CN53" s="2249"/>
      <c r="CO53" s="2250"/>
      <c r="CP53" s="2248"/>
      <c r="CQ53" s="2249"/>
      <c r="CR53" s="2249"/>
      <c r="CS53" s="2249"/>
      <c r="CT53" s="2249"/>
      <c r="CU53" s="2249"/>
      <c r="CV53" s="2249"/>
      <c r="CW53" s="2250"/>
      <c r="CX53" s="2248"/>
      <c r="CY53" s="2249"/>
      <c r="CZ53" s="2249"/>
      <c r="DA53" s="2249"/>
      <c r="DB53" s="2249"/>
      <c r="DC53" s="2249"/>
      <c r="DD53" s="2249"/>
      <c r="DE53" s="3735"/>
      <c r="DF53" s="2250"/>
      <c r="DG53" s="1261" t="s">
        <v>421</v>
      </c>
      <c r="DH53" s="1645"/>
      <c r="DI53" s="1627"/>
      <c r="DJ53" s="1627" t="str">
        <f>IF(T53="","",T53)</f>
        <v>Схема подключения теплопотребляющей установки к коллектору источника тепловой энергии</v>
      </c>
      <c r="DK53" s="1627"/>
      <c r="DL53" s="1627"/>
      <c r="DM53" s="1638">
        <v>0</v>
      </c>
    </row>
    <row s="1853" customFormat="1" customHeight="1" ht="21">
      <c r="A54" s="1366"/>
      <c r="B54" s="1366"/>
      <c r="C54" s="1366"/>
      <c r="D54" s="1366"/>
      <c r="E54" s="2262"/>
      <c r="F54" s="2262"/>
      <c r="G54" s="2262"/>
      <c r="H54" s="2262"/>
      <c r="I54" s="2289" t="str">
        <f>S46&amp;".1"</f>
        <v>....1</v>
      </c>
      <c r="J54" s="2259" t="str">
        <f>I53&amp;".1"</f>
        <v>....2.1</v>
      </c>
      <c r="K54" s="1366"/>
      <c r="L54" s="1372" t="s">
        <v>422</v>
      </c>
      <c r="M54" s="1369"/>
      <c r="N54" s="1369"/>
      <c r="O54" s="1779"/>
      <c r="P54" s="2377"/>
      <c r="Q54" s="2377">
        <v>1</v>
      </c>
      <c r="R54" s="360"/>
      <c r="S54" s="2276" t="str">
        <f>$J54</f>
        <v>....2.1</v>
      </c>
      <c r="T54" s="289" t="s">
        <v>423</v>
      </c>
      <c r="U54" s="303"/>
      <c r="V54" s="2248"/>
      <c r="W54" s="2249"/>
      <c r="X54" s="2249"/>
      <c r="Y54" s="2249"/>
      <c r="Z54" s="2249"/>
      <c r="AA54" s="2249"/>
      <c r="AB54" s="2249"/>
      <c r="AC54" s="2250"/>
      <c r="AD54" s="2248" t="s">
        <v>462</v>
      </c>
      <c r="AE54" s="2249"/>
      <c r="AF54" s="2249"/>
      <c r="AG54" s="2249"/>
      <c r="AH54" s="2249"/>
      <c r="AI54" s="2249"/>
      <c r="AJ54" s="2249"/>
      <c r="AK54" s="2249"/>
      <c r="AL54" s="2248"/>
      <c r="AM54" s="2249"/>
      <c r="AN54" s="2249"/>
      <c r="AO54" s="2249"/>
      <c r="AP54" s="2249"/>
      <c r="AQ54" s="2249"/>
      <c r="AR54" s="2249"/>
      <c r="AS54" s="2250"/>
      <c r="AT54" s="2248"/>
      <c r="AU54" s="2249"/>
      <c r="AV54" s="2249"/>
      <c r="AW54" s="2249"/>
      <c r="AX54" s="2249"/>
      <c r="AY54" s="2249"/>
      <c r="AZ54" s="2249"/>
      <c r="BA54" s="2250"/>
      <c r="BB54" s="2248"/>
      <c r="BC54" s="2249"/>
      <c r="BD54" s="2249"/>
      <c r="BE54" s="2249"/>
      <c r="BF54" s="2249"/>
      <c r="BG54" s="2249"/>
      <c r="BH54" s="2249"/>
      <c r="BI54" s="2250"/>
      <c r="BJ54" s="2248"/>
      <c r="BK54" s="2249"/>
      <c r="BL54" s="2249"/>
      <c r="BM54" s="2249"/>
      <c r="BN54" s="2249"/>
      <c r="BO54" s="2249"/>
      <c r="BP54" s="2249"/>
      <c r="BQ54" s="2250"/>
      <c r="BR54" s="2248"/>
      <c r="BS54" s="2249"/>
      <c r="BT54" s="2249"/>
      <c r="BU54" s="2249"/>
      <c r="BV54" s="2249"/>
      <c r="BW54" s="2249"/>
      <c r="BX54" s="2249"/>
      <c r="BY54" s="2250"/>
      <c r="BZ54" s="2248"/>
      <c r="CA54" s="2249"/>
      <c r="CB54" s="2249"/>
      <c r="CC54" s="2249"/>
      <c r="CD54" s="2249"/>
      <c r="CE54" s="2249"/>
      <c r="CF54" s="2249"/>
      <c r="CG54" s="2250"/>
      <c r="CH54" s="2248"/>
      <c r="CI54" s="2249"/>
      <c r="CJ54" s="2249"/>
      <c r="CK54" s="2249"/>
      <c r="CL54" s="2249"/>
      <c r="CM54" s="2249"/>
      <c r="CN54" s="2249"/>
      <c r="CO54" s="2250"/>
      <c r="CP54" s="2248"/>
      <c r="CQ54" s="2249"/>
      <c r="CR54" s="2249"/>
      <c r="CS54" s="2249"/>
      <c r="CT54" s="2249"/>
      <c r="CU54" s="2249"/>
      <c r="CV54" s="2249"/>
      <c r="CW54" s="2250"/>
      <c r="CX54" s="2248"/>
      <c r="CY54" s="2249"/>
      <c r="CZ54" s="2249"/>
      <c r="DA54" s="2249"/>
      <c r="DB54" s="2249"/>
      <c r="DC54" s="2249"/>
      <c r="DD54" s="2249"/>
      <c r="DE54" s="3735"/>
      <c r="DF54" s="2250"/>
      <c r="DG54" s="1261" t="s">
        <v>424</v>
      </c>
      <c r="DH54" s="1645"/>
      <c r="DI54" s="1627"/>
      <c r="DJ54" s="1627" t="str">
        <f>IF(T54="","",T54)</f>
        <v>Группа потребителей</v>
      </c>
      <c r="DK54" s="1627"/>
      <c r="DL54" s="1627"/>
      <c r="DM54" s="1638">
        <v>0</v>
      </c>
    </row>
    <row s="1853" customFormat="1" customHeight="1" ht="21">
      <c r="A55" s="1366"/>
      <c r="B55" s="1366"/>
      <c r="C55" s="1366"/>
      <c r="D55" s="1366"/>
      <c r="E55" s="2262"/>
      <c r="F55" s="2262"/>
      <c r="G55" s="2262"/>
      <c r="H55" s="2262"/>
      <c r="I55" s="2289" t="str">
        <f>S46&amp;".1"</f>
        <v>....1</v>
      </c>
      <c r="J55" s="2289"/>
      <c r="K55" s="2259" t="str">
        <f>J54&amp;".1"</f>
        <v>....2.1.1</v>
      </c>
      <c r="L55" s="1372" t="s">
        <v>425</v>
      </c>
      <c r="M55" s="1369"/>
      <c r="N55" s="1369"/>
      <c r="O55" s="1369"/>
      <c r="P55" s="2377"/>
      <c r="Q55" s="2377"/>
      <c r="R55" s="360">
        <v>1</v>
      </c>
      <c r="S55" s="2276" t="str">
        <f>$K55</f>
        <v>....2.1.1</v>
      </c>
      <c r="T55" s="1350" t="s">
        <v>463</v>
      </c>
      <c r="U55" s="303"/>
      <c r="V55" s="1363"/>
      <c r="W55" s="1363"/>
      <c r="X55" s="1363"/>
      <c r="Y55" s="1364"/>
      <c r="Z55" s="2270"/>
      <c r="AA55" s="2271" t="s">
        <v>65</v>
      </c>
      <c r="AB55" s="2270"/>
      <c r="AC55" s="2271" t="s">
        <v>65</v>
      </c>
      <c r="AD55" s="754">
        <v>2916.9</v>
      </c>
      <c r="AE55" s="328"/>
      <c r="AF55" s="754"/>
      <c r="AG55" s="1260"/>
      <c r="AH55" s="2605">
        <v>46023</v>
      </c>
      <c r="AI55" s="2110" t="s">
        <v>65</v>
      </c>
      <c r="AJ55" s="2605">
        <v>46295</v>
      </c>
      <c r="AK55" s="2110" t="s">
        <v>65</v>
      </c>
      <c r="AL55" s="754">
        <v>3212.17</v>
      </c>
      <c r="AM55" s="328"/>
      <c r="AN55" s="754"/>
      <c r="AO55" s="1260"/>
      <c r="AP55" s="2605">
        <v>46296</v>
      </c>
      <c r="AQ55" s="2110" t="s">
        <v>65</v>
      </c>
      <c r="AR55" s="2605">
        <v>46387</v>
      </c>
      <c r="AS55" s="2110" t="s">
        <v>65</v>
      </c>
      <c r="AT55" s="754">
        <v>3207.8</v>
      </c>
      <c r="AU55" s="328"/>
      <c r="AV55" s="754"/>
      <c r="AW55" s="1260"/>
      <c r="AX55" s="2605">
        <v>46388</v>
      </c>
      <c r="AY55" s="2110" t="s">
        <v>65</v>
      </c>
      <c r="AZ55" s="2605">
        <v>46568</v>
      </c>
      <c r="BA55" s="2110" t="s">
        <v>65</v>
      </c>
      <c r="BB55" s="754">
        <v>3207.8</v>
      </c>
      <c r="BC55" s="328"/>
      <c r="BD55" s="754"/>
      <c r="BE55" s="1260"/>
      <c r="BF55" s="2605">
        <v>46569</v>
      </c>
      <c r="BG55" s="2110" t="s">
        <v>65</v>
      </c>
      <c r="BH55" s="2605">
        <v>46752</v>
      </c>
      <c r="BI55" s="2110" t="s">
        <v>65</v>
      </c>
      <c r="BJ55" s="754">
        <v>3207.8</v>
      </c>
      <c r="BK55" s="328"/>
      <c r="BL55" s="754"/>
      <c r="BM55" s="1260"/>
      <c r="BN55" s="2605">
        <v>46753</v>
      </c>
      <c r="BO55" s="2110" t="s">
        <v>65</v>
      </c>
      <c r="BP55" s="2605">
        <v>46934</v>
      </c>
      <c r="BQ55" s="2110" t="s">
        <v>65</v>
      </c>
      <c r="BR55" s="754">
        <v>3696.64</v>
      </c>
      <c r="BS55" s="328"/>
      <c r="BT55" s="754"/>
      <c r="BU55" s="1260"/>
      <c r="BV55" s="2605">
        <v>46935</v>
      </c>
      <c r="BW55" s="2110" t="s">
        <v>65</v>
      </c>
      <c r="BX55" s="2605">
        <v>47118</v>
      </c>
      <c r="BY55" s="2110" t="s">
        <v>19</v>
      </c>
      <c r="BZ55" s="1363"/>
      <c r="CA55" s="1363"/>
      <c r="CB55" s="1363"/>
      <c r="CC55" s="1364"/>
      <c r="CD55" s="2270"/>
      <c r="CE55" s="2271" t="s">
        <v>65</v>
      </c>
      <c r="CF55" s="2270"/>
      <c r="CG55" s="2271" t="s">
        <v>65</v>
      </c>
      <c r="CH55" s="1363"/>
      <c r="CI55" s="1363"/>
      <c r="CJ55" s="1363"/>
      <c r="CK55" s="1364"/>
      <c r="CL55" s="2270"/>
      <c r="CM55" s="2271" t="s">
        <v>65</v>
      </c>
      <c r="CN55" s="2270"/>
      <c r="CO55" s="2271" t="s">
        <v>65</v>
      </c>
      <c r="CP55" s="1363"/>
      <c r="CQ55" s="1363"/>
      <c r="CR55" s="1363"/>
      <c r="CS55" s="1364"/>
      <c r="CT55" s="2270"/>
      <c r="CU55" s="2271" t="s">
        <v>65</v>
      </c>
      <c r="CV55" s="2270"/>
      <c r="CW55" s="2271" t="s">
        <v>65</v>
      </c>
      <c r="CX55" s="1363"/>
      <c r="CY55" s="1363"/>
      <c r="CZ55" s="1363"/>
      <c r="DA55" s="1364"/>
      <c r="DB55" s="2270"/>
      <c r="DC55" s="2271" t="s">
        <v>65</v>
      </c>
      <c r="DD55" s="2270"/>
      <c r="DE55" s="3756" t="s">
        <v>65</v>
      </c>
      <c r="DF55" s="328"/>
      <c r="DG55" s="2256" t="s">
        <v>426</v>
      </c>
      <c r="DH55" s="1645">
        <f>STRCHECKDATE(V56:DF56)</f>
      </c>
      <c r="DI55" s="1627"/>
      <c r="DJ55" s="1627" t="str">
        <f>IF(T55="","",T55)</f>
        <v>вода</v>
      </c>
      <c r="DK55" s="1627"/>
      <c r="DL55" s="1627"/>
      <c r="DM55" s="1638">
        <v>0</v>
      </c>
    </row>
    <row s="1853" customFormat="1" customHeight="1" ht="0.75">
      <c r="A56" s="1366"/>
      <c r="B56" s="1366"/>
      <c r="C56" s="1366"/>
      <c r="D56" s="1366"/>
      <c r="E56" s="2262"/>
      <c r="F56" s="2262"/>
      <c r="G56" s="2262"/>
      <c r="H56" s="2262"/>
      <c r="I56" s="2289" t="str">
        <f>S46&amp;".1"</f>
        <v>....1</v>
      </c>
      <c r="J56" s="2289"/>
      <c r="K56" s="2259"/>
      <c r="L56" s="1372"/>
      <c r="M56" s="1369"/>
      <c r="N56" s="1369"/>
      <c r="O56" s="1369"/>
      <c r="P56" s="2377"/>
      <c r="Q56" s="2377"/>
      <c r="R56" s="360"/>
      <c r="S56" s="2516"/>
      <c r="T56" s="303"/>
      <c r="U56" s="303"/>
      <c r="V56" s="1363"/>
      <c r="W56" s="1363"/>
      <c r="X56" s="1363"/>
      <c r="Y56" s="331" t="str">
        <f>Z55&amp;"-"&amp;AB55</f>
        <v>-</v>
      </c>
      <c r="Z56" s="2271"/>
      <c r="AA56" s="2271"/>
      <c r="AB56" s="2271"/>
      <c r="AC56" s="2271"/>
      <c r="AD56" s="328"/>
      <c r="AE56" s="328"/>
      <c r="AF56" s="328"/>
      <c r="AG56" s="331" t="str">
        <f>AH55&amp;"-"&amp;AJ55</f>
        <v>46023-46295</v>
      </c>
      <c r="AH56" s="2312"/>
      <c r="AI56" s="2110"/>
      <c r="AJ56" s="2312"/>
      <c r="AK56" s="2110"/>
      <c r="AL56" s="328"/>
      <c r="AM56" s="328"/>
      <c r="AN56" s="328"/>
      <c r="AO56" s="331" t="str">
        <f>AP55&amp;"-"&amp;AR55</f>
        <v>46296-46387</v>
      </c>
      <c r="AP56" s="2312"/>
      <c r="AQ56" s="2110"/>
      <c r="AR56" s="2312"/>
      <c r="AS56" s="2110"/>
      <c r="AT56" s="328"/>
      <c r="AU56" s="328"/>
      <c r="AV56" s="328"/>
      <c r="AW56" s="331" t="str">
        <f>AX55&amp;"-"&amp;AZ55</f>
        <v>46388-46568</v>
      </c>
      <c r="AX56" s="2312"/>
      <c r="AY56" s="2110"/>
      <c r="AZ56" s="2312"/>
      <c r="BA56" s="2110"/>
      <c r="BB56" s="328"/>
      <c r="BC56" s="328"/>
      <c r="BD56" s="328"/>
      <c r="BE56" s="331" t="str">
        <f>BF55&amp;"-"&amp;BH55</f>
        <v>46569-46752</v>
      </c>
      <c r="BF56" s="2312"/>
      <c r="BG56" s="2110"/>
      <c r="BH56" s="2312"/>
      <c r="BI56" s="2110"/>
      <c r="BJ56" s="328"/>
      <c r="BK56" s="328"/>
      <c r="BL56" s="328"/>
      <c r="BM56" s="331" t="str">
        <f>BN55&amp;"-"&amp;BP55</f>
        <v>46753-46934</v>
      </c>
      <c r="BN56" s="2312"/>
      <c r="BO56" s="2110"/>
      <c r="BP56" s="2312"/>
      <c r="BQ56" s="2110"/>
      <c r="BR56" s="328"/>
      <c r="BS56" s="328"/>
      <c r="BT56" s="328"/>
      <c r="BU56" s="331" t="str">
        <f>BV55&amp;"-"&amp;BX55</f>
        <v>46935-47118</v>
      </c>
      <c r="BV56" s="2312"/>
      <c r="BW56" s="2110"/>
      <c r="BX56" s="2312"/>
      <c r="BY56" s="2110"/>
      <c r="BZ56" s="1363"/>
      <c r="CA56" s="1363"/>
      <c r="CB56" s="1363"/>
      <c r="CC56" s="331" t="str">
        <f>CD55&amp;"-"&amp;CF55</f>
        <v>-</v>
      </c>
      <c r="CD56" s="2271"/>
      <c r="CE56" s="2271"/>
      <c r="CF56" s="2271"/>
      <c r="CG56" s="2271"/>
      <c r="CH56" s="1363"/>
      <c r="CI56" s="1363"/>
      <c r="CJ56" s="1363"/>
      <c r="CK56" s="331" t="str">
        <f>CL55&amp;"-"&amp;CN55</f>
        <v>-</v>
      </c>
      <c r="CL56" s="2271"/>
      <c r="CM56" s="2271"/>
      <c r="CN56" s="2271"/>
      <c r="CO56" s="2271"/>
      <c r="CP56" s="1363"/>
      <c r="CQ56" s="1363"/>
      <c r="CR56" s="1363"/>
      <c r="CS56" s="331" t="str">
        <f>CT55&amp;"-"&amp;CV55</f>
        <v>-</v>
      </c>
      <c r="CT56" s="2271"/>
      <c r="CU56" s="2271"/>
      <c r="CV56" s="2271"/>
      <c r="CW56" s="2271"/>
      <c r="CX56" s="1363"/>
      <c r="CY56" s="1363"/>
      <c r="CZ56" s="1363"/>
      <c r="DA56" s="331" t="str">
        <f>DB55&amp;"-"&amp;DD55</f>
        <v>-</v>
      </c>
      <c r="DB56" s="2271"/>
      <c r="DC56" s="2271"/>
      <c r="DD56" s="2271"/>
      <c r="DE56" s="2271"/>
      <c r="DF56" s="328"/>
      <c r="DG56" s="2257"/>
      <c r="DH56" s="1645"/>
      <c r="DI56" s="1627"/>
      <c r="DJ56" s="1627" t="str">
        <f>IF(T56="","",T56)</f>
        <v/>
      </c>
      <c r="DK56" s="1627"/>
      <c r="DL56" s="1627"/>
      <c r="DM56" s="1638">
        <v>0</v>
      </c>
    </row>
    <row s="1853" customFormat="1" customHeight="1" ht="15">
      <c r="A57" s="1366"/>
      <c r="B57" s="1366"/>
      <c r="C57" s="1366"/>
      <c r="D57" s="1366"/>
      <c r="E57" s="2262"/>
      <c r="F57" s="2262"/>
      <c r="G57" s="2262"/>
      <c r="H57" s="2262"/>
      <c r="I57" s="2289" t="str">
        <f>S46&amp;".1"</f>
        <v>....1</v>
      </c>
      <c r="J57" s="2259"/>
      <c r="K57" s="1366"/>
      <c r="L57" s="1372"/>
      <c r="M57" s="1369"/>
      <c r="N57" s="1369"/>
      <c r="O57" s="1779"/>
      <c r="P57" s="2377"/>
      <c r="Q57" s="2377"/>
      <c r="R57" s="359"/>
      <c r="S57" s="3079"/>
      <c r="T57" s="3080" t="s">
        <v>427</v>
      </c>
      <c r="U57" s="3081"/>
      <c r="V57" s="3082"/>
      <c r="W57" s="3083"/>
      <c r="X57" s="3084"/>
      <c r="Y57" s="3085"/>
      <c r="Z57" s="3086"/>
      <c r="AA57" s="3087"/>
      <c r="AB57" s="3088"/>
      <c r="AC57" s="3089"/>
      <c r="AD57" s="3090"/>
      <c r="AE57" s="3091"/>
      <c r="AF57" s="3092"/>
      <c r="AG57" s="3093"/>
      <c r="AH57" s="3094"/>
      <c r="AI57" s="3095"/>
      <c r="AJ57" s="3096"/>
      <c r="AK57" s="3097"/>
      <c r="AL57" s="3098"/>
      <c r="AM57" s="3099"/>
      <c r="AN57" s="3100"/>
      <c r="AO57" s="3101"/>
      <c r="AP57" s="3102"/>
      <c r="AQ57" s="3103"/>
      <c r="AR57" s="3104"/>
      <c r="AS57" s="3105"/>
      <c r="AT57" s="3106"/>
      <c r="AU57" s="3107"/>
      <c r="AV57" s="3108"/>
      <c r="AW57" s="3109"/>
      <c r="AX57" s="3110"/>
      <c r="AY57" s="3111"/>
      <c r="AZ57" s="3112"/>
      <c r="BA57" s="3113"/>
      <c r="BB57" s="3114"/>
      <c r="BC57" s="3115"/>
      <c r="BD57" s="3116"/>
      <c r="BE57" s="3117"/>
      <c r="BF57" s="3118"/>
      <c r="BG57" s="3119"/>
      <c r="BH57" s="3120"/>
      <c r="BI57" s="3121"/>
      <c r="BJ57" s="3122"/>
      <c r="BK57" s="3123"/>
      <c r="BL57" s="3124"/>
      <c r="BM57" s="3125"/>
      <c r="BN57" s="3126"/>
      <c r="BO57" s="3127"/>
      <c r="BP57" s="3128"/>
      <c r="BQ57" s="3129"/>
      <c r="BR57" s="3130"/>
      <c r="BS57" s="3131"/>
      <c r="BT57" s="3132"/>
      <c r="BU57" s="3133"/>
      <c r="BV57" s="3134"/>
      <c r="BW57" s="3135"/>
      <c r="BX57" s="3136"/>
      <c r="BY57" s="3137"/>
      <c r="BZ57" s="3138"/>
      <c r="CA57" s="3139"/>
      <c r="CB57" s="3140"/>
      <c r="CC57" s="3141"/>
      <c r="CD57" s="3142"/>
      <c r="CE57" s="3143"/>
      <c r="CF57" s="3144"/>
      <c r="CG57" s="3145"/>
      <c r="CH57" s="3146"/>
      <c r="CI57" s="3147"/>
      <c r="CJ57" s="3148"/>
      <c r="CK57" s="3149"/>
      <c r="CL57" s="3150"/>
      <c r="CM57" s="3151"/>
      <c r="CN57" s="3152"/>
      <c r="CO57" s="3153"/>
      <c r="CP57" s="3154"/>
      <c r="CQ57" s="3155"/>
      <c r="CR57" s="3156"/>
      <c r="CS57" s="3157"/>
      <c r="CT57" s="3158"/>
      <c r="CU57" s="3159"/>
      <c r="CV57" s="3160"/>
      <c r="CW57" s="3161"/>
      <c r="CX57" s="3162"/>
      <c r="CY57" s="3163"/>
      <c r="CZ57" s="3164"/>
      <c r="DA57" s="3165"/>
      <c r="DB57" s="3166"/>
      <c r="DC57" s="3167"/>
      <c r="DD57" s="3168"/>
      <c r="DE57" s="3757"/>
      <c r="DF57" s="3170"/>
      <c r="DG57" s="2258"/>
      <c r="DH57" s="1645"/>
      <c r="DI57" s="1627"/>
      <c r="DJ57" s="1627" t="str">
        <f>IF(T57="","",T57)</f>
        <v>Добавить вид теплоносителя (параметры теплоносителя)</v>
      </c>
      <c r="DK57" s="1627"/>
      <c r="DL57" s="1627"/>
      <c r="DM57" s="1638">
        <v>0</v>
      </c>
    </row>
    <row s="1853" customFormat="1" customHeight="1" ht="21">
      <c r="A58" s="1366"/>
      <c r="B58" s="1366"/>
      <c r="C58" s="1366"/>
      <c r="D58" s="1366"/>
      <c r="E58" s="2262"/>
      <c r="F58" s="2262"/>
      <c r="G58" s="2262"/>
      <c r="H58" s="2262"/>
      <c r="I58" s="2289"/>
      <c r="J58" s="2259" t="str">
        <f>I53&amp;".2"</f>
        <v>....2.2</v>
      </c>
      <c r="K58" s="1366"/>
      <c r="L58" s="1372" t="s">
        <v>422</v>
      </c>
      <c r="M58" s="1369"/>
      <c r="N58" s="1369"/>
      <c r="O58" s="1779"/>
      <c r="P58" s="2377"/>
      <c r="Q58" s="686" t="s">
        <v>176</v>
      </c>
      <c r="R58" s="360"/>
      <c r="S58" s="2276" t="str">
        <f>$J58</f>
        <v>....2.2</v>
      </c>
      <c r="T58" s="289" t="s">
        <v>423</v>
      </c>
      <c r="U58" s="303"/>
      <c r="V58" s="2248"/>
      <c r="W58" s="2249"/>
      <c r="X58" s="2249"/>
      <c r="Y58" s="2249"/>
      <c r="Z58" s="2249"/>
      <c r="AA58" s="2249"/>
      <c r="AB58" s="2249"/>
      <c r="AC58" s="2250"/>
      <c r="AD58" s="2248" t="s">
        <v>465</v>
      </c>
      <c r="AE58" s="2249"/>
      <c r="AF58" s="2249"/>
      <c r="AG58" s="2249"/>
      <c r="AH58" s="2249"/>
      <c r="AI58" s="2249"/>
      <c r="AJ58" s="2249"/>
      <c r="AK58" s="2249"/>
      <c r="AL58" s="2248"/>
      <c r="AM58" s="2249"/>
      <c r="AN58" s="2249"/>
      <c r="AO58" s="2249"/>
      <c r="AP58" s="2249"/>
      <c r="AQ58" s="2249"/>
      <c r="AR58" s="2249"/>
      <c r="AS58" s="2250"/>
      <c r="AT58" s="2248"/>
      <c r="AU58" s="2249"/>
      <c r="AV58" s="2249"/>
      <c r="AW58" s="2249"/>
      <c r="AX58" s="2249"/>
      <c r="AY58" s="2249"/>
      <c r="AZ58" s="2249"/>
      <c r="BA58" s="2250"/>
      <c r="BB58" s="2248"/>
      <c r="BC58" s="2249"/>
      <c r="BD58" s="2249"/>
      <c r="BE58" s="2249"/>
      <c r="BF58" s="2249"/>
      <c r="BG58" s="2249"/>
      <c r="BH58" s="2249"/>
      <c r="BI58" s="2250"/>
      <c r="BJ58" s="2248"/>
      <c r="BK58" s="2249"/>
      <c r="BL58" s="2249"/>
      <c r="BM58" s="2249"/>
      <c r="BN58" s="2249"/>
      <c r="BO58" s="2249"/>
      <c r="BP58" s="2249"/>
      <c r="BQ58" s="2250"/>
      <c r="BR58" s="2248"/>
      <c r="BS58" s="2249"/>
      <c r="BT58" s="2249"/>
      <c r="BU58" s="2249"/>
      <c r="BV58" s="2249"/>
      <c r="BW58" s="2249"/>
      <c r="BX58" s="2249"/>
      <c r="BY58" s="2250"/>
      <c r="BZ58" s="2248"/>
      <c r="CA58" s="2249"/>
      <c r="CB58" s="2249"/>
      <c r="CC58" s="2249"/>
      <c r="CD58" s="2249"/>
      <c r="CE58" s="2249"/>
      <c r="CF58" s="2249"/>
      <c r="CG58" s="2250"/>
      <c r="CH58" s="2248"/>
      <c r="CI58" s="2249"/>
      <c r="CJ58" s="2249"/>
      <c r="CK58" s="2249"/>
      <c r="CL58" s="2249"/>
      <c r="CM58" s="2249"/>
      <c r="CN58" s="2249"/>
      <c r="CO58" s="2250"/>
      <c r="CP58" s="2248"/>
      <c r="CQ58" s="2249"/>
      <c r="CR58" s="2249"/>
      <c r="CS58" s="2249"/>
      <c r="CT58" s="2249"/>
      <c r="CU58" s="2249"/>
      <c r="CV58" s="2249"/>
      <c r="CW58" s="2250"/>
      <c r="CX58" s="2248"/>
      <c r="CY58" s="2249"/>
      <c r="CZ58" s="2249"/>
      <c r="DA58" s="2249"/>
      <c r="DB58" s="2249"/>
      <c r="DC58" s="2249"/>
      <c r="DD58" s="2249"/>
      <c r="DE58" s="3735"/>
      <c r="DF58" s="2250"/>
      <c r="DG58" s="1261" t="s">
        <v>424</v>
      </c>
      <c r="DH58" s="1645"/>
      <c r="DI58" s="1627"/>
      <c r="DJ58" s="1627" t="str">
        <f>IF(T58="","",T58)</f>
        <v>Группа потребителей</v>
      </c>
      <c r="DK58" s="1627"/>
      <c r="DL58" s="1627"/>
      <c r="DM58" s="1638">
        <v>0</v>
      </c>
    </row>
    <row s="1853" customFormat="1" customHeight="1" ht="21">
      <c r="A59" s="1366"/>
      <c r="B59" s="1366"/>
      <c r="C59" s="1366"/>
      <c r="D59" s="1366"/>
      <c r="E59" s="2262"/>
      <c r="F59" s="2262"/>
      <c r="G59" s="2262"/>
      <c r="H59" s="2262"/>
      <c r="I59" s="2289"/>
      <c r="J59" s="2289" t="str">
        <f>I53&amp;".1"</f>
        <v>....2.1</v>
      </c>
      <c r="K59" s="2259" t="str">
        <f>J58&amp;".1"</f>
        <v>....2.2.1</v>
      </c>
      <c r="L59" s="1372" t="s">
        <v>425</v>
      </c>
      <c r="M59" s="1369"/>
      <c r="N59" s="1369"/>
      <c r="O59" s="1369"/>
      <c r="P59" s="2377"/>
      <c r="Q59" s="2377"/>
      <c r="R59" s="360">
        <v>1</v>
      </c>
      <c r="S59" s="2276" t="str">
        <f>$K59</f>
        <v>....2.2.1</v>
      </c>
      <c r="T59" s="1350" t="s">
        <v>463</v>
      </c>
      <c r="U59" s="303"/>
      <c r="V59" s="1363"/>
      <c r="W59" s="1363"/>
      <c r="X59" s="1363"/>
      <c r="Y59" s="1364"/>
      <c r="Z59" s="2270"/>
      <c r="AA59" s="2271" t="s">
        <v>65</v>
      </c>
      <c r="AB59" s="2270"/>
      <c r="AC59" s="2271" t="s">
        <v>65</v>
      </c>
      <c r="AD59" s="754">
        <v>3558.62</v>
      </c>
      <c r="AE59" s="328"/>
      <c r="AF59" s="754"/>
      <c r="AG59" s="1260"/>
      <c r="AH59" s="2605">
        <v>46023</v>
      </c>
      <c r="AI59" s="2110" t="s">
        <v>65</v>
      </c>
      <c r="AJ59" s="2605">
        <v>46295</v>
      </c>
      <c r="AK59" s="2110" t="s">
        <v>65</v>
      </c>
      <c r="AL59" s="754">
        <v>3918.85</v>
      </c>
      <c r="AM59" s="328"/>
      <c r="AN59" s="754"/>
      <c r="AO59" s="1260"/>
      <c r="AP59" s="2605">
        <v>46296</v>
      </c>
      <c r="AQ59" s="2110" t="s">
        <v>65</v>
      </c>
      <c r="AR59" s="2605">
        <v>46387</v>
      </c>
      <c r="AS59" s="2110" t="s">
        <v>65</v>
      </c>
      <c r="AT59" s="754">
        <v>3913.52</v>
      </c>
      <c r="AU59" s="328"/>
      <c r="AV59" s="754"/>
      <c r="AW59" s="1260"/>
      <c r="AX59" s="2605">
        <v>46388</v>
      </c>
      <c r="AY59" s="2110" t="s">
        <v>65</v>
      </c>
      <c r="AZ59" s="2605">
        <v>46568</v>
      </c>
      <c r="BA59" s="2110" t="s">
        <v>65</v>
      </c>
      <c r="BB59" s="754">
        <v>3913.52</v>
      </c>
      <c r="BC59" s="328"/>
      <c r="BD59" s="754"/>
      <c r="BE59" s="1260"/>
      <c r="BF59" s="2605">
        <v>46569</v>
      </c>
      <c r="BG59" s="2110" t="s">
        <v>65</v>
      </c>
      <c r="BH59" s="2605">
        <v>46752</v>
      </c>
      <c r="BI59" s="2110" t="s">
        <v>65</v>
      </c>
      <c r="BJ59" s="754">
        <v>3913.52</v>
      </c>
      <c r="BK59" s="328"/>
      <c r="BL59" s="754"/>
      <c r="BM59" s="1260"/>
      <c r="BN59" s="2605">
        <v>46753</v>
      </c>
      <c r="BO59" s="2110" t="s">
        <v>65</v>
      </c>
      <c r="BP59" s="2605">
        <v>46934</v>
      </c>
      <c r="BQ59" s="2110" t="s">
        <v>65</v>
      </c>
      <c r="BR59" s="754">
        <v>4509.9</v>
      </c>
      <c r="BS59" s="328"/>
      <c r="BT59" s="754"/>
      <c r="BU59" s="1260"/>
      <c r="BV59" s="2605">
        <v>46935</v>
      </c>
      <c r="BW59" s="2110" t="s">
        <v>65</v>
      </c>
      <c r="BX59" s="2605">
        <v>47118</v>
      </c>
      <c r="BY59" s="2110" t="s">
        <v>19</v>
      </c>
      <c r="BZ59" s="1363"/>
      <c r="CA59" s="1363"/>
      <c r="CB59" s="1363"/>
      <c r="CC59" s="1364"/>
      <c r="CD59" s="2270"/>
      <c r="CE59" s="2271" t="s">
        <v>65</v>
      </c>
      <c r="CF59" s="2270"/>
      <c r="CG59" s="2271" t="s">
        <v>65</v>
      </c>
      <c r="CH59" s="1363"/>
      <c r="CI59" s="1363"/>
      <c r="CJ59" s="1363"/>
      <c r="CK59" s="1364"/>
      <c r="CL59" s="2270"/>
      <c r="CM59" s="2271" t="s">
        <v>65</v>
      </c>
      <c r="CN59" s="2270"/>
      <c r="CO59" s="2271" t="s">
        <v>65</v>
      </c>
      <c r="CP59" s="1363"/>
      <c r="CQ59" s="1363"/>
      <c r="CR59" s="1363"/>
      <c r="CS59" s="1364"/>
      <c r="CT59" s="2270"/>
      <c r="CU59" s="2271" t="s">
        <v>65</v>
      </c>
      <c r="CV59" s="2270"/>
      <c r="CW59" s="2271" t="s">
        <v>65</v>
      </c>
      <c r="CX59" s="1363"/>
      <c r="CY59" s="1363"/>
      <c r="CZ59" s="1363"/>
      <c r="DA59" s="1364"/>
      <c r="DB59" s="2270"/>
      <c r="DC59" s="2271" t="s">
        <v>65</v>
      </c>
      <c r="DD59" s="2270"/>
      <c r="DE59" s="2271" t="s">
        <v>65</v>
      </c>
      <c r="DF59" s="328"/>
      <c r="DG59" s="2256" t="s">
        <v>426</v>
      </c>
      <c r="DH59" s="1645">
        <f>STRCHECKDATE(V60:DF60)</f>
      </c>
      <c r="DI59" s="1627"/>
      <c r="DJ59" s="1627" t="str">
        <f>IF(T59="","",T59)</f>
        <v>вода</v>
      </c>
      <c r="DK59" s="1627"/>
      <c r="DL59" s="1627"/>
      <c r="DM59" s="1638">
        <v>0</v>
      </c>
    </row>
    <row s="1853" customFormat="1" customHeight="1" ht="0.75">
      <c r="A60" s="1366"/>
      <c r="B60" s="1366"/>
      <c r="C60" s="1366"/>
      <c r="D60" s="1366"/>
      <c r="E60" s="2262"/>
      <c r="F60" s="2262"/>
      <c r="G60" s="2262"/>
      <c r="H60" s="2262"/>
      <c r="I60" s="2289"/>
      <c r="J60" s="2289" t="str">
        <f>I53&amp;".1"</f>
        <v>....2.1</v>
      </c>
      <c r="K60" s="2259"/>
      <c r="L60" s="1372"/>
      <c r="M60" s="1369"/>
      <c r="N60" s="1369"/>
      <c r="O60" s="1369"/>
      <c r="P60" s="2377"/>
      <c r="Q60" s="2377"/>
      <c r="R60" s="360"/>
      <c r="S60" s="2516"/>
      <c r="T60" s="303"/>
      <c r="U60" s="303"/>
      <c r="V60" s="1363"/>
      <c r="W60" s="1363"/>
      <c r="X60" s="1363"/>
      <c r="Y60" s="331" t="str">
        <f>Z59&amp;"-"&amp;AB59</f>
        <v>-</v>
      </c>
      <c r="Z60" s="2271"/>
      <c r="AA60" s="2271"/>
      <c r="AB60" s="2271"/>
      <c r="AC60" s="2271"/>
      <c r="AD60" s="328"/>
      <c r="AE60" s="328"/>
      <c r="AF60" s="328"/>
      <c r="AG60" s="331" t="str">
        <f>AH59&amp;"-"&amp;AJ59</f>
        <v>46023-46295</v>
      </c>
      <c r="AH60" s="2312"/>
      <c r="AI60" s="2110"/>
      <c r="AJ60" s="2312"/>
      <c r="AK60" s="2110"/>
      <c r="AL60" s="328"/>
      <c r="AM60" s="328"/>
      <c r="AN60" s="328"/>
      <c r="AO60" s="331" t="str">
        <f>AP59&amp;"-"&amp;AR59</f>
        <v>46296-46387</v>
      </c>
      <c r="AP60" s="2312"/>
      <c r="AQ60" s="2110"/>
      <c r="AR60" s="2312"/>
      <c r="AS60" s="2110"/>
      <c r="AT60" s="328"/>
      <c r="AU60" s="328"/>
      <c r="AV60" s="328"/>
      <c r="AW60" s="331" t="str">
        <f>AX59&amp;"-"&amp;AZ59</f>
        <v>46388-46568</v>
      </c>
      <c r="AX60" s="2312"/>
      <c r="AY60" s="2110"/>
      <c r="AZ60" s="2312"/>
      <c r="BA60" s="2110"/>
      <c r="BB60" s="328"/>
      <c r="BC60" s="328"/>
      <c r="BD60" s="328"/>
      <c r="BE60" s="331" t="str">
        <f>BF59&amp;"-"&amp;BH59</f>
        <v>46569-46752</v>
      </c>
      <c r="BF60" s="2312"/>
      <c r="BG60" s="2110"/>
      <c r="BH60" s="2312"/>
      <c r="BI60" s="2110"/>
      <c r="BJ60" s="328"/>
      <c r="BK60" s="328"/>
      <c r="BL60" s="328"/>
      <c r="BM60" s="331" t="str">
        <f>BN59&amp;"-"&amp;BP59</f>
        <v>46753-46934</v>
      </c>
      <c r="BN60" s="2312"/>
      <c r="BO60" s="2110"/>
      <c r="BP60" s="2312"/>
      <c r="BQ60" s="2110"/>
      <c r="BR60" s="328"/>
      <c r="BS60" s="328"/>
      <c r="BT60" s="328"/>
      <c r="BU60" s="331" t="str">
        <f>BV59&amp;"-"&amp;BX59</f>
        <v>46935-47118</v>
      </c>
      <c r="BV60" s="2312"/>
      <c r="BW60" s="2110"/>
      <c r="BX60" s="2312"/>
      <c r="BY60" s="2110"/>
      <c r="BZ60" s="1363"/>
      <c r="CA60" s="1363"/>
      <c r="CB60" s="1363"/>
      <c r="CC60" s="331" t="str">
        <f>CD59&amp;"-"&amp;CF59</f>
        <v>-</v>
      </c>
      <c r="CD60" s="2271"/>
      <c r="CE60" s="2271"/>
      <c r="CF60" s="2271"/>
      <c r="CG60" s="2271"/>
      <c r="CH60" s="1363"/>
      <c r="CI60" s="1363"/>
      <c r="CJ60" s="1363"/>
      <c r="CK60" s="331" t="str">
        <f>CL59&amp;"-"&amp;CN59</f>
        <v>-</v>
      </c>
      <c r="CL60" s="2271"/>
      <c r="CM60" s="2271"/>
      <c r="CN60" s="2271"/>
      <c r="CO60" s="2271"/>
      <c r="CP60" s="1363"/>
      <c r="CQ60" s="1363"/>
      <c r="CR60" s="1363"/>
      <c r="CS60" s="331" t="str">
        <f>CT59&amp;"-"&amp;CV59</f>
        <v>-</v>
      </c>
      <c r="CT60" s="2271"/>
      <c r="CU60" s="2271"/>
      <c r="CV60" s="2271"/>
      <c r="CW60" s="2271"/>
      <c r="CX60" s="1363"/>
      <c r="CY60" s="1363"/>
      <c r="CZ60" s="1363"/>
      <c r="DA60" s="331" t="str">
        <f>DB59&amp;"-"&amp;DD59</f>
        <v>-</v>
      </c>
      <c r="DB60" s="2271"/>
      <c r="DC60" s="2271"/>
      <c r="DD60" s="2271"/>
      <c r="DE60" s="2271"/>
      <c r="DF60" s="328"/>
      <c r="DG60" s="2257"/>
      <c r="DH60" s="1645"/>
      <c r="DI60" s="1627"/>
      <c r="DJ60" s="1627" t="str">
        <f>IF(T60="","",T60)</f>
        <v/>
      </c>
      <c r="DK60" s="1627"/>
      <c r="DL60" s="1627"/>
      <c r="DM60" s="1638">
        <v>0</v>
      </c>
    </row>
    <row s="1853" customFormat="1" customHeight="1" ht="15">
      <c r="A61" s="1366"/>
      <c r="B61" s="1366"/>
      <c r="C61" s="1366"/>
      <c r="D61" s="1366"/>
      <c r="E61" s="2262"/>
      <c r="F61" s="2262"/>
      <c r="G61" s="2262"/>
      <c r="H61" s="2262"/>
      <c r="I61" s="2289"/>
      <c r="J61" s="2259" t="str">
        <f>I53&amp;".1"</f>
        <v>....2.1</v>
      </c>
      <c r="K61" s="1366"/>
      <c r="L61" s="1372"/>
      <c r="M61" s="1369"/>
      <c r="N61" s="1369"/>
      <c r="O61" s="1779"/>
      <c r="P61" s="2377"/>
      <c r="Q61" s="2377"/>
      <c r="R61" s="359"/>
      <c r="S61" s="3171"/>
      <c r="T61" s="3172" t="s">
        <v>427</v>
      </c>
      <c r="U61" s="3173"/>
      <c r="V61" s="3174"/>
      <c r="W61" s="3175"/>
      <c r="X61" s="3176"/>
      <c r="Y61" s="3177"/>
      <c r="Z61" s="3178"/>
      <c r="AA61" s="3179"/>
      <c r="AB61" s="3180"/>
      <c r="AC61" s="3181"/>
      <c r="AD61" s="3182"/>
      <c r="AE61" s="3183"/>
      <c r="AF61" s="3184"/>
      <c r="AG61" s="3185"/>
      <c r="AH61" s="3186"/>
      <c r="AI61" s="3187"/>
      <c r="AJ61" s="3188"/>
      <c r="AK61" s="3189"/>
      <c r="AL61" s="3190"/>
      <c r="AM61" s="3191"/>
      <c r="AN61" s="3192"/>
      <c r="AO61" s="3193"/>
      <c r="AP61" s="3194"/>
      <c r="AQ61" s="3195"/>
      <c r="AR61" s="3196"/>
      <c r="AS61" s="3197"/>
      <c r="AT61" s="3198"/>
      <c r="AU61" s="3199"/>
      <c r="AV61" s="3200"/>
      <c r="AW61" s="3201"/>
      <c r="AX61" s="3202"/>
      <c r="AY61" s="3203"/>
      <c r="AZ61" s="3204"/>
      <c r="BA61" s="3205"/>
      <c r="BB61" s="3206"/>
      <c r="BC61" s="3207"/>
      <c r="BD61" s="3208"/>
      <c r="BE61" s="3209"/>
      <c r="BF61" s="3210"/>
      <c r="BG61" s="3211"/>
      <c r="BH61" s="3212"/>
      <c r="BI61" s="3213"/>
      <c r="BJ61" s="3214"/>
      <c r="BK61" s="3215"/>
      <c r="BL61" s="3216"/>
      <c r="BM61" s="3217"/>
      <c r="BN61" s="3218"/>
      <c r="BO61" s="3219"/>
      <c r="BP61" s="3220"/>
      <c r="BQ61" s="3221"/>
      <c r="BR61" s="3222"/>
      <c r="BS61" s="3223"/>
      <c r="BT61" s="3224"/>
      <c r="BU61" s="3225"/>
      <c r="BV61" s="3226"/>
      <c r="BW61" s="3227"/>
      <c r="BX61" s="3228"/>
      <c r="BY61" s="3229"/>
      <c r="BZ61" s="3230"/>
      <c r="CA61" s="3231"/>
      <c r="CB61" s="3232"/>
      <c r="CC61" s="3233"/>
      <c r="CD61" s="3234"/>
      <c r="CE61" s="3235"/>
      <c r="CF61" s="3236"/>
      <c r="CG61" s="3237"/>
      <c r="CH61" s="3238"/>
      <c r="CI61" s="3239"/>
      <c r="CJ61" s="3240"/>
      <c r="CK61" s="3241"/>
      <c r="CL61" s="3242"/>
      <c r="CM61" s="3243"/>
      <c r="CN61" s="3244"/>
      <c r="CO61" s="3245"/>
      <c r="CP61" s="3246"/>
      <c r="CQ61" s="3247"/>
      <c r="CR61" s="3248"/>
      <c r="CS61" s="3249"/>
      <c r="CT61" s="3250"/>
      <c r="CU61" s="3251"/>
      <c r="CV61" s="3252"/>
      <c r="CW61" s="3253"/>
      <c r="CX61" s="3254"/>
      <c r="CY61" s="3255"/>
      <c r="CZ61" s="3256"/>
      <c r="DA61" s="3257"/>
      <c r="DB61" s="3258"/>
      <c r="DC61" s="3259"/>
      <c r="DD61" s="3260"/>
      <c r="DE61" s="3758"/>
      <c r="DF61" s="3262"/>
      <c r="DG61" s="2258"/>
      <c r="DH61" s="1645"/>
      <c r="DI61" s="1627"/>
      <c r="DJ61" s="1627" t="str">
        <f>IF(T61="","",T61)</f>
        <v>Добавить вид теплоносителя (параметры теплоносителя)</v>
      </c>
      <c r="DK61" s="1627"/>
      <c r="DL61" s="1627"/>
      <c r="DM61" s="1638">
        <v>0</v>
      </c>
    </row>
    <row s="1853" customFormat="1" customHeight="1" ht="15">
      <c r="A62" s="1366"/>
      <c r="B62" s="1366"/>
      <c r="C62" s="1366"/>
      <c r="D62" s="1366"/>
      <c r="E62" s="2262"/>
      <c r="F62" s="2262"/>
      <c r="G62" s="2262"/>
      <c r="H62" s="2262"/>
      <c r="I62" s="2259" t="str">
        <f>S46&amp;".1"</f>
        <v>....1</v>
      </c>
      <c r="J62" s="1366"/>
      <c r="K62" s="1366"/>
      <c r="L62" s="1372"/>
      <c r="M62" s="1369"/>
      <c r="N62" s="1779"/>
      <c r="O62" s="1779"/>
      <c r="P62" s="2377"/>
      <c r="Q62" s="2377"/>
      <c r="R62" s="359"/>
      <c r="S62" s="3263"/>
      <c r="T62" s="3264" t="s">
        <v>428</v>
      </c>
      <c r="U62" s="3265"/>
      <c r="V62" s="3266"/>
      <c r="W62" s="3267"/>
      <c r="X62" s="3268"/>
      <c r="Y62" s="3269"/>
      <c r="Z62" s="3270"/>
      <c r="AA62" s="3271"/>
      <c r="AB62" s="3272"/>
      <c r="AC62" s="3273"/>
      <c r="AD62" s="3274"/>
      <c r="AE62" s="3275"/>
      <c r="AF62" s="3276"/>
      <c r="AG62" s="3277"/>
      <c r="AH62" s="3278"/>
      <c r="AI62" s="3279"/>
      <c r="AJ62" s="3280"/>
      <c r="AK62" s="3281"/>
      <c r="AL62" s="3282"/>
      <c r="AM62" s="3283"/>
      <c r="AN62" s="3284"/>
      <c r="AO62" s="3285"/>
      <c r="AP62" s="3286"/>
      <c r="AQ62" s="3287"/>
      <c r="AR62" s="3288"/>
      <c r="AS62" s="3289"/>
      <c r="AT62" s="3290"/>
      <c r="AU62" s="3291"/>
      <c r="AV62" s="3292"/>
      <c r="AW62" s="3293"/>
      <c r="AX62" s="3294"/>
      <c r="AY62" s="3295"/>
      <c r="AZ62" s="3296"/>
      <c r="BA62" s="3297"/>
      <c r="BB62" s="3298"/>
      <c r="BC62" s="3299"/>
      <c r="BD62" s="3300"/>
      <c r="BE62" s="3301"/>
      <c r="BF62" s="3302"/>
      <c r="BG62" s="3303"/>
      <c r="BH62" s="3304"/>
      <c r="BI62" s="3305"/>
      <c r="BJ62" s="3306"/>
      <c r="BK62" s="3307"/>
      <c r="BL62" s="3308"/>
      <c r="BM62" s="3309"/>
      <c r="BN62" s="3310"/>
      <c r="BO62" s="3311"/>
      <c r="BP62" s="3312"/>
      <c r="BQ62" s="3313"/>
      <c r="BR62" s="3314"/>
      <c r="BS62" s="3315"/>
      <c r="BT62" s="3316"/>
      <c r="BU62" s="3317"/>
      <c r="BV62" s="3318"/>
      <c r="BW62" s="3319"/>
      <c r="BX62" s="3320"/>
      <c r="BY62" s="3321"/>
      <c r="BZ62" s="3322"/>
      <c r="CA62" s="3323"/>
      <c r="CB62" s="3324"/>
      <c r="CC62" s="3325"/>
      <c r="CD62" s="3326"/>
      <c r="CE62" s="3327"/>
      <c r="CF62" s="3328"/>
      <c r="CG62" s="3329"/>
      <c r="CH62" s="3330"/>
      <c r="CI62" s="3331"/>
      <c r="CJ62" s="3332"/>
      <c r="CK62" s="3333"/>
      <c r="CL62" s="3334"/>
      <c r="CM62" s="3335"/>
      <c r="CN62" s="3336"/>
      <c r="CO62" s="3337"/>
      <c r="CP62" s="3338"/>
      <c r="CQ62" s="3339"/>
      <c r="CR62" s="3340"/>
      <c r="CS62" s="3341"/>
      <c r="CT62" s="3342"/>
      <c r="CU62" s="3343"/>
      <c r="CV62" s="3344"/>
      <c r="CW62" s="3345"/>
      <c r="CX62" s="3346"/>
      <c r="CY62" s="3347"/>
      <c r="CZ62" s="3348"/>
      <c r="DA62" s="3349"/>
      <c r="DB62" s="3350"/>
      <c r="DC62" s="3351"/>
      <c r="DD62" s="3352"/>
      <c r="DE62" s="3759"/>
      <c r="DF62" s="3354"/>
      <c r="DG62" s="3355"/>
      <c r="DH62" s="1645"/>
      <c r="DI62" s="1627"/>
      <c r="DJ62" s="1627" t="str">
        <f>IF(T62="","",T62)</f>
        <v>Добавить группу потребителей</v>
      </c>
      <c r="DK62" s="1627"/>
      <c r="DL62" s="1627"/>
      <c r="DM62" s="1638">
        <v>0</v>
      </c>
    </row>
    <row customHeight="1" ht="14.699999999999998">
      <c r="A63" s="1366" t="s">
        <v>161</v>
      </c>
      <c r="B63" s="1366" t="s">
        <v>162</v>
      </c>
      <c r="C63" s="1366" t="s">
        <v>163</v>
      </c>
      <c r="D63" s="1366" t="s">
        <v>164</v>
      </c>
      <c r="E63" s="2262"/>
      <c r="F63" s="2262"/>
      <c r="G63" s="2262"/>
      <c r="H63" s="2261"/>
      <c r="I63" s="1366"/>
      <c r="J63" s="1366"/>
      <c r="K63" s="1366"/>
      <c r="L63" s="1367"/>
      <c r="M63" s="1368"/>
      <c r="N63" s="1368"/>
      <c r="O63" s="540"/>
      <c r="P63" s="363"/>
      <c r="Q63" s="378"/>
      <c r="R63" s="358"/>
      <c r="S63" s="1281"/>
      <c r="T63" s="368" t="s">
        <v>429</v>
      </c>
      <c r="U63" s="370"/>
      <c r="V63" s="370"/>
      <c r="W63" s="370"/>
      <c r="X63" s="370"/>
      <c r="Y63" s="370"/>
      <c r="Z63" s="370"/>
      <c r="AA63" s="370"/>
      <c r="AB63" s="370"/>
      <c r="AC63" s="369"/>
      <c r="AD63" s="370"/>
      <c r="AE63" s="370"/>
      <c r="AF63" s="370"/>
      <c r="AG63" s="370"/>
      <c r="AH63" s="370"/>
      <c r="AI63" s="370"/>
      <c r="AJ63" s="370"/>
      <c r="AK63" s="369"/>
      <c r="AL63" s="3356"/>
      <c r="AM63" s="3357"/>
      <c r="AN63" s="3358"/>
      <c r="AO63" s="3359"/>
      <c r="AP63" s="3360"/>
      <c r="AQ63" s="3361"/>
      <c r="AR63" s="3362"/>
      <c r="AS63" s="3363"/>
      <c r="AT63" s="3364"/>
      <c r="AU63" s="3365"/>
      <c r="AV63" s="3366"/>
      <c r="AW63" s="3367"/>
      <c r="AX63" s="3368"/>
      <c r="AY63" s="3369"/>
      <c r="AZ63" s="3370"/>
      <c r="BA63" s="3371"/>
      <c r="BB63" s="3372"/>
      <c r="BC63" s="3373"/>
      <c r="BD63" s="3374"/>
      <c r="BE63" s="3375"/>
      <c r="BF63" s="3376"/>
      <c r="BG63" s="3377"/>
      <c r="BH63" s="3378"/>
      <c r="BI63" s="3379"/>
      <c r="BJ63" s="3380"/>
      <c r="BK63" s="3381"/>
      <c r="BL63" s="3382"/>
      <c r="BM63" s="3383"/>
      <c r="BN63" s="3384"/>
      <c r="BO63" s="3385"/>
      <c r="BP63" s="3386"/>
      <c r="BQ63" s="3387"/>
      <c r="BR63" s="3388"/>
      <c r="BS63" s="3389"/>
      <c r="BT63" s="3390"/>
      <c r="BU63" s="3391"/>
      <c r="BV63" s="3392"/>
      <c r="BW63" s="3393"/>
      <c r="BX63" s="3394"/>
      <c r="BY63" s="3395"/>
      <c r="BZ63" s="3396"/>
      <c r="CA63" s="3397"/>
      <c r="CB63" s="3398"/>
      <c r="CC63" s="3399"/>
      <c r="CD63" s="3400"/>
      <c r="CE63" s="3401"/>
      <c r="CF63" s="3402"/>
      <c r="CG63" s="3403"/>
      <c r="CH63" s="3404"/>
      <c r="CI63" s="3405"/>
      <c r="CJ63" s="3406"/>
      <c r="CK63" s="3407"/>
      <c r="CL63" s="3408"/>
      <c r="CM63" s="3409"/>
      <c r="CN63" s="3410"/>
      <c r="CO63" s="3411"/>
      <c r="CP63" s="3412"/>
      <c r="CQ63" s="3413"/>
      <c r="CR63" s="3414"/>
      <c r="CS63" s="3415"/>
      <c r="CT63" s="3416"/>
      <c r="CU63" s="3417"/>
      <c r="CV63" s="3418"/>
      <c r="CW63" s="3419"/>
      <c r="CX63" s="3420"/>
      <c r="CY63" s="3421"/>
      <c r="CZ63" s="3422"/>
      <c r="DA63" s="3423"/>
      <c r="DB63" s="3424"/>
      <c r="DC63" s="3425"/>
      <c r="DD63" s="3426"/>
      <c r="DE63" s="3760"/>
      <c r="DF63" s="370"/>
      <c r="DG63" s="306"/>
      <c r="DI63" s="503"/>
      <c r="DJ63" s="503" t="str">
        <f>IF(T63="","",T63)</f>
        <v>Добавить схему подключения</v>
      </c>
      <c r="DK63" s="503"/>
      <c r="DL63" s="503"/>
      <c r="DM63" s="1158">
        <v>14</v>
      </c>
    </row>
    <row s="1645" customFormat="1" customHeight="1" ht="1.05">
      <c r="A64" s="1346" t="s">
        <v>161</v>
      </c>
      <c r="B64" s="1346" t="s">
        <v>162</v>
      </c>
      <c r="C64" s="1346" t="s">
        <v>163</v>
      </c>
      <c r="D64" s="1317"/>
      <c r="E64" s="2262"/>
      <c r="F64" s="2262"/>
      <c r="G64" s="2261"/>
      <c r="H64" s="1317"/>
      <c r="I64" s="1317"/>
      <c r="J64" s="1317"/>
      <c r="K64" s="1317"/>
      <c r="L64" s="1342"/>
      <c r="M64" s="1318"/>
      <c r="N64" s="1318"/>
      <c r="P64" s="1319"/>
      <c r="Q64" s="1320"/>
      <c r="R64" s="1319"/>
      <c r="S64" s="1325"/>
      <c r="T64" s="1328" t="s">
        <v>173</v>
      </c>
      <c r="U64" s="1327"/>
      <c r="V64" s="1327"/>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R64" s="1327"/>
      <c r="AS64" s="1327"/>
      <c r="AT64" s="1327"/>
      <c r="AU64" s="1327"/>
      <c r="AV64" s="1327"/>
      <c r="AW64" s="1327"/>
      <c r="AX64" s="1327"/>
      <c r="AY64" s="1327"/>
      <c r="AZ64" s="1327"/>
      <c r="BA64" s="1327"/>
      <c r="BB64" s="1327"/>
      <c r="BC64" s="1327"/>
      <c r="BD64" s="1327"/>
      <c r="BE64" s="1327"/>
      <c r="BF64" s="1327"/>
      <c r="BG64" s="1327"/>
      <c r="BH64" s="1327"/>
      <c r="BI64" s="1327"/>
      <c r="BJ64" s="1327"/>
      <c r="BK64" s="1327"/>
      <c r="BL64" s="1327"/>
      <c r="BM64" s="1327"/>
      <c r="BN64" s="1327"/>
      <c r="BO64" s="1327"/>
      <c r="BP64" s="1327"/>
      <c r="BQ64" s="1327"/>
      <c r="BR64" s="1327"/>
      <c r="BS64" s="1327"/>
      <c r="BT64" s="1327"/>
      <c r="BU64" s="1327"/>
      <c r="BV64" s="1327"/>
      <c r="BW64" s="1327"/>
      <c r="BX64" s="1327"/>
      <c r="BY64" s="1327"/>
      <c r="BZ64" s="1327"/>
      <c r="CA64" s="1327"/>
      <c r="CB64" s="1327"/>
      <c r="CC64" s="1327"/>
      <c r="CD64" s="1327"/>
      <c r="CE64" s="1327"/>
      <c r="CF64" s="1327"/>
      <c r="CG64" s="1327"/>
      <c r="CH64" s="1327"/>
      <c r="CI64" s="1327"/>
      <c r="CJ64" s="1327"/>
      <c r="CK64" s="1327"/>
      <c r="CL64" s="1327"/>
      <c r="CM64" s="1327"/>
      <c r="CN64" s="1327"/>
      <c r="CO64" s="1327"/>
      <c r="CP64" s="1327"/>
      <c r="CQ64" s="1327"/>
      <c r="CR64" s="1327"/>
      <c r="CS64" s="1327"/>
      <c r="CT64" s="1327"/>
      <c r="CU64" s="1327"/>
      <c r="CV64" s="1327"/>
      <c r="CW64" s="1327"/>
      <c r="CX64" s="1327"/>
      <c r="CY64" s="1327"/>
      <c r="CZ64" s="1327"/>
      <c r="DA64" s="1327"/>
      <c r="DB64" s="1327"/>
      <c r="DC64" s="1327"/>
      <c r="DD64" s="1327"/>
      <c r="DE64" s="3741"/>
      <c r="DF64" s="1327"/>
      <c r="DG64" s="1327"/>
      <c r="DI64" s="792"/>
      <c r="DJ64" s="792" t="str">
        <f>IF(T64="","",T64)</f>
        <v>Добавить источник для дифференциации</v>
      </c>
      <c r="DK64" s="792"/>
      <c r="DL64" s="792"/>
      <c r="DM64" s="521">
        <v>1</v>
      </c>
    </row>
    <row s="1645" customFormat="1" customHeight="1" ht="1.05">
      <c r="A65" s="1346" t="s">
        <v>161</v>
      </c>
      <c r="B65" s="1346" t="s">
        <v>162</v>
      </c>
      <c r="C65" s="1317"/>
      <c r="D65" s="1317"/>
      <c r="E65" s="2262"/>
      <c r="F65" s="2261"/>
      <c r="G65" s="1317"/>
      <c r="H65" s="1317"/>
      <c r="I65" s="1317"/>
      <c r="J65" s="1317"/>
      <c r="K65" s="1317"/>
      <c r="L65" s="1342"/>
      <c r="M65" s="1324"/>
      <c r="N65" s="1324"/>
      <c r="P65" s="1319"/>
      <c r="Q65" s="1320"/>
      <c r="R65" s="1319"/>
      <c r="S65" s="1325"/>
      <c r="T65" s="1328" t="s">
        <v>174</v>
      </c>
      <c r="U65" s="1327"/>
      <c r="V65" s="1327"/>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7"/>
      <c r="DD65" s="1327"/>
      <c r="DE65" s="3741"/>
      <c r="DF65" s="1327"/>
      <c r="DG65" s="1327"/>
      <c r="DI65" s="792"/>
      <c r="DJ65" s="792" t="str">
        <f>IF(T65="","",T65)</f>
        <v>Добавить централизованную систему для дифференциации</v>
      </c>
      <c r="DK65" s="792"/>
      <c r="DL65" s="792"/>
      <c r="DM65" s="521">
        <v>1</v>
      </c>
    </row>
    <row s="1645" customFormat="1" customHeight="1" ht="1.05">
      <c r="A66" s="1346" t="s">
        <v>161</v>
      </c>
      <c r="B66" s="1346"/>
      <c r="C66" s="1346"/>
      <c r="D66" s="1346"/>
      <c r="E66" s="2261"/>
      <c r="F66" s="1346"/>
      <c r="G66" s="1346"/>
      <c r="H66" s="1346"/>
      <c r="I66" s="1346"/>
      <c r="J66" s="1346"/>
      <c r="K66" s="1346"/>
      <c r="L66" s="1349"/>
      <c r="M66" s="1324"/>
      <c r="N66" s="1324"/>
      <c r="O66" s="521"/>
      <c r="P66" s="383"/>
      <c r="Q66" s="1347"/>
      <c r="R66" s="383"/>
      <c r="S66" s="1325"/>
      <c r="T66" s="1328" t="s">
        <v>175</v>
      </c>
      <c r="U66" s="1327"/>
      <c r="V66" s="1327"/>
      <c r="W66" s="1327"/>
      <c r="X66" s="1327"/>
      <c r="Y66" s="1327"/>
      <c r="Z66" s="1327"/>
      <c r="AA66" s="1327"/>
      <c r="AB66" s="1327"/>
      <c r="AC66" s="1327"/>
      <c r="AD66" s="1327"/>
      <c r="AE66" s="1327"/>
      <c r="AF66" s="1327"/>
      <c r="AG66" s="1327"/>
      <c r="AH66" s="1327"/>
      <c r="AI66" s="1327"/>
      <c r="AJ66" s="1327"/>
      <c r="AK66" s="1327"/>
      <c r="AL66" s="1327"/>
      <c r="AM66" s="1327"/>
      <c r="AN66" s="1327"/>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7"/>
      <c r="DD66" s="1327"/>
      <c r="DE66" s="3741"/>
      <c r="DF66" s="1327"/>
      <c r="DG66" s="1327"/>
      <c r="DI66" s="503"/>
      <c r="DJ66" s="503" t="str">
        <f>IF(T66="","",T66)</f>
        <v>Добавить территорию для дифференциации</v>
      </c>
      <c r="DK66" s="503"/>
      <c r="DL66" s="503"/>
      <c r="DM66" s="514">
        <v>1</v>
      </c>
    </row>
    <row s="1645" customFormat="1" customHeight="1" ht="1.05">
      <c r="A67" s="1317"/>
      <c r="B67" s="1317"/>
      <c r="C67" s="1317"/>
      <c r="D67" s="1317"/>
      <c r="E67" s="1346"/>
      <c r="F67" s="1317"/>
      <c r="G67" s="1317"/>
      <c r="H67" s="1317"/>
      <c r="I67" s="1317"/>
      <c r="J67" s="1317"/>
      <c r="K67" s="1317"/>
      <c r="L67" s="1342"/>
      <c r="M67" s="1324"/>
      <c r="N67" s="1324"/>
      <c r="P67" s="1319"/>
      <c r="Q67" s="1320"/>
      <c r="R67" s="1319"/>
      <c r="S67" s="1325"/>
      <c r="T67" s="1328" t="s">
        <v>181</v>
      </c>
      <c r="U67" s="1327"/>
      <c r="V67" s="1327"/>
      <c r="W67" s="1327"/>
      <c r="X67" s="1327"/>
      <c r="Y67" s="1327"/>
      <c r="Z67" s="1327"/>
      <c r="AA67" s="1327"/>
      <c r="AB67" s="1327"/>
      <c r="AC67" s="1327"/>
      <c r="AD67" s="1327"/>
      <c r="AE67" s="1327"/>
      <c r="AF67" s="1327"/>
      <c r="AG67" s="1327"/>
      <c r="AH67" s="1327"/>
      <c r="AI67" s="1327"/>
      <c r="AJ67" s="1327"/>
      <c r="AK67" s="1327"/>
      <c r="AL67" s="1327"/>
      <c r="AM67" s="1327"/>
      <c r="AN67" s="1327"/>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7"/>
      <c r="DD67" s="1327"/>
      <c r="DE67" s="3741"/>
      <c r="DF67" s="1327"/>
      <c r="DG67" s="1327"/>
      <c r="DI67" s="792"/>
      <c r="DJ67" s="792" t="str">
        <f>IF(T67="","",T67)</f>
        <v>Добавить наименование тарифа</v>
      </c>
      <c r="DK67" s="792"/>
      <c r="DL67" s="792"/>
      <c r="DM67" s="521">
        <v>1</v>
      </c>
    </row>
    <row customHeight="1" ht="11.549999999999999">
      <c r="M68" s="1163"/>
      <c r="N68" s="1163"/>
      <c r="O68" s="540"/>
      <c r="P68" s="1158"/>
      <c r="Q68" s="1158"/>
      <c r="R68" s="1158"/>
      <c r="S68" s="1158"/>
      <c r="AL68" s="1638"/>
      <c r="AM68" s="1638"/>
      <c r="AN68" s="1638"/>
      <c r="AO68" s="1638"/>
      <c r="AP68" s="1638"/>
      <c r="AQ68" s="1638"/>
      <c r="AR68" s="1638"/>
      <c r="AS68" s="1638"/>
      <c r="AT68" s="1638"/>
      <c r="AU68" s="1638"/>
      <c r="AV68" s="1638"/>
      <c r="AW68" s="1638"/>
      <c r="AX68" s="1638"/>
      <c r="AY68" s="1638"/>
      <c r="AZ68" s="1638"/>
      <c r="BA68" s="1638"/>
      <c r="BB68" s="1638"/>
      <c r="BC68" s="1638"/>
      <c r="BD68" s="1638"/>
      <c r="BE68" s="1638"/>
      <c r="BF68" s="1638"/>
      <c r="BG68" s="1638"/>
      <c r="BH68" s="1638"/>
      <c r="BI68" s="1638"/>
      <c r="BJ68" s="1638"/>
      <c r="BK68" s="1638"/>
      <c r="BL68" s="1638"/>
      <c r="BM68" s="1638"/>
      <c r="BN68" s="1638"/>
      <c r="BO68" s="1638"/>
      <c r="BP68" s="1638"/>
      <c r="BQ68" s="1638"/>
      <c r="BR68" s="1638"/>
      <c r="BS68" s="1638"/>
      <c r="BT68" s="1638"/>
      <c r="BU68" s="1638"/>
      <c r="BV68" s="1638"/>
      <c r="BW68" s="1638"/>
      <c r="BX68" s="1638"/>
      <c r="BY68" s="1638"/>
      <c r="BZ68" s="1638"/>
      <c r="CA68" s="1638"/>
      <c r="CB68" s="1638"/>
      <c r="CC68" s="1638"/>
      <c r="CD68" s="1638"/>
      <c r="CE68" s="1638"/>
      <c r="CF68" s="1638"/>
      <c r="CG68" s="1638"/>
      <c r="CH68" s="1638"/>
      <c r="CI68" s="1638"/>
      <c r="CJ68" s="1638"/>
      <c r="CK68" s="1638"/>
      <c r="CL68" s="1638"/>
      <c r="CM68" s="1638"/>
      <c r="CN68" s="1638"/>
      <c r="CO68" s="1638"/>
      <c r="CP68" s="1638"/>
      <c r="CQ68" s="1638"/>
      <c r="CR68" s="1638"/>
      <c r="CS68" s="1638"/>
      <c r="CT68" s="1638"/>
      <c r="CU68" s="1638"/>
      <c r="CV68" s="1638"/>
      <c r="CW68" s="1638"/>
      <c r="CX68" s="1638"/>
      <c r="CY68" s="1638"/>
      <c r="CZ68" s="1638"/>
      <c r="DA68" s="1638"/>
      <c r="DB68" s="1638"/>
      <c r="DC68" s="1638"/>
      <c r="DD68" s="1638"/>
      <c r="DE68" s="3733"/>
      <c r="DH68" s="1158"/>
      <c r="DI68" s="1158"/>
      <c r="DJ68" s="1158"/>
      <c r="DK68" s="1158"/>
      <c r="DL68" s="1158"/>
      <c r="DM68" s="1158">
        <v>11</v>
      </c>
    </row>
    <row customHeight="1" ht="28.5">
      <c r="O69" s="540"/>
      <c r="S69" s="1256"/>
      <c r="T69" s="2288"/>
      <c r="U69" s="2288"/>
      <c r="V69" s="2288"/>
      <c r="W69" s="2288"/>
      <c r="X69" s="2288"/>
      <c r="Y69" s="2288"/>
      <c r="Z69" s="2288"/>
      <c r="AA69" s="2288"/>
      <c r="AB69" s="2288"/>
      <c r="AC69" s="2288"/>
      <c r="AD69" s="2288"/>
      <c r="AE69" s="2288"/>
      <c r="AF69" s="2288"/>
      <c r="AG69" s="2288"/>
      <c r="AH69" s="2288"/>
      <c r="AI69" s="2288"/>
      <c r="AJ69" s="2288"/>
      <c r="AK69" s="2288"/>
      <c r="AL69" s="2388"/>
      <c r="AM69" s="2388"/>
      <c r="AN69" s="2388"/>
      <c r="AO69" s="2388"/>
      <c r="AP69" s="2388"/>
      <c r="AQ69" s="2388"/>
      <c r="AR69" s="2388"/>
      <c r="AS69" s="2388"/>
      <c r="AT69" s="2388"/>
      <c r="AU69" s="2388"/>
      <c r="AV69" s="2388"/>
      <c r="AW69" s="2388"/>
      <c r="AX69" s="2388"/>
      <c r="AY69" s="2388"/>
      <c r="AZ69" s="2388"/>
      <c r="BA69" s="2388"/>
      <c r="BB69" s="2388"/>
      <c r="BC69" s="2388"/>
      <c r="BD69" s="2388"/>
      <c r="BE69" s="2388"/>
      <c r="BF69" s="2388"/>
      <c r="BG69" s="2388"/>
      <c r="BH69" s="2388"/>
      <c r="BI69" s="2388"/>
      <c r="BJ69" s="2388"/>
      <c r="BK69" s="2388"/>
      <c r="BL69" s="2388"/>
      <c r="BM69" s="2388"/>
      <c r="BN69" s="2388"/>
      <c r="BO69" s="2388"/>
      <c r="BP69" s="2388"/>
      <c r="BQ69" s="2388"/>
      <c r="BR69" s="2388"/>
      <c r="BS69" s="2388"/>
      <c r="BT69" s="2388"/>
      <c r="BU69" s="2388"/>
      <c r="BV69" s="2388"/>
      <c r="BW69" s="2388"/>
      <c r="BX69" s="2388"/>
      <c r="BY69" s="2388"/>
      <c r="BZ69" s="2388"/>
      <c r="CA69" s="2388"/>
      <c r="CB69" s="2388"/>
      <c r="CC69" s="2388"/>
      <c r="CD69" s="2388"/>
      <c r="CE69" s="2388"/>
      <c r="CF69" s="2388"/>
      <c r="CG69" s="2388"/>
      <c r="CH69" s="2388"/>
      <c r="CI69" s="2388"/>
      <c r="CJ69" s="2388"/>
      <c r="CK69" s="2388"/>
      <c r="CL69" s="2388"/>
      <c r="CM69" s="2388"/>
      <c r="CN69" s="2388"/>
      <c r="CO69" s="2388"/>
      <c r="CP69" s="2388"/>
      <c r="CQ69" s="2388"/>
      <c r="CR69" s="2388"/>
      <c r="CS69" s="2388"/>
      <c r="CT69" s="2388"/>
      <c r="CU69" s="2388"/>
      <c r="CV69" s="2388"/>
      <c r="CW69" s="2388"/>
      <c r="CX69" s="2388"/>
      <c r="CY69" s="2388"/>
      <c r="CZ69" s="2388"/>
      <c r="DA69" s="2388"/>
      <c r="DB69" s="2388"/>
      <c r="DC69" s="2388"/>
      <c r="DD69" s="2388"/>
      <c r="DE69" s="3761"/>
      <c r="DF69" s="2288"/>
      <c r="DG69" s="2288"/>
      <c r="DM69" s="1158">
        <v>27</v>
      </c>
    </row>
    <row customHeight="1" ht="67.2">
      <c r="O70" s="540"/>
      <c r="P70" s="1306"/>
      <c r="T70" s="2288"/>
      <c r="U70" s="2288"/>
      <c r="V70" s="2288"/>
      <c r="W70" s="2288"/>
      <c r="X70" s="2288"/>
      <c r="Y70" s="2288"/>
      <c r="Z70" s="2288"/>
      <c r="AA70" s="2288"/>
      <c r="AB70" s="2288"/>
      <c r="AC70" s="2288"/>
      <c r="AD70" s="2288"/>
      <c r="AE70" s="2288"/>
      <c r="AF70" s="2288"/>
      <c r="AG70" s="2288"/>
      <c r="AH70" s="2288"/>
      <c r="AI70" s="2288"/>
      <c r="AJ70" s="2288"/>
      <c r="AK70" s="2288"/>
      <c r="AL70" s="2388"/>
      <c r="AM70" s="2388"/>
      <c r="AN70" s="2388"/>
      <c r="AO70" s="2388"/>
      <c r="AP70" s="2388"/>
      <c r="AQ70" s="2388"/>
      <c r="AR70" s="2388"/>
      <c r="AS70" s="2388"/>
      <c r="AT70" s="2388"/>
      <c r="AU70" s="2388"/>
      <c r="AV70" s="2388"/>
      <c r="AW70" s="2388"/>
      <c r="AX70" s="2388"/>
      <c r="AY70" s="2388"/>
      <c r="AZ70" s="2388"/>
      <c r="BA70" s="2388"/>
      <c r="BB70" s="2388"/>
      <c r="BC70" s="2388"/>
      <c r="BD70" s="2388"/>
      <c r="BE70" s="2388"/>
      <c r="BF70" s="2388"/>
      <c r="BG70" s="2388"/>
      <c r="BH70" s="2388"/>
      <c r="BI70" s="2388"/>
      <c r="BJ70" s="2388"/>
      <c r="BK70" s="2388"/>
      <c r="BL70" s="2388"/>
      <c r="BM70" s="2388"/>
      <c r="BN70" s="2388"/>
      <c r="BO70" s="2388"/>
      <c r="BP70" s="2388"/>
      <c r="BQ70" s="2388"/>
      <c r="BR70" s="2388"/>
      <c r="BS70" s="2388"/>
      <c r="BT70" s="2388"/>
      <c r="BU70" s="2388"/>
      <c r="BV70" s="2388"/>
      <c r="BW70" s="2388"/>
      <c r="BX70" s="2388"/>
      <c r="BY70" s="2388"/>
      <c r="BZ70" s="2388"/>
      <c r="CA70" s="2388"/>
      <c r="CB70" s="2388"/>
      <c r="CC70" s="2388"/>
      <c r="CD70" s="2388"/>
      <c r="CE70" s="2388"/>
      <c r="CF70" s="2388"/>
      <c r="CG70" s="2388"/>
      <c r="CH70" s="2388"/>
      <c r="CI70" s="2388"/>
      <c r="CJ70" s="2388"/>
      <c r="CK70" s="2388"/>
      <c r="CL70" s="2388"/>
      <c r="CM70" s="2388"/>
      <c r="CN70" s="2388"/>
      <c r="CO70" s="2388"/>
      <c r="CP70" s="2388"/>
      <c r="CQ70" s="2388"/>
      <c r="CR70" s="2388"/>
      <c r="CS70" s="2388"/>
      <c r="CT70" s="2388"/>
      <c r="CU70" s="2388"/>
      <c r="CV70" s="2388"/>
      <c r="CW70" s="2388"/>
      <c r="CX70" s="2388"/>
      <c r="CY70" s="2388"/>
      <c r="CZ70" s="2388"/>
      <c r="DA70" s="2388"/>
      <c r="DB70" s="2388"/>
      <c r="DC70" s="2388"/>
      <c r="DD70" s="2388"/>
      <c r="DE70" s="3761"/>
      <c r="DF70" s="2288"/>
      <c r="DG70" s="2288"/>
      <c r="DM70" s="1158">
        <v>64</v>
      </c>
    </row>
    <row customHeight="1" ht="14.699999999999998">
      <c r="O71" s="540"/>
      <c r="AL71" s="1638"/>
      <c r="AM71" s="1638"/>
      <c r="AN71" s="1638"/>
      <c r="AO71" s="1638"/>
      <c r="AP71" s="1638"/>
      <c r="AQ71" s="1638"/>
      <c r="AR71" s="1638"/>
      <c r="AS71" s="1638"/>
      <c r="AT71" s="1638"/>
      <c r="AU71" s="1638"/>
      <c r="AV71" s="1638"/>
      <c r="AW71" s="1638"/>
      <c r="AX71" s="1638"/>
      <c r="AY71" s="1638"/>
      <c r="AZ71" s="1638"/>
      <c r="BA71" s="1638"/>
      <c r="BB71" s="1638"/>
      <c r="BC71" s="1638"/>
      <c r="BD71" s="1638"/>
      <c r="BE71" s="1638"/>
      <c r="BF71" s="1638"/>
      <c r="BG71" s="1638"/>
      <c r="BH71" s="1638"/>
      <c r="BI71" s="1638"/>
      <c r="BJ71" s="1638"/>
      <c r="BK71" s="1638"/>
      <c r="BL71" s="1638"/>
      <c r="BM71" s="1638"/>
      <c r="BN71" s="1638"/>
      <c r="BO71" s="1638"/>
      <c r="BP71" s="1638"/>
      <c r="BQ71" s="1638"/>
      <c r="BR71" s="1638"/>
      <c r="BS71" s="1638"/>
      <c r="BT71" s="1638"/>
      <c r="BU71" s="1638"/>
      <c r="BV71" s="1638"/>
      <c r="BW71" s="1638"/>
      <c r="BX71" s="1638"/>
      <c r="BY71" s="1638"/>
      <c r="BZ71" s="1638"/>
      <c r="CA71" s="1638"/>
      <c r="CB71" s="1638"/>
      <c r="CC71" s="1638"/>
      <c r="CD71" s="1638"/>
      <c r="CE71" s="1638"/>
      <c r="CF71" s="1638"/>
      <c r="CG71" s="1638"/>
      <c r="CH71" s="1638"/>
      <c r="CI71" s="1638"/>
      <c r="CJ71" s="1638"/>
      <c r="CK71" s="1638"/>
      <c r="CL71" s="1638"/>
      <c r="CM71" s="1638"/>
      <c r="CN71" s="1638"/>
      <c r="CO71" s="1638"/>
      <c r="CP71" s="1638"/>
      <c r="CQ71" s="1638"/>
      <c r="CR71" s="1638"/>
      <c r="CS71" s="1638"/>
      <c r="CT71" s="1638"/>
      <c r="CU71" s="1638"/>
      <c r="CV71" s="1638"/>
      <c r="CW71" s="1638"/>
      <c r="CX71" s="1638"/>
      <c r="CY71" s="1638"/>
      <c r="CZ71" s="1638"/>
      <c r="DA71" s="1638"/>
      <c r="DB71" s="1638"/>
      <c r="DC71" s="1638"/>
      <c r="DD71" s="1638"/>
      <c r="DE71" s="3733"/>
      <c r="DM71" s="1158">
        <v>14</v>
      </c>
    </row>
    <row customHeight="1" ht="18.75">
      <c r="O72" s="540"/>
      <c r="P72" s="1331"/>
      <c r="S72" s="1256"/>
      <c r="T72" s="2288"/>
      <c r="U72" s="2288"/>
      <c r="V72" s="2288"/>
      <c r="W72" s="2288"/>
      <c r="X72" s="2288"/>
      <c r="Y72" s="2288"/>
      <c r="Z72" s="2288"/>
      <c r="AA72" s="2288"/>
      <c r="AB72" s="2288"/>
      <c r="AC72" s="2288"/>
      <c r="AD72" s="2288"/>
      <c r="AE72" s="2288"/>
      <c r="AF72" s="2288"/>
      <c r="AG72" s="2288"/>
      <c r="AH72" s="2288"/>
      <c r="AI72" s="2288"/>
      <c r="AJ72" s="2288"/>
      <c r="AK72" s="2288"/>
      <c r="AL72" s="2388"/>
      <c r="AM72" s="2388"/>
      <c r="AN72" s="2388"/>
      <c r="AO72" s="2388"/>
      <c r="AP72" s="2388"/>
      <c r="AQ72" s="2388"/>
      <c r="AR72" s="2388"/>
      <c r="AS72" s="2388"/>
      <c r="AT72" s="2388"/>
      <c r="AU72" s="2388"/>
      <c r="AV72" s="2388"/>
      <c r="AW72" s="2388"/>
      <c r="AX72" s="2388"/>
      <c r="AY72" s="2388"/>
      <c r="AZ72" s="2388"/>
      <c r="BA72" s="2388"/>
      <c r="BB72" s="2388"/>
      <c r="BC72" s="2388"/>
      <c r="BD72" s="2388"/>
      <c r="BE72" s="2388"/>
      <c r="BF72" s="2388"/>
      <c r="BG72" s="2388"/>
      <c r="BH72" s="2388"/>
      <c r="BI72" s="2388"/>
      <c r="BJ72" s="2388"/>
      <c r="BK72" s="2388"/>
      <c r="BL72" s="2388"/>
      <c r="BM72" s="2388"/>
      <c r="BN72" s="2388"/>
      <c r="BO72" s="2388"/>
      <c r="BP72" s="2388"/>
      <c r="BQ72" s="2388"/>
      <c r="BR72" s="2388"/>
      <c r="BS72" s="2388"/>
      <c r="BT72" s="2388"/>
      <c r="BU72" s="2388"/>
      <c r="BV72" s="2388"/>
      <c r="BW72" s="2388"/>
      <c r="BX72" s="2388"/>
      <c r="BY72" s="2388"/>
      <c r="BZ72" s="2388"/>
      <c r="CA72" s="2388"/>
      <c r="CB72" s="2388"/>
      <c r="CC72" s="2388"/>
      <c r="CD72" s="2388"/>
      <c r="CE72" s="2388"/>
      <c r="CF72" s="2388"/>
      <c r="CG72" s="2388"/>
      <c r="CH72" s="2388"/>
      <c r="CI72" s="2388"/>
      <c r="CJ72" s="2388"/>
      <c r="CK72" s="2388"/>
      <c r="CL72" s="2388"/>
      <c r="CM72" s="2388"/>
      <c r="CN72" s="2388"/>
      <c r="CO72" s="2388"/>
      <c r="CP72" s="2388"/>
      <c r="CQ72" s="2388"/>
      <c r="CR72" s="2388"/>
      <c r="CS72" s="2388"/>
      <c r="CT72" s="2388"/>
      <c r="CU72" s="2388"/>
      <c r="CV72" s="2388"/>
      <c r="CW72" s="2388"/>
      <c r="CX72" s="2388"/>
      <c r="CY72" s="2388"/>
      <c r="CZ72" s="2388"/>
      <c r="DA72" s="2388"/>
      <c r="DB72" s="2388"/>
      <c r="DC72" s="2388"/>
      <c r="DD72" s="2388"/>
      <c r="DE72" s="3761"/>
      <c r="DF72" s="2288"/>
      <c r="DG72" s="2288"/>
      <c r="DM72" s="1158">
        <v>18</v>
      </c>
    </row>
    <row customHeight="1" ht="18.75">
      <c r="O73" s="540"/>
      <c r="P73" s="1331"/>
      <c r="T73" s="2288"/>
      <c r="U73" s="2288"/>
      <c r="V73" s="2288"/>
      <c r="W73" s="2288"/>
      <c r="X73" s="2288"/>
      <c r="Y73" s="2288"/>
      <c r="Z73" s="2288"/>
      <c r="AA73" s="2288"/>
      <c r="AB73" s="2288"/>
      <c r="AC73" s="2288"/>
      <c r="AD73" s="2288"/>
      <c r="AE73" s="2288"/>
      <c r="AF73" s="2288"/>
      <c r="AG73" s="2288"/>
      <c r="AH73" s="2288"/>
      <c r="AI73" s="2288"/>
      <c r="AJ73" s="2288"/>
      <c r="AK73" s="2288"/>
      <c r="AL73" s="2388"/>
      <c r="AM73" s="2388"/>
      <c r="AN73" s="2388"/>
      <c r="AO73" s="2388"/>
      <c r="AP73" s="2388"/>
      <c r="AQ73" s="2388"/>
      <c r="AR73" s="2388"/>
      <c r="AS73" s="2388"/>
      <c r="AT73" s="2388"/>
      <c r="AU73" s="2388"/>
      <c r="AV73" s="2388"/>
      <c r="AW73" s="2388"/>
      <c r="AX73" s="2388"/>
      <c r="AY73" s="2388"/>
      <c r="AZ73" s="2388"/>
      <c r="BA73" s="2388"/>
      <c r="BB73" s="2388"/>
      <c r="BC73" s="2388"/>
      <c r="BD73" s="2388"/>
      <c r="BE73" s="2388"/>
      <c r="BF73" s="2388"/>
      <c r="BG73" s="2388"/>
      <c r="BH73" s="2388"/>
      <c r="BI73" s="2388"/>
      <c r="BJ73" s="2388"/>
      <c r="BK73" s="2388"/>
      <c r="BL73" s="2388"/>
      <c r="BM73" s="2388"/>
      <c r="BN73" s="2388"/>
      <c r="BO73" s="2388"/>
      <c r="BP73" s="2388"/>
      <c r="BQ73" s="2388"/>
      <c r="BR73" s="2388"/>
      <c r="BS73" s="2388"/>
      <c r="BT73" s="2388"/>
      <c r="BU73" s="2388"/>
      <c r="BV73" s="2388"/>
      <c r="BW73" s="2388"/>
      <c r="BX73" s="2388"/>
      <c r="BY73" s="2388"/>
      <c r="BZ73" s="2388"/>
      <c r="CA73" s="2388"/>
      <c r="CB73" s="2388"/>
      <c r="CC73" s="2388"/>
      <c r="CD73" s="2388"/>
      <c r="CE73" s="2388"/>
      <c r="CF73" s="2388"/>
      <c r="CG73" s="2388"/>
      <c r="CH73" s="2388"/>
      <c r="CI73" s="2388"/>
      <c r="CJ73" s="2388"/>
      <c r="CK73" s="2388"/>
      <c r="CL73" s="2388"/>
      <c r="CM73" s="2388"/>
      <c r="CN73" s="2388"/>
      <c r="CO73" s="2388"/>
      <c r="CP73" s="2388"/>
      <c r="CQ73" s="2388"/>
      <c r="CR73" s="2388"/>
      <c r="CS73" s="2388"/>
      <c r="CT73" s="2388"/>
      <c r="CU73" s="2388"/>
      <c r="CV73" s="2388"/>
      <c r="CW73" s="2388"/>
      <c r="CX73" s="2388"/>
      <c r="CY73" s="2388"/>
      <c r="CZ73" s="2388"/>
      <c r="DA73" s="2388"/>
      <c r="DB73" s="2388"/>
      <c r="DC73" s="2388"/>
      <c r="DD73" s="2388"/>
      <c r="DE73" s="3761"/>
      <c r="DF73" s="2288"/>
      <c r="DG73" s="2288"/>
      <c r="DM73" s="1158">
        <v>18</v>
      </c>
    </row>
    <row customHeight="1" ht="29.25">
      <c r="O74" s="540"/>
      <c r="P74" s="1331"/>
      <c r="S74" s="1256"/>
      <c r="T74" s="2288"/>
      <c r="U74" s="2288"/>
      <c r="V74" s="2288"/>
      <c r="W74" s="2288"/>
      <c r="X74" s="2288"/>
      <c r="Y74" s="2288"/>
      <c r="Z74" s="2288"/>
      <c r="AA74" s="2288"/>
      <c r="AB74" s="2288"/>
      <c r="AC74" s="2288"/>
      <c r="AD74" s="2288"/>
      <c r="AE74" s="2288"/>
      <c r="AF74" s="2288"/>
      <c r="AG74" s="2288"/>
      <c r="AH74" s="2288"/>
      <c r="AI74" s="2288"/>
      <c r="AJ74" s="2288"/>
      <c r="AK74" s="2288"/>
      <c r="AL74" s="2388"/>
      <c r="AM74" s="2388"/>
      <c r="AN74" s="2388"/>
      <c r="AO74" s="2388"/>
      <c r="AP74" s="2388"/>
      <c r="AQ74" s="2388"/>
      <c r="AR74" s="2388"/>
      <c r="AS74" s="2388"/>
      <c r="AT74" s="2388"/>
      <c r="AU74" s="2388"/>
      <c r="AV74" s="2388"/>
      <c r="AW74" s="2388"/>
      <c r="AX74" s="2388"/>
      <c r="AY74" s="2388"/>
      <c r="AZ74" s="2388"/>
      <c r="BA74" s="2388"/>
      <c r="BB74" s="2388"/>
      <c r="BC74" s="2388"/>
      <c r="BD74" s="2388"/>
      <c r="BE74" s="2388"/>
      <c r="BF74" s="2388"/>
      <c r="BG74" s="2388"/>
      <c r="BH74" s="2388"/>
      <c r="BI74" s="2388"/>
      <c r="BJ74" s="2388"/>
      <c r="BK74" s="2388"/>
      <c r="BL74" s="2388"/>
      <c r="BM74" s="2388"/>
      <c r="BN74" s="2388"/>
      <c r="BO74" s="2388"/>
      <c r="BP74" s="2388"/>
      <c r="BQ74" s="2388"/>
      <c r="BR74" s="2388"/>
      <c r="BS74" s="2388"/>
      <c r="BT74" s="2388"/>
      <c r="BU74" s="2388"/>
      <c r="BV74" s="2388"/>
      <c r="BW74" s="2388"/>
      <c r="BX74" s="2388"/>
      <c r="BY74" s="2388"/>
      <c r="BZ74" s="2388"/>
      <c r="CA74" s="2388"/>
      <c r="CB74" s="2388"/>
      <c r="CC74" s="2388"/>
      <c r="CD74" s="2388"/>
      <c r="CE74" s="2388"/>
      <c r="CF74" s="2388"/>
      <c r="CG74" s="2388"/>
      <c r="CH74" s="2388"/>
      <c r="CI74" s="2388"/>
      <c r="CJ74" s="2388"/>
      <c r="CK74" s="2388"/>
      <c r="CL74" s="2388"/>
      <c r="CM74" s="2388"/>
      <c r="CN74" s="2388"/>
      <c r="CO74" s="2388"/>
      <c r="CP74" s="2388"/>
      <c r="CQ74" s="2388"/>
      <c r="CR74" s="2388"/>
      <c r="CS74" s="2388"/>
      <c r="CT74" s="2388"/>
      <c r="CU74" s="2388"/>
      <c r="CV74" s="2388"/>
      <c r="CW74" s="2388"/>
      <c r="CX74" s="2388"/>
      <c r="CY74" s="2388"/>
      <c r="CZ74" s="2388"/>
      <c r="DA74" s="2388"/>
      <c r="DB74" s="2388"/>
      <c r="DC74" s="2388"/>
      <c r="DD74" s="2388"/>
      <c r="DE74" s="3761"/>
      <c r="DF74" s="2288"/>
      <c r="DG74" s="2288"/>
      <c r="DM74" s="1158">
        <v>28</v>
      </c>
    </row>
    <row customHeight="1" ht="22.5" hidden="1">
      <c r="A75" s="1163" t="s">
        <v>86</v>
      </c>
      <c r="B75" s="1163">
        <v>0</v>
      </c>
      <c r="C75" s="1163">
        <v>0</v>
      </c>
      <c r="D75" s="1163">
        <v>0</v>
      </c>
      <c r="E75" s="1163">
        <v>0</v>
      </c>
      <c r="F75" s="1163">
        <v>0</v>
      </c>
      <c r="G75" s="1163">
        <v>0</v>
      </c>
      <c r="H75" s="1163">
        <v>0</v>
      </c>
      <c r="I75" s="1163">
        <v>0</v>
      </c>
      <c r="J75" s="1163">
        <v>0</v>
      </c>
      <c r="K75" s="1163">
        <v>0</v>
      </c>
      <c r="L75" s="1332">
        <v>0</v>
      </c>
      <c r="M75" s="1365">
        <v>0</v>
      </c>
      <c r="N75" s="1365">
        <v>0</v>
      </c>
      <c r="O75" s="1365">
        <v>0</v>
      </c>
      <c r="P75" s="1221">
        <v>3</v>
      </c>
      <c r="Q75" s="347">
        <v>3</v>
      </c>
      <c r="R75" s="347">
        <v>3</v>
      </c>
      <c r="S75" s="584">
        <v>12</v>
      </c>
      <c r="T75" s="1158">
        <v>35</v>
      </c>
      <c r="U75" s="1158">
        <v>0</v>
      </c>
      <c r="V75" s="1158">
        <v>0</v>
      </c>
      <c r="W75" s="1158">
        <v>0</v>
      </c>
      <c r="X75" s="1158">
        <v>0</v>
      </c>
      <c r="Y75" s="1158">
        <v>0</v>
      </c>
      <c r="Z75" s="1158">
        <v>0</v>
      </c>
      <c r="AA75" s="1158">
        <v>0</v>
      </c>
      <c r="AB75" s="1158">
        <v>0</v>
      </c>
      <c r="AC75" s="1158">
        <v>0</v>
      </c>
      <c r="AD75" s="1158">
        <v>24</v>
      </c>
      <c r="AE75" s="1158">
        <v>0</v>
      </c>
      <c r="AF75" s="1158">
        <v>24</v>
      </c>
      <c r="AG75" s="1158">
        <v>24</v>
      </c>
      <c r="AH75" s="1158">
        <v>11</v>
      </c>
      <c r="AI75" s="1158">
        <v>3</v>
      </c>
      <c r="AJ75" s="1158">
        <v>11</v>
      </c>
      <c r="AK75" s="1158">
        <v>0</v>
      </c>
      <c r="AL75" s="1638">
        <v>0</v>
      </c>
      <c r="AM75" s="1638">
        <v>0</v>
      </c>
      <c r="AN75" s="1638">
        <v>0</v>
      </c>
      <c r="AO75" s="1638">
        <v>0</v>
      </c>
      <c r="AP75" s="1638">
        <v>0</v>
      </c>
      <c r="AQ75" s="1638">
        <v>0</v>
      </c>
      <c r="AR75" s="1638">
        <v>0</v>
      </c>
      <c r="AS75" s="1638">
        <v>0</v>
      </c>
      <c r="AT75" s="1638">
        <v>0</v>
      </c>
      <c r="AU75" s="1638">
        <v>0</v>
      </c>
      <c r="AV75" s="1638">
        <v>0</v>
      </c>
      <c r="AW75" s="1638">
        <v>0</v>
      </c>
      <c r="AX75" s="1638">
        <v>0</v>
      </c>
      <c r="AY75" s="1638">
        <v>0</v>
      </c>
      <c r="AZ75" s="1638">
        <v>0</v>
      </c>
      <c r="BA75" s="1638">
        <v>0</v>
      </c>
      <c r="BB75" s="1638">
        <v>0</v>
      </c>
      <c r="BC75" s="1638">
        <v>0</v>
      </c>
      <c r="BD75" s="1638">
        <v>0</v>
      </c>
      <c r="BE75" s="1638">
        <v>0</v>
      </c>
      <c r="BF75" s="1638">
        <v>0</v>
      </c>
      <c r="BG75" s="1638">
        <v>0</v>
      </c>
      <c r="BH75" s="1638">
        <v>0</v>
      </c>
      <c r="BI75" s="1638">
        <v>0</v>
      </c>
      <c r="BJ75" s="1638">
        <v>0</v>
      </c>
      <c r="BK75" s="1638">
        <v>0</v>
      </c>
      <c r="BL75" s="1638">
        <v>0</v>
      </c>
      <c r="BM75" s="1638">
        <v>0</v>
      </c>
      <c r="BN75" s="1638">
        <v>0</v>
      </c>
      <c r="BO75" s="1638">
        <v>0</v>
      </c>
      <c r="BP75" s="1638">
        <v>0</v>
      </c>
      <c r="BQ75" s="1638">
        <v>0</v>
      </c>
      <c r="BR75" s="1638">
        <v>0</v>
      </c>
      <c r="BS75" s="1638">
        <v>0</v>
      </c>
      <c r="BT75" s="1638">
        <v>0</v>
      </c>
      <c r="BU75" s="1638">
        <v>0</v>
      </c>
      <c r="BV75" s="1638">
        <v>0</v>
      </c>
      <c r="BW75" s="1638">
        <v>0</v>
      </c>
      <c r="BX75" s="1638">
        <v>0</v>
      </c>
      <c r="BY75" s="1638">
        <v>0</v>
      </c>
      <c r="BZ75" s="1638">
        <v>0</v>
      </c>
      <c r="CA75" s="1638">
        <v>0</v>
      </c>
      <c r="CB75" s="1638">
        <v>0</v>
      </c>
      <c r="CC75" s="1638">
        <v>0</v>
      </c>
      <c r="CD75" s="1638">
        <v>0</v>
      </c>
      <c r="CE75" s="1638">
        <v>0</v>
      </c>
      <c r="CF75" s="1638">
        <v>0</v>
      </c>
      <c r="CG75" s="1638">
        <v>0</v>
      </c>
      <c r="CH75" s="1638">
        <v>0</v>
      </c>
      <c r="CI75" s="1638">
        <v>0</v>
      </c>
      <c r="CJ75" s="1638">
        <v>0</v>
      </c>
      <c r="CK75" s="1638">
        <v>0</v>
      </c>
      <c r="CL75" s="1638">
        <v>0</v>
      </c>
      <c r="CM75" s="1638">
        <v>0</v>
      </c>
      <c r="CN75" s="1638">
        <v>0</v>
      </c>
      <c r="CO75" s="1638">
        <v>0</v>
      </c>
      <c r="CP75" s="1638">
        <v>0</v>
      </c>
      <c r="CQ75" s="1638">
        <v>0</v>
      </c>
      <c r="CR75" s="1638">
        <v>0</v>
      </c>
      <c r="CS75" s="1638">
        <v>0</v>
      </c>
      <c r="CT75" s="1638">
        <v>0</v>
      </c>
      <c r="CU75" s="1638">
        <v>0</v>
      </c>
      <c r="CV75" s="1638">
        <v>0</v>
      </c>
      <c r="CW75" s="1638">
        <v>0</v>
      </c>
      <c r="CX75" s="1638">
        <v>0</v>
      </c>
      <c r="CY75" s="1638">
        <v>0</v>
      </c>
      <c r="CZ75" s="1638">
        <v>0</v>
      </c>
      <c r="DA75" s="1638">
        <v>0</v>
      </c>
      <c r="DB75" s="1638">
        <v>0</v>
      </c>
      <c r="DC75" s="1638">
        <v>0</v>
      </c>
      <c r="DD75" s="1638">
        <v>0</v>
      </c>
      <c r="DE75" s="3733">
        <v>0</v>
      </c>
      <c r="DF75" s="1158">
        <v>4</v>
      </c>
      <c r="DG75" s="1158">
        <v>115</v>
      </c>
      <c r="DH75" s="514">
        <v>10</v>
      </c>
      <c r="DI75" s="514">
        <v>10</v>
      </c>
      <c r="DJ75" s="514">
        <v>10</v>
      </c>
      <c r="DK75" s="514">
        <v>10</v>
      </c>
      <c r="DL75" s="514">
        <v>10</v>
      </c>
      <c r="DM75" s="1158">
        <v>23</v>
      </c>
    </row>
  </sheetData>
  <sheetProtection formatColumns="0" formatRows="0" autoFilter="0" sort="0" insertRows="0" insertColumns="1" deleteRows="0" deleteColumns="0"/>
  <mergeCells count="423">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72:DG72"/>
    <mergeCell ref="T73:DG73"/>
    <mergeCell ref="T74:DG7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69:DG69"/>
    <mergeCell ref="W40:W41"/>
    <mergeCell ref="T70:DG7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66"/>
    <mergeCell ref="F44:F65"/>
    <mergeCell ref="G45:G64"/>
    <mergeCell ref="H46:H6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V54:AC54"/>
    <mergeCell ref="AD54:DF54"/>
    <mergeCell ref="V53:AC53"/>
    <mergeCell ref="AD53:DF53"/>
    <mergeCell ref="AK55:AK56"/>
    <mergeCell ref="I53:I62"/>
    <mergeCell ref="J54:J57"/>
    <mergeCell ref="DG55:DG57"/>
    <mergeCell ref="K55:K56"/>
    <mergeCell ref="P53:P62"/>
    <mergeCell ref="Q54:Q57"/>
    <mergeCell ref="AH55:AH56"/>
    <mergeCell ref="AI55:AI56"/>
    <mergeCell ref="AJ55:AJ56"/>
    <mergeCell ref="AP55:AP56"/>
    <mergeCell ref="AQ55:AQ56"/>
    <mergeCell ref="AR55:AR56"/>
    <mergeCell ref="AS55:AS56"/>
    <mergeCell ref="AX55:AX56"/>
    <mergeCell ref="AY55:AY56"/>
    <mergeCell ref="AZ55:AZ56"/>
    <mergeCell ref="BA55:BA56"/>
    <mergeCell ref="BF55:BF56"/>
    <mergeCell ref="BG55:BG56"/>
    <mergeCell ref="BH55:BH56"/>
    <mergeCell ref="BI55:BI56"/>
    <mergeCell ref="BN55:BN56"/>
    <mergeCell ref="BO55:BO56"/>
    <mergeCell ref="BP55:BP56"/>
    <mergeCell ref="BQ55:BQ56"/>
    <mergeCell ref="BV55:BV56"/>
    <mergeCell ref="BW55:BW56"/>
    <mergeCell ref="BX55:BX56"/>
    <mergeCell ref="BY55:BY56"/>
    <mergeCell ref="CE55:CE56"/>
    <mergeCell ref="CF55:CF56"/>
    <mergeCell ref="CG55:CG56"/>
    <mergeCell ref="CD55:CD56"/>
    <mergeCell ref="CM55:CM56"/>
    <mergeCell ref="CN55:CN56"/>
    <mergeCell ref="CO55:CO56"/>
    <mergeCell ref="CL55:CL56"/>
    <mergeCell ref="CU55:CU56"/>
    <mergeCell ref="CV55:CV56"/>
    <mergeCell ref="CW55:CW56"/>
    <mergeCell ref="CT55:CT56"/>
    <mergeCell ref="DC55:DC56"/>
    <mergeCell ref="DD55:DD56"/>
    <mergeCell ref="DE55:DE56"/>
    <mergeCell ref="DB55:DB56"/>
    <mergeCell ref="AA55:AA56"/>
    <mergeCell ref="AB55:AB56"/>
    <mergeCell ref="AC55:AC56"/>
    <mergeCell ref="Z55:Z56"/>
    <mergeCell ref="V58:AC58"/>
    <mergeCell ref="AD58:DF58"/>
    <mergeCell ref="AK59:AK60"/>
    <mergeCell ref="J58:J61"/>
    <mergeCell ref="DG59:DG61"/>
    <mergeCell ref="K59:K60"/>
    <mergeCell ref="Q58:Q61"/>
    <mergeCell ref="AH59:AH60"/>
    <mergeCell ref="AI59:AI60"/>
    <mergeCell ref="AJ59:AJ60"/>
    <mergeCell ref="AP59:AP60"/>
    <mergeCell ref="AQ59:AQ60"/>
    <mergeCell ref="AR59:AR60"/>
    <mergeCell ref="AS59:AS60"/>
    <mergeCell ref="AX59:AX60"/>
    <mergeCell ref="AY59:AY60"/>
    <mergeCell ref="AZ59:AZ60"/>
    <mergeCell ref="BA59:BA60"/>
    <mergeCell ref="BF59:BF60"/>
    <mergeCell ref="BG59:BG60"/>
    <mergeCell ref="BH59:BH60"/>
    <mergeCell ref="BI59:BI60"/>
    <mergeCell ref="BN59:BN60"/>
    <mergeCell ref="BO59:BO60"/>
    <mergeCell ref="BP59:BP60"/>
    <mergeCell ref="BQ59:BQ60"/>
    <mergeCell ref="BV59:BV60"/>
    <mergeCell ref="BW59:BW60"/>
    <mergeCell ref="BX59:BX60"/>
    <mergeCell ref="BY59:BY60"/>
    <mergeCell ref="CE59:CE60"/>
    <mergeCell ref="CF59:CF60"/>
    <mergeCell ref="CG59:CG60"/>
    <mergeCell ref="CD59:CD60"/>
    <mergeCell ref="CM59:CM60"/>
    <mergeCell ref="CN59:CN60"/>
    <mergeCell ref="CO59:CO60"/>
    <mergeCell ref="CL59:CL60"/>
    <mergeCell ref="CU59:CU60"/>
    <mergeCell ref="CV59:CV60"/>
    <mergeCell ref="CW59:CW60"/>
    <mergeCell ref="CT59:CT60"/>
    <mergeCell ref="DC59:DC60"/>
    <mergeCell ref="DD59:DD60"/>
    <mergeCell ref="DE59:DE60"/>
    <mergeCell ref="DB59:DB60"/>
    <mergeCell ref="AA59:AA60"/>
    <mergeCell ref="AB59:AB60"/>
    <mergeCell ref="AC59:AC60"/>
    <mergeCell ref="Z59:Z60"/>
  </mergeCells>
  <dataValidations count="8">
    <dataValidation allowBlank="1" sqref="S131133:DG131139 S196669:DG196675 S262205:DG262211 S327741:DG327747 S393277:DG393283 S458813:DG458819 S524349:DG524355 S589885:DG589891 S655421:DG655427 S720957:DG720963 S786493:DG786499 S852029:DG852035 S917565:DG917571 S983101:DG983107 S65597:DG65603"/>
    <dataValidation type="list" allowBlank="1" showInputMessage="1" errorTitle="Ошибка" error="Выберите значение из списка" prompt="Выберите значение из списка" sqref="V983098:DF983098 V65594:DF65594 V131130:DF131130 V196666:DF196666 V262202:DF262202 V327738:DF327738 V393274:DF393274 V458810:DF458810 V524346:DF524346 V589882:DF589882 V655418:DF655418 V720954:DF720954 V786490:DF786490 V852026:DF852026 V917562:DF917562">
      <formula1>kind_of_cons</formula1>
    </dataValidation>
    <dataValidation allowBlank="1" promptTitle="checkPeriodRange" sqref="Y65596 Y131132 Y196668 Y262204 Y327740 Y393276 Y458812 Y524348 Y589884 Y655420 Y720956 Y786492 Y852028 Y917564 Y983100 Y9 AG65596 AG131132 AG196668 AG262204 AG327740 AG393276 AG458812 AG524348 AG589884 AG655420 AG720956 AG786492 AG852028 AG917564 AG983100 AG9 Y50 AG18 AG50 AO9 AO50 AW9 AW50 BE9 BE50 BM9 BM50 BU9 BU50 CC9 CC50 CK9 CK50 CS9 CS50 DA9 DA50 Y56 AG56 AO56 AW56 BE56 BM56 BU56 CC56 CK56 CS56 DA56 Y60 AG60 AO60 AW60 BE60 BM60 BU60 CC60 CK60 CS60 DA60"/>
    <dataValidation type="list" allowBlank="1" showInputMessage="1" showErrorMessage="1" errorTitle="Ошибка" error="Выберите значение из списка" sqref="V983097:W983097 V65593:W65593 V131129:W131129 V196665:W196665 V262201:W262201 V327737:W327737 V393273:W393273 V458809:W458809 V524345:W524345 V589881:W589881 V655417:W655417 V720953:W720953 V786489:W786489 V852025:W852025 V917561:W917561 AD983097:AE983097 AD65593:AE65593 AD131129:AE131129 AD196665:AE196665 AD262201:AE262201 AD327737:AE327737 AD393273:AE393273 AD458809:AE458809 AD524345:AE524345 AD589881:AE589881 AD655417:AE655417 AD720953:AE720953 AD786489:AE786489 AD852025:AE852025 AD917561:AE917561">
      <formula1>kind_of_scheme_in</formula1>
    </dataValidation>
    <dataValidation type="textLength" operator="lessThanOrEqual" allowBlank="1" showInputMessage="1" showErrorMessage="1" errorTitle="Ошибка" error="Допускается ввод не более 900 символов!" sqref="DG65589:DG65596 DG131125:DG131132 DG196661:DG196668 DG262197:DG262204 DG327733:DG327740 DG393269:DG393276 DG458805:DG458812 DG524341:DG524348 DG589877:DG589884 DG655413:DG655420 DG720949:DG720956 DG786485:DG786492 DG852021:DG852028 DG917557:DG917564 DG983093:DG983100">
      <formula1>900</formula1>
    </dataValidation>
    <dataValidation type="list" allowBlank="1" showInputMessage="1" showErrorMessage="1" errorTitle="Ошибка" error="Выберите значение из списка" sqref="T65595 T131131 T196667 T262203 T327739 T393275 T458811 T524347 T589883 T655419 T720955 T786491 T852027 T917563 T98309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5 Z131131 Z196667 Z262203 Z327739 Z393275 Z458811 Z524347 Z589883 Z655419 Z720955 Z786491 Z852027 Z917563 Z983099 AB65595 AB131131 AB196667 AB262203 AB327739 AB393275 AB458811 AB524347 AB589883 AB655419 AB720955 AB786491 AB852027 AB917563 AB983099 Z8 AH65595 AH131131 AH196667 AH262203 AH327739 AH393275 AH458811 AH524347 AH589883 AH655419 AH720955 AH786491 AH852027 AH917563 AH983099 AJ65595 AJ131131 AJ196667 AJ262203 AJ327739 AJ393275 AJ458811 AJ524347 AJ589883 AJ655419 AJ720955 AJ786491 AJ852027 AJ917563 AJ983099 AJ49 AH49 AH8 AJ8 AB8 AH17 AJ17 Z49 AB49 AP8 AR8 AP49 AR49 AX8 AZ8 AX49 AZ49 BF8 BH8 BF49 BH49 BN8 BP8 BN49 BP49 BV8 BX8 BV49 BX49 CD8 CF8 CD49 CF49 CL8 CN8 CL49 CN49 CT8 CV8 CT49 CV49 DB8 DD8 DB49 DD49 Z55 AB55 AH55 AJ55 AP55 AR55 AX55 AZ55 BF55 BH55 BN55 BP55 BV55 BX55 CD55 CF55 CL55 CN55 CT55 CV55 DB55 DD55 Z59 AB59 AH59 AJ59 AP59 AR59 AX59 AZ59 BF59 BH59 BN59 BP59 BV59 BX59 CD59 CF59 CL59 CN59 CT59 CV59 DB59 DD59"/>
    <dataValidation allowBlank="1" showInputMessage="1" showErrorMessage="1" prompt="Для выбора выполните двойной щелчок левой клавиши мыши по соответствующей ячейке." sqref="AA65595 AA131131 AA196667 AA262203 AA327739 AA393275 AA458811 AA524347 AA589883 AA655419 AA720955 AA786491 AA852027 AA917563 AA983099 AC131131 AC458811 AC196667 AC262203 AC327739 AC393275 AC524347 AC589883 AC655419 AC720955 AC786491 AC852027 AC917563 AC983099 AC65595 AI65595 AI131131 AI196667 AI262203 AI327739 AI393275 AI458811 AI524347 AI589883 AI655419 AI720955 AI786491 AI852027 AI917563 AI983099 AK327739:DE327739 AK393275:DE393275 AK49 AQ49 AS49 AY49 BA49 BG49 BI49 BO49 BQ49 BW49 BY49 CE49 CG49 CM49 CO49 CU49 CW49 DC49 DE49 AK524347:DE524347 AK8 AQ8 AS8 AY8 BA8 BG8 BI8 BO8 BQ8 BW8 BY8 CE8 CG8 CM8 CO8 CU8 CW8 DC8 DE8 AK589883:DE589883 AK655419:DE655419 AK17 AK720955:DE720955 AK786491:DE786491 AK852027:DE852027 AK917563:DE917563 AK983099:DE983099 AK65595:DE65595 AK131131:DE131131 AI49 AK458811:DE458811 AI8 AC8 AA8 AI17 AK196667:DE196667 AA49 AC49 AK262203:DE262203 AA55 AC55 AI55 AK55 AQ55 AS55 AY55 BA55 BG55 BI55 BO55 BQ55 BW55 BY55 CE55 CG55 CM55 CO55 CU55 CW55 DC55 DE55 AA59 AC59 AI59 AK59 AQ59 AS59 AY59 BA59 BG59 BI59 BO59 BQ59 BW59 BY59 CE59 CG59 CM59 CO59 CU59 CW59 DC59 DE5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8DDB8-1EE8-7FC8-E8F8-80994E32A4FB}" mc:Ignorable="x14ac xr xr2 xr3">
  <sheetPr>
    <tabColor theme="6" tint="0.4"/>
  </sheetPr>
  <dimension ref="A1:DM83"/>
  <sheetViews>
    <sheetView showGridLines="0" zoomScale="90" workbookViewId="0">
      <pane xSplit="29" ySplit="42" topLeftCell="AD43" activePane="bottomRight" state="frozen"/>
      <selection pane="bottomLeft" activeCell="A43" sqref="A43"/>
      <selection pane="topRight" activeCell="AD1" sqref="AD1"/>
      <selection pane="bottomRight" activeCell="T66" sqref="T66"/>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00390625" customWidth="1"/>
    <col min="31" max="31" style="1638" width="0"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38" max="38" style="67" width="11.140625" customWidth="1"/>
    <col min="39" max="39" style="67" width="0" customWidth="1"/>
    <col min="54" max="54" style="67" width="11.8515625" customWidth="1"/>
    <col min="55" max="55" style="67" width="0" customWidth="1"/>
    <col min="62" max="62" style="67" width="11.28125" customWidth="1"/>
    <col min="63" max="63" style="67" width="0" customWidth="1"/>
    <col min="70" max="70" style="67" width="11.28125" customWidth="1"/>
    <col min="71" max="71" style="67" width="0" customWidth="1"/>
    <col min="79" max="79" style="67" width="0" customWidth="1"/>
    <col min="87" max="87" style="67" width="0" customWidth="1"/>
    <col min="95" max="95" style="67" width="0" customWidth="1"/>
    <col min="103" max="103" style="67" width="0"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3733"/>
      <c r="AM1" s="3733"/>
      <c r="AN1" s="1638"/>
      <c r="AO1" s="1638"/>
      <c r="AP1" s="1638"/>
      <c r="AQ1" s="1638"/>
      <c r="AR1" s="1638"/>
      <c r="AS1" s="1638"/>
      <c r="AT1" s="1638"/>
      <c r="AU1" s="1638"/>
      <c r="AV1" s="1638"/>
      <c r="AW1" s="1638"/>
      <c r="AX1" s="1638"/>
      <c r="AY1" s="1638"/>
      <c r="AZ1" s="1638"/>
      <c r="BA1" s="1638"/>
      <c r="BB1" s="3733"/>
      <c r="BC1" s="3733"/>
      <c r="BD1" s="1638"/>
      <c r="BE1" s="1638"/>
      <c r="BF1" s="1638"/>
      <c r="BG1" s="1638"/>
      <c r="BH1" s="1638"/>
      <c r="BI1" s="1638"/>
      <c r="BJ1" s="3733"/>
      <c r="BK1" s="3733"/>
      <c r="BL1" s="1638"/>
      <c r="BM1" s="1638"/>
      <c r="BN1" s="1638"/>
      <c r="BO1" s="1638"/>
      <c r="BP1" s="1638"/>
      <c r="BQ1" s="1638"/>
      <c r="BR1" s="3733"/>
      <c r="BS1" s="3733"/>
      <c r="BT1" s="1638"/>
      <c r="BU1" s="1638"/>
      <c r="BV1" s="1638"/>
      <c r="BW1" s="1638"/>
      <c r="BX1" s="1638"/>
      <c r="BY1" s="1638"/>
      <c r="BZ1" s="1638"/>
      <c r="CA1" s="3733"/>
      <c r="CB1" s="1638"/>
      <c r="CC1" s="1638"/>
      <c r="CD1" s="1638"/>
      <c r="CE1" s="1638"/>
      <c r="CF1" s="1638"/>
      <c r="CG1" s="1638"/>
      <c r="CH1" s="1638"/>
      <c r="CI1" s="3733"/>
      <c r="CJ1" s="1638"/>
      <c r="CK1" s="1638"/>
      <c r="CL1" s="1638"/>
      <c r="CM1" s="1638"/>
      <c r="CN1" s="1638"/>
      <c r="CO1" s="1638"/>
      <c r="CP1" s="1638"/>
      <c r="CQ1" s="3733"/>
      <c r="CR1" s="1638"/>
      <c r="CS1" s="1638"/>
      <c r="CT1" s="1638"/>
      <c r="CU1" s="1638"/>
      <c r="CV1" s="1638"/>
      <c r="CW1" s="1638"/>
      <c r="CX1" s="1638"/>
      <c r="CY1" s="3733"/>
      <c r="CZ1" s="1638"/>
      <c r="DA1" s="1638"/>
      <c r="DB1" s="1638"/>
      <c r="DC1" s="1638"/>
      <c r="DD1" s="1638"/>
      <c r="DE1" s="3733"/>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3798"/>
      <c r="AM2" s="3799"/>
      <c r="AN2" s="2246"/>
      <c r="AO2" s="2246"/>
      <c r="AP2" s="2246"/>
      <c r="AQ2" s="2246"/>
      <c r="AR2" s="2246"/>
      <c r="AS2" s="2247"/>
      <c r="AT2" s="2245"/>
      <c r="AU2" s="2246"/>
      <c r="AV2" s="2246"/>
      <c r="AW2" s="2246"/>
      <c r="AX2" s="2246"/>
      <c r="AY2" s="2246"/>
      <c r="AZ2" s="2246"/>
      <c r="BA2" s="2247"/>
      <c r="BB2" s="3798"/>
      <c r="BC2" s="3799"/>
      <c r="BD2" s="2246"/>
      <c r="BE2" s="2246"/>
      <c r="BF2" s="2246"/>
      <c r="BG2" s="2246"/>
      <c r="BH2" s="2246"/>
      <c r="BI2" s="2247"/>
      <c r="BJ2" s="3798"/>
      <c r="BK2" s="3799"/>
      <c r="BL2" s="2246"/>
      <c r="BM2" s="2246"/>
      <c r="BN2" s="2246"/>
      <c r="BO2" s="2246"/>
      <c r="BP2" s="2246"/>
      <c r="BQ2" s="2247"/>
      <c r="BR2" s="3798"/>
      <c r="BS2" s="3799"/>
      <c r="BT2" s="2246"/>
      <c r="BU2" s="2246"/>
      <c r="BV2" s="2246"/>
      <c r="BW2" s="2246"/>
      <c r="BX2" s="2246"/>
      <c r="BY2" s="2247"/>
      <c r="BZ2" s="2245"/>
      <c r="CA2" s="3799"/>
      <c r="CB2" s="2246"/>
      <c r="CC2" s="2246"/>
      <c r="CD2" s="2246"/>
      <c r="CE2" s="2246"/>
      <c r="CF2" s="2246"/>
      <c r="CG2" s="2247"/>
      <c r="CH2" s="2245"/>
      <c r="CI2" s="3799"/>
      <c r="CJ2" s="2246"/>
      <c r="CK2" s="2246"/>
      <c r="CL2" s="2246"/>
      <c r="CM2" s="2246"/>
      <c r="CN2" s="2246"/>
      <c r="CO2" s="2247"/>
      <c r="CP2" s="2245"/>
      <c r="CQ2" s="3799"/>
      <c r="CR2" s="2246"/>
      <c r="CS2" s="2246"/>
      <c r="CT2" s="2246"/>
      <c r="CU2" s="2246"/>
      <c r="CV2" s="2246"/>
      <c r="CW2" s="2247"/>
      <c r="CX2" s="2245"/>
      <c r="CY2" s="3799"/>
      <c r="CZ2" s="2246"/>
      <c r="DA2" s="2246"/>
      <c r="DB2" s="2246"/>
      <c r="DC2" s="2246"/>
      <c r="DD2" s="2246"/>
      <c r="DE2" s="3734"/>
      <c r="DF2" s="2247"/>
      <c r="DG2" s="1261" t="s">
        <v>412</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3798"/>
      <c r="AM3" s="3799"/>
      <c r="AN3" s="2246"/>
      <c r="AO3" s="2246"/>
      <c r="AP3" s="2246"/>
      <c r="AQ3" s="2246"/>
      <c r="AR3" s="2246"/>
      <c r="AS3" s="2247"/>
      <c r="AT3" s="2245"/>
      <c r="AU3" s="2246"/>
      <c r="AV3" s="2246"/>
      <c r="AW3" s="2246"/>
      <c r="AX3" s="2246"/>
      <c r="AY3" s="2246"/>
      <c r="AZ3" s="2246"/>
      <c r="BA3" s="2247"/>
      <c r="BB3" s="3798"/>
      <c r="BC3" s="3799"/>
      <c r="BD3" s="2246"/>
      <c r="BE3" s="2246"/>
      <c r="BF3" s="2246"/>
      <c r="BG3" s="2246"/>
      <c r="BH3" s="2246"/>
      <c r="BI3" s="2247"/>
      <c r="BJ3" s="3798"/>
      <c r="BK3" s="3799"/>
      <c r="BL3" s="2246"/>
      <c r="BM3" s="2246"/>
      <c r="BN3" s="2246"/>
      <c r="BO3" s="2246"/>
      <c r="BP3" s="2246"/>
      <c r="BQ3" s="2247"/>
      <c r="BR3" s="3798"/>
      <c r="BS3" s="3799"/>
      <c r="BT3" s="2246"/>
      <c r="BU3" s="2246"/>
      <c r="BV3" s="2246"/>
      <c r="BW3" s="2246"/>
      <c r="BX3" s="2246"/>
      <c r="BY3" s="2247"/>
      <c r="BZ3" s="2245"/>
      <c r="CA3" s="3799"/>
      <c r="CB3" s="2246"/>
      <c r="CC3" s="2246"/>
      <c r="CD3" s="2246"/>
      <c r="CE3" s="2246"/>
      <c r="CF3" s="2246"/>
      <c r="CG3" s="2247"/>
      <c r="CH3" s="2245"/>
      <c r="CI3" s="3799"/>
      <c r="CJ3" s="2246"/>
      <c r="CK3" s="2246"/>
      <c r="CL3" s="2246"/>
      <c r="CM3" s="2246"/>
      <c r="CN3" s="2246"/>
      <c r="CO3" s="2247"/>
      <c r="CP3" s="2245"/>
      <c r="CQ3" s="3799"/>
      <c r="CR3" s="2246"/>
      <c r="CS3" s="2246"/>
      <c r="CT3" s="2246"/>
      <c r="CU3" s="2246"/>
      <c r="CV3" s="2246"/>
      <c r="CW3" s="2247"/>
      <c r="CX3" s="2245"/>
      <c r="CY3" s="3799"/>
      <c r="CZ3" s="2246"/>
      <c r="DA3" s="2246"/>
      <c r="DB3" s="2246"/>
      <c r="DC3" s="2246"/>
      <c r="DD3" s="2246"/>
      <c r="DE3" s="3734"/>
      <c r="DF3" s="2247"/>
      <c r="DG3" s="1261" t="s">
        <v>414</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3798"/>
      <c r="AM4" s="3799"/>
      <c r="AN4" s="2246"/>
      <c r="AO4" s="2246"/>
      <c r="AP4" s="2246"/>
      <c r="AQ4" s="2246"/>
      <c r="AR4" s="2246"/>
      <c r="AS4" s="2247"/>
      <c r="AT4" s="2245"/>
      <c r="AU4" s="2246"/>
      <c r="AV4" s="2246"/>
      <c r="AW4" s="2246"/>
      <c r="AX4" s="2246"/>
      <c r="AY4" s="2246"/>
      <c r="AZ4" s="2246"/>
      <c r="BA4" s="2247"/>
      <c r="BB4" s="3798"/>
      <c r="BC4" s="3799"/>
      <c r="BD4" s="2246"/>
      <c r="BE4" s="2246"/>
      <c r="BF4" s="2246"/>
      <c r="BG4" s="2246"/>
      <c r="BH4" s="2246"/>
      <c r="BI4" s="2247"/>
      <c r="BJ4" s="3798"/>
      <c r="BK4" s="3799"/>
      <c r="BL4" s="2246"/>
      <c r="BM4" s="2246"/>
      <c r="BN4" s="2246"/>
      <c r="BO4" s="2246"/>
      <c r="BP4" s="2246"/>
      <c r="BQ4" s="2247"/>
      <c r="BR4" s="3798"/>
      <c r="BS4" s="3799"/>
      <c r="BT4" s="2246"/>
      <c r="BU4" s="2246"/>
      <c r="BV4" s="2246"/>
      <c r="BW4" s="2246"/>
      <c r="BX4" s="2246"/>
      <c r="BY4" s="2247"/>
      <c r="BZ4" s="2245"/>
      <c r="CA4" s="3799"/>
      <c r="CB4" s="2246"/>
      <c r="CC4" s="2246"/>
      <c r="CD4" s="2246"/>
      <c r="CE4" s="2246"/>
      <c r="CF4" s="2246"/>
      <c r="CG4" s="2247"/>
      <c r="CH4" s="2245"/>
      <c r="CI4" s="3799"/>
      <c r="CJ4" s="2246"/>
      <c r="CK4" s="2246"/>
      <c r="CL4" s="2246"/>
      <c r="CM4" s="2246"/>
      <c r="CN4" s="2246"/>
      <c r="CO4" s="2247"/>
      <c r="CP4" s="2245"/>
      <c r="CQ4" s="3799"/>
      <c r="CR4" s="2246"/>
      <c r="CS4" s="2246"/>
      <c r="CT4" s="2246"/>
      <c r="CU4" s="2246"/>
      <c r="CV4" s="2246"/>
      <c r="CW4" s="2247"/>
      <c r="CX4" s="2245"/>
      <c r="CY4" s="3799"/>
      <c r="CZ4" s="2246"/>
      <c r="DA4" s="2246"/>
      <c r="DB4" s="2246"/>
      <c r="DC4" s="2246"/>
      <c r="DD4" s="2246"/>
      <c r="DE4" s="3734"/>
      <c r="DF4" s="2247"/>
      <c r="DG4" s="1261" t="s">
        <v>416</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3798"/>
      <c r="AM5" s="3799"/>
      <c r="AN5" s="2246"/>
      <c r="AO5" s="2246"/>
      <c r="AP5" s="2246"/>
      <c r="AQ5" s="2246"/>
      <c r="AR5" s="2246"/>
      <c r="AS5" s="2247"/>
      <c r="AT5" s="2245"/>
      <c r="AU5" s="2246"/>
      <c r="AV5" s="2246"/>
      <c r="AW5" s="2246"/>
      <c r="AX5" s="2246"/>
      <c r="AY5" s="2246"/>
      <c r="AZ5" s="2246"/>
      <c r="BA5" s="2247"/>
      <c r="BB5" s="3798"/>
      <c r="BC5" s="3799"/>
      <c r="BD5" s="2246"/>
      <c r="BE5" s="2246"/>
      <c r="BF5" s="2246"/>
      <c r="BG5" s="2246"/>
      <c r="BH5" s="2246"/>
      <c r="BI5" s="2247"/>
      <c r="BJ5" s="3798"/>
      <c r="BK5" s="3799"/>
      <c r="BL5" s="2246"/>
      <c r="BM5" s="2246"/>
      <c r="BN5" s="2246"/>
      <c r="BO5" s="2246"/>
      <c r="BP5" s="2246"/>
      <c r="BQ5" s="2247"/>
      <c r="BR5" s="3798"/>
      <c r="BS5" s="3799"/>
      <c r="BT5" s="2246"/>
      <c r="BU5" s="2246"/>
      <c r="BV5" s="2246"/>
      <c r="BW5" s="2246"/>
      <c r="BX5" s="2246"/>
      <c r="BY5" s="2247"/>
      <c r="BZ5" s="2245"/>
      <c r="CA5" s="3799"/>
      <c r="CB5" s="2246"/>
      <c r="CC5" s="2246"/>
      <c r="CD5" s="2246"/>
      <c r="CE5" s="2246"/>
      <c r="CF5" s="2246"/>
      <c r="CG5" s="2247"/>
      <c r="CH5" s="2245"/>
      <c r="CI5" s="3799"/>
      <c r="CJ5" s="2246"/>
      <c r="CK5" s="2246"/>
      <c r="CL5" s="2246"/>
      <c r="CM5" s="2246"/>
      <c r="CN5" s="2246"/>
      <c r="CO5" s="2247"/>
      <c r="CP5" s="2245"/>
      <c r="CQ5" s="3799"/>
      <c r="CR5" s="2246"/>
      <c r="CS5" s="2246"/>
      <c r="CT5" s="2246"/>
      <c r="CU5" s="2246"/>
      <c r="CV5" s="2246"/>
      <c r="CW5" s="2247"/>
      <c r="CX5" s="2245"/>
      <c r="CY5" s="3799"/>
      <c r="CZ5" s="2246"/>
      <c r="DA5" s="2246"/>
      <c r="DB5" s="2246"/>
      <c r="DC5" s="2246"/>
      <c r="DD5" s="2246"/>
      <c r="DE5" s="3734"/>
      <c r="DF5" s="2247"/>
      <c r="DG5" s="1261" t="s">
        <v>418</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419</v>
      </c>
      <c r="M6" s="540"/>
      <c r="P6" s="2260">
        <v>1</v>
      </c>
      <c r="Q6" s="1334"/>
      <c r="R6" s="359"/>
      <c r="S6" s="1339">
        <f>$I6</f>
      </c>
      <c r="T6" s="288" t="s">
        <v>420</v>
      </c>
      <c r="U6" s="303"/>
      <c r="V6" s="2248"/>
      <c r="W6" s="2249"/>
      <c r="X6" s="2249"/>
      <c r="Y6" s="2249"/>
      <c r="Z6" s="2249"/>
      <c r="AA6" s="2249"/>
      <c r="AB6" s="2249"/>
      <c r="AC6" s="2250"/>
      <c r="AD6" s="2248"/>
      <c r="AE6" s="2249"/>
      <c r="AF6" s="2249"/>
      <c r="AG6" s="2249"/>
      <c r="AH6" s="2249"/>
      <c r="AI6" s="2249"/>
      <c r="AJ6" s="2249"/>
      <c r="AK6" s="2249"/>
      <c r="AL6" s="3800"/>
      <c r="AM6" s="3801"/>
      <c r="AN6" s="2249"/>
      <c r="AO6" s="2249"/>
      <c r="AP6" s="2249"/>
      <c r="AQ6" s="2249"/>
      <c r="AR6" s="2249"/>
      <c r="AS6" s="2250"/>
      <c r="AT6" s="2248"/>
      <c r="AU6" s="2249"/>
      <c r="AV6" s="2249"/>
      <c r="AW6" s="2249"/>
      <c r="AX6" s="2249"/>
      <c r="AY6" s="2249"/>
      <c r="AZ6" s="2249"/>
      <c r="BA6" s="2250"/>
      <c r="BB6" s="3800"/>
      <c r="BC6" s="3801"/>
      <c r="BD6" s="2249"/>
      <c r="BE6" s="2249"/>
      <c r="BF6" s="2249"/>
      <c r="BG6" s="2249"/>
      <c r="BH6" s="2249"/>
      <c r="BI6" s="2250"/>
      <c r="BJ6" s="3800"/>
      <c r="BK6" s="3801"/>
      <c r="BL6" s="2249"/>
      <c r="BM6" s="2249"/>
      <c r="BN6" s="2249"/>
      <c r="BO6" s="2249"/>
      <c r="BP6" s="2249"/>
      <c r="BQ6" s="2250"/>
      <c r="BR6" s="3800"/>
      <c r="BS6" s="3801"/>
      <c r="BT6" s="2249"/>
      <c r="BU6" s="2249"/>
      <c r="BV6" s="2249"/>
      <c r="BW6" s="2249"/>
      <c r="BX6" s="2249"/>
      <c r="BY6" s="2250"/>
      <c r="BZ6" s="2248"/>
      <c r="CA6" s="3801"/>
      <c r="CB6" s="2249"/>
      <c r="CC6" s="2249"/>
      <c r="CD6" s="2249"/>
      <c r="CE6" s="2249"/>
      <c r="CF6" s="2249"/>
      <c r="CG6" s="2250"/>
      <c r="CH6" s="2248"/>
      <c r="CI6" s="3801"/>
      <c r="CJ6" s="2249"/>
      <c r="CK6" s="2249"/>
      <c r="CL6" s="2249"/>
      <c r="CM6" s="2249"/>
      <c r="CN6" s="2249"/>
      <c r="CO6" s="2250"/>
      <c r="CP6" s="2248"/>
      <c r="CQ6" s="3801"/>
      <c r="CR6" s="2249"/>
      <c r="CS6" s="2249"/>
      <c r="CT6" s="2249"/>
      <c r="CU6" s="2249"/>
      <c r="CV6" s="2249"/>
      <c r="CW6" s="2250"/>
      <c r="CX6" s="2248"/>
      <c r="CY6" s="3801"/>
      <c r="CZ6" s="2249"/>
      <c r="DA6" s="2249"/>
      <c r="DB6" s="2249"/>
      <c r="DC6" s="2249"/>
      <c r="DD6" s="2249"/>
      <c r="DE6" s="3735"/>
      <c r="DF6" s="2250"/>
      <c r="DG6" s="1261" t="s">
        <v>421</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3800"/>
      <c r="AM7" s="3801"/>
      <c r="AN7" s="2249"/>
      <c r="AO7" s="2249"/>
      <c r="AP7" s="2249"/>
      <c r="AQ7" s="2249"/>
      <c r="AR7" s="2249"/>
      <c r="AS7" s="2250"/>
      <c r="AT7" s="2248"/>
      <c r="AU7" s="2249"/>
      <c r="AV7" s="2249"/>
      <c r="AW7" s="2249"/>
      <c r="AX7" s="2249"/>
      <c r="AY7" s="2249"/>
      <c r="AZ7" s="2249"/>
      <c r="BA7" s="2250"/>
      <c r="BB7" s="3800"/>
      <c r="BC7" s="3801"/>
      <c r="BD7" s="2249"/>
      <c r="BE7" s="2249"/>
      <c r="BF7" s="2249"/>
      <c r="BG7" s="2249"/>
      <c r="BH7" s="2249"/>
      <c r="BI7" s="2250"/>
      <c r="BJ7" s="3800"/>
      <c r="BK7" s="3801"/>
      <c r="BL7" s="2249"/>
      <c r="BM7" s="2249"/>
      <c r="BN7" s="2249"/>
      <c r="BO7" s="2249"/>
      <c r="BP7" s="2249"/>
      <c r="BQ7" s="2250"/>
      <c r="BR7" s="3800"/>
      <c r="BS7" s="3801"/>
      <c r="BT7" s="2249"/>
      <c r="BU7" s="2249"/>
      <c r="BV7" s="2249"/>
      <c r="BW7" s="2249"/>
      <c r="BX7" s="2249"/>
      <c r="BY7" s="2250"/>
      <c r="BZ7" s="2248"/>
      <c r="CA7" s="3801"/>
      <c r="CB7" s="2249"/>
      <c r="CC7" s="2249"/>
      <c r="CD7" s="2249"/>
      <c r="CE7" s="2249"/>
      <c r="CF7" s="2249"/>
      <c r="CG7" s="2250"/>
      <c r="CH7" s="2248"/>
      <c r="CI7" s="3801"/>
      <c r="CJ7" s="2249"/>
      <c r="CK7" s="2249"/>
      <c r="CL7" s="2249"/>
      <c r="CM7" s="2249"/>
      <c r="CN7" s="2249"/>
      <c r="CO7" s="2250"/>
      <c r="CP7" s="2248"/>
      <c r="CQ7" s="3801"/>
      <c r="CR7" s="2249"/>
      <c r="CS7" s="2249"/>
      <c r="CT7" s="2249"/>
      <c r="CU7" s="2249"/>
      <c r="CV7" s="2249"/>
      <c r="CW7" s="2250"/>
      <c r="CX7" s="2248"/>
      <c r="CY7" s="3801"/>
      <c r="CZ7" s="2249"/>
      <c r="DA7" s="2249"/>
      <c r="DB7" s="2249"/>
      <c r="DC7" s="2249"/>
      <c r="DD7" s="2249"/>
      <c r="DE7" s="3735"/>
      <c r="DF7" s="2250"/>
      <c r="DG7" s="1261" t="s">
        <v>424</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802"/>
      <c r="AM8" s="3803"/>
      <c r="AN8" s="754"/>
      <c r="AO8" s="1260"/>
      <c r="AP8" s="2605"/>
      <c r="AQ8" s="2110" t="s">
        <v>65</v>
      </c>
      <c r="AR8" s="2605"/>
      <c r="AS8" s="2110" t="s">
        <v>65</v>
      </c>
      <c r="AT8" s="754"/>
      <c r="AU8" s="328"/>
      <c r="AV8" s="754"/>
      <c r="AW8" s="1260"/>
      <c r="AX8" s="2605"/>
      <c r="AY8" s="2110" t="s">
        <v>65</v>
      </c>
      <c r="AZ8" s="2605"/>
      <c r="BA8" s="2110" t="s">
        <v>65</v>
      </c>
      <c r="BB8" s="3802"/>
      <c r="BC8" s="3803"/>
      <c r="BD8" s="754"/>
      <c r="BE8" s="1260"/>
      <c r="BF8" s="2605"/>
      <c r="BG8" s="2110" t="s">
        <v>65</v>
      </c>
      <c r="BH8" s="2605"/>
      <c r="BI8" s="2110" t="s">
        <v>65</v>
      </c>
      <c r="BJ8" s="3802"/>
      <c r="BK8" s="3803"/>
      <c r="BL8" s="754"/>
      <c r="BM8" s="1260"/>
      <c r="BN8" s="2605"/>
      <c r="BO8" s="2110" t="s">
        <v>65</v>
      </c>
      <c r="BP8" s="2605"/>
      <c r="BQ8" s="2110" t="s">
        <v>65</v>
      </c>
      <c r="BR8" s="3802"/>
      <c r="BS8" s="3803"/>
      <c r="BT8" s="754"/>
      <c r="BU8" s="1260"/>
      <c r="BV8" s="2605"/>
      <c r="BW8" s="2110" t="s">
        <v>65</v>
      </c>
      <c r="BX8" s="2605"/>
      <c r="BY8" s="2110" t="s">
        <v>65</v>
      </c>
      <c r="BZ8" s="754"/>
      <c r="CA8" s="3803"/>
      <c r="CB8" s="754"/>
      <c r="CC8" s="1260"/>
      <c r="CD8" s="2605"/>
      <c r="CE8" s="2110" t="s">
        <v>65</v>
      </c>
      <c r="CF8" s="2605"/>
      <c r="CG8" s="2110" t="s">
        <v>65</v>
      </c>
      <c r="CH8" s="754"/>
      <c r="CI8" s="3803"/>
      <c r="CJ8" s="754"/>
      <c r="CK8" s="1260"/>
      <c r="CL8" s="2605"/>
      <c r="CM8" s="2110" t="s">
        <v>65</v>
      </c>
      <c r="CN8" s="2605"/>
      <c r="CO8" s="2110" t="s">
        <v>65</v>
      </c>
      <c r="CP8" s="754"/>
      <c r="CQ8" s="3803"/>
      <c r="CR8" s="754"/>
      <c r="CS8" s="1260"/>
      <c r="CT8" s="2605"/>
      <c r="CU8" s="2110" t="s">
        <v>65</v>
      </c>
      <c r="CV8" s="2605"/>
      <c r="CW8" s="2110" t="s">
        <v>65</v>
      </c>
      <c r="CX8" s="754"/>
      <c r="CY8" s="3803"/>
      <c r="CZ8" s="754"/>
      <c r="DA8" s="1260"/>
      <c r="DB8" s="2605"/>
      <c r="DC8" s="2110" t="s">
        <v>65</v>
      </c>
      <c r="DD8" s="2605"/>
      <c r="DE8" s="2110" t="s">
        <v>65</v>
      </c>
      <c r="DF8" s="328"/>
      <c r="DG8" s="2256" t="s">
        <v>426</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803"/>
      <c r="AM9" s="3803"/>
      <c r="AN9" s="328"/>
      <c r="AO9" s="331" t="str">
        <f>AP8&amp;"-"&amp;AR8</f>
        <v>-</v>
      </c>
      <c r="AP9" s="2312"/>
      <c r="AQ9" s="2110"/>
      <c r="AR9" s="2312"/>
      <c r="AS9" s="2110"/>
      <c r="AT9" s="328"/>
      <c r="AU9" s="328"/>
      <c r="AV9" s="328"/>
      <c r="AW9" s="331" t="str">
        <f>AX8&amp;"-"&amp;AZ8</f>
        <v>-</v>
      </c>
      <c r="AX9" s="2312"/>
      <c r="AY9" s="2110"/>
      <c r="AZ9" s="2312"/>
      <c r="BA9" s="2110"/>
      <c r="BB9" s="3803"/>
      <c r="BC9" s="3803"/>
      <c r="BD9" s="328"/>
      <c r="BE9" s="331" t="str">
        <f>BF8&amp;"-"&amp;BH8</f>
        <v>-</v>
      </c>
      <c r="BF9" s="2312"/>
      <c r="BG9" s="2110"/>
      <c r="BH9" s="2312"/>
      <c r="BI9" s="2110"/>
      <c r="BJ9" s="3803"/>
      <c r="BK9" s="3803"/>
      <c r="BL9" s="328"/>
      <c r="BM9" s="331" t="str">
        <f>BN8&amp;"-"&amp;BP8</f>
        <v>-</v>
      </c>
      <c r="BN9" s="2312"/>
      <c r="BO9" s="2110"/>
      <c r="BP9" s="2312"/>
      <c r="BQ9" s="2110"/>
      <c r="BR9" s="3803"/>
      <c r="BS9" s="3803"/>
      <c r="BT9" s="328"/>
      <c r="BU9" s="331" t="str">
        <f>BV8&amp;"-"&amp;BX8</f>
        <v>-</v>
      </c>
      <c r="BV9" s="2312"/>
      <c r="BW9" s="2110"/>
      <c r="BX9" s="2312"/>
      <c r="BY9" s="2110"/>
      <c r="BZ9" s="328"/>
      <c r="CA9" s="3803"/>
      <c r="CB9" s="328"/>
      <c r="CC9" s="331" t="str">
        <f>CD8&amp;"-"&amp;CF8</f>
        <v>-</v>
      </c>
      <c r="CD9" s="2312"/>
      <c r="CE9" s="2110"/>
      <c r="CF9" s="2312"/>
      <c r="CG9" s="2110"/>
      <c r="CH9" s="328"/>
      <c r="CI9" s="3803"/>
      <c r="CJ9" s="328"/>
      <c r="CK9" s="331" t="str">
        <f>CL8&amp;"-"&amp;CN8</f>
        <v>-</v>
      </c>
      <c r="CL9" s="2312"/>
      <c r="CM9" s="2110"/>
      <c r="CN9" s="2312"/>
      <c r="CO9" s="2110"/>
      <c r="CP9" s="328"/>
      <c r="CQ9" s="3803"/>
      <c r="CR9" s="328"/>
      <c r="CS9" s="331" t="str">
        <f>CT8&amp;"-"&amp;CV8</f>
        <v>-</v>
      </c>
      <c r="CT9" s="2312"/>
      <c r="CU9" s="2110"/>
      <c r="CV9" s="2312"/>
      <c r="CW9" s="2110"/>
      <c r="CX9" s="328"/>
      <c r="CY9" s="3803"/>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427</v>
      </c>
      <c r="U10" s="370"/>
      <c r="V10" s="370"/>
      <c r="W10" s="370"/>
      <c r="X10" s="370"/>
      <c r="Y10" s="370"/>
      <c r="Z10" s="370"/>
      <c r="AA10" s="370"/>
      <c r="AB10" s="370"/>
      <c r="AC10" s="370"/>
      <c r="AD10" s="370"/>
      <c r="AE10" s="370"/>
      <c r="AF10" s="370"/>
      <c r="AG10" s="370"/>
      <c r="AH10" s="370"/>
      <c r="AI10" s="370"/>
      <c r="AJ10" s="370"/>
      <c r="AK10" s="370"/>
      <c r="AL10" s="3804"/>
      <c r="AM10" s="3804"/>
      <c r="AN10" s="3762"/>
      <c r="AO10" s="3762"/>
      <c r="AP10" s="3762"/>
      <c r="AQ10" s="3762"/>
      <c r="AR10" s="3762"/>
      <c r="AS10" s="3762"/>
      <c r="AT10" s="3762"/>
      <c r="AU10" s="3762"/>
      <c r="AV10" s="3762"/>
      <c r="AW10" s="3762"/>
      <c r="AX10" s="3762"/>
      <c r="AY10" s="3762"/>
      <c r="AZ10" s="3762"/>
      <c r="BA10" s="3762"/>
      <c r="BB10" s="3804"/>
      <c r="BC10" s="3804"/>
      <c r="BD10" s="3762"/>
      <c r="BE10" s="3762"/>
      <c r="BF10" s="3762"/>
      <c r="BG10" s="3762"/>
      <c r="BH10" s="3762"/>
      <c r="BI10" s="3762"/>
      <c r="BJ10" s="3804"/>
      <c r="BK10" s="3804"/>
      <c r="BL10" s="3762"/>
      <c r="BM10" s="3762"/>
      <c r="BN10" s="3762"/>
      <c r="BO10" s="3762"/>
      <c r="BP10" s="3762"/>
      <c r="BQ10" s="3762"/>
      <c r="BR10" s="3804"/>
      <c r="BS10" s="3804"/>
      <c r="BT10" s="3762"/>
      <c r="BU10" s="3762"/>
      <c r="BV10" s="3762"/>
      <c r="BW10" s="3762"/>
      <c r="BX10" s="3762"/>
      <c r="BY10" s="3762"/>
      <c r="BZ10" s="3762"/>
      <c r="CA10" s="3804"/>
      <c r="CB10" s="3762"/>
      <c r="CC10" s="3762"/>
      <c r="CD10" s="3762"/>
      <c r="CE10" s="3762"/>
      <c r="CF10" s="3762"/>
      <c r="CG10" s="3762"/>
      <c r="CH10" s="3762"/>
      <c r="CI10" s="3804"/>
      <c r="CJ10" s="3762"/>
      <c r="CK10" s="3762"/>
      <c r="CL10" s="3762"/>
      <c r="CM10" s="3762"/>
      <c r="CN10" s="3762"/>
      <c r="CO10" s="3762"/>
      <c r="CP10" s="3762"/>
      <c r="CQ10" s="3804"/>
      <c r="CR10" s="3762"/>
      <c r="CS10" s="3762"/>
      <c r="CT10" s="3762"/>
      <c r="CU10" s="3762"/>
      <c r="CV10" s="3762"/>
      <c r="CW10" s="3762"/>
      <c r="CX10" s="3762"/>
      <c r="CY10" s="3804"/>
      <c r="CZ10" s="3762"/>
      <c r="DA10" s="3762"/>
      <c r="DB10" s="3762"/>
      <c r="DC10" s="3762"/>
      <c r="DD10" s="3762"/>
      <c r="DE10" s="3804"/>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428</v>
      </c>
      <c r="U11" s="370"/>
      <c r="V11" s="370"/>
      <c r="W11" s="370"/>
      <c r="X11" s="370"/>
      <c r="Y11" s="370"/>
      <c r="Z11" s="370"/>
      <c r="AA11" s="370"/>
      <c r="AB11" s="370"/>
      <c r="AC11" s="369"/>
      <c r="AD11" s="370"/>
      <c r="AE11" s="370"/>
      <c r="AF11" s="370"/>
      <c r="AG11" s="370"/>
      <c r="AH11" s="370"/>
      <c r="AI11" s="370"/>
      <c r="AJ11" s="370"/>
      <c r="AK11" s="369"/>
      <c r="AL11" s="3804"/>
      <c r="AM11" s="3804"/>
      <c r="AN11" s="3762"/>
      <c r="AO11" s="3762"/>
      <c r="AP11" s="3762"/>
      <c r="AQ11" s="3762"/>
      <c r="AR11" s="3762"/>
      <c r="AS11" s="3763"/>
      <c r="AT11" s="3762"/>
      <c r="AU11" s="3762"/>
      <c r="AV11" s="3762"/>
      <c r="AW11" s="3762"/>
      <c r="AX11" s="3762"/>
      <c r="AY11" s="3762"/>
      <c r="AZ11" s="3762"/>
      <c r="BA11" s="3763"/>
      <c r="BB11" s="3804"/>
      <c r="BC11" s="3804"/>
      <c r="BD11" s="3762"/>
      <c r="BE11" s="3762"/>
      <c r="BF11" s="3762"/>
      <c r="BG11" s="3762"/>
      <c r="BH11" s="3762"/>
      <c r="BI11" s="3763"/>
      <c r="BJ11" s="3804"/>
      <c r="BK11" s="3804"/>
      <c r="BL11" s="3762"/>
      <c r="BM11" s="3762"/>
      <c r="BN11" s="3762"/>
      <c r="BO11" s="3762"/>
      <c r="BP11" s="3762"/>
      <c r="BQ11" s="3763"/>
      <c r="BR11" s="3804"/>
      <c r="BS11" s="3804"/>
      <c r="BT11" s="3762"/>
      <c r="BU11" s="3762"/>
      <c r="BV11" s="3762"/>
      <c r="BW11" s="3762"/>
      <c r="BX11" s="3762"/>
      <c r="BY11" s="3763"/>
      <c r="BZ11" s="3762"/>
      <c r="CA11" s="3804"/>
      <c r="CB11" s="3762"/>
      <c r="CC11" s="3762"/>
      <c r="CD11" s="3762"/>
      <c r="CE11" s="3762"/>
      <c r="CF11" s="3762"/>
      <c r="CG11" s="3763"/>
      <c r="CH11" s="3762"/>
      <c r="CI11" s="3804"/>
      <c r="CJ11" s="3762"/>
      <c r="CK11" s="3762"/>
      <c r="CL11" s="3762"/>
      <c r="CM11" s="3762"/>
      <c r="CN11" s="3762"/>
      <c r="CO11" s="3763"/>
      <c r="CP11" s="3762"/>
      <c r="CQ11" s="3804"/>
      <c r="CR11" s="3762"/>
      <c r="CS11" s="3762"/>
      <c r="CT11" s="3762"/>
      <c r="CU11" s="3762"/>
      <c r="CV11" s="3762"/>
      <c r="CW11" s="3763"/>
      <c r="CX11" s="3762"/>
      <c r="CY11" s="3804"/>
      <c r="CZ11" s="3762"/>
      <c r="DA11" s="3762"/>
      <c r="DB11" s="3762"/>
      <c r="DC11" s="3762"/>
      <c r="DD11" s="3762"/>
      <c r="DE11" s="3805"/>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429</v>
      </c>
      <c r="U12" s="370"/>
      <c r="V12" s="370"/>
      <c r="W12" s="370"/>
      <c r="X12" s="370"/>
      <c r="Y12" s="370"/>
      <c r="Z12" s="370"/>
      <c r="AA12" s="370"/>
      <c r="AB12" s="370"/>
      <c r="AC12" s="369"/>
      <c r="AD12" s="370"/>
      <c r="AE12" s="370"/>
      <c r="AF12" s="370"/>
      <c r="AG12" s="370"/>
      <c r="AH12" s="370"/>
      <c r="AI12" s="370"/>
      <c r="AJ12" s="370"/>
      <c r="AK12" s="369"/>
      <c r="AL12" s="3804"/>
      <c r="AM12" s="3804"/>
      <c r="AN12" s="3762"/>
      <c r="AO12" s="3762"/>
      <c r="AP12" s="3762"/>
      <c r="AQ12" s="3762"/>
      <c r="AR12" s="3762"/>
      <c r="AS12" s="3763"/>
      <c r="AT12" s="3762"/>
      <c r="AU12" s="3762"/>
      <c r="AV12" s="3762"/>
      <c r="AW12" s="3762"/>
      <c r="AX12" s="3762"/>
      <c r="AY12" s="3762"/>
      <c r="AZ12" s="3762"/>
      <c r="BA12" s="3763"/>
      <c r="BB12" s="3804"/>
      <c r="BC12" s="3804"/>
      <c r="BD12" s="3762"/>
      <c r="BE12" s="3762"/>
      <c r="BF12" s="3762"/>
      <c r="BG12" s="3762"/>
      <c r="BH12" s="3762"/>
      <c r="BI12" s="3763"/>
      <c r="BJ12" s="3804"/>
      <c r="BK12" s="3804"/>
      <c r="BL12" s="3762"/>
      <c r="BM12" s="3762"/>
      <c r="BN12" s="3762"/>
      <c r="BO12" s="3762"/>
      <c r="BP12" s="3762"/>
      <c r="BQ12" s="3763"/>
      <c r="BR12" s="3804"/>
      <c r="BS12" s="3804"/>
      <c r="BT12" s="3762"/>
      <c r="BU12" s="3762"/>
      <c r="BV12" s="3762"/>
      <c r="BW12" s="3762"/>
      <c r="BX12" s="3762"/>
      <c r="BY12" s="3763"/>
      <c r="BZ12" s="3762"/>
      <c r="CA12" s="3804"/>
      <c r="CB12" s="3762"/>
      <c r="CC12" s="3762"/>
      <c r="CD12" s="3762"/>
      <c r="CE12" s="3762"/>
      <c r="CF12" s="3762"/>
      <c r="CG12" s="3763"/>
      <c r="CH12" s="3762"/>
      <c r="CI12" s="3804"/>
      <c r="CJ12" s="3762"/>
      <c r="CK12" s="3762"/>
      <c r="CL12" s="3762"/>
      <c r="CM12" s="3762"/>
      <c r="CN12" s="3762"/>
      <c r="CO12" s="3763"/>
      <c r="CP12" s="3762"/>
      <c r="CQ12" s="3804"/>
      <c r="CR12" s="3762"/>
      <c r="CS12" s="3762"/>
      <c r="CT12" s="3762"/>
      <c r="CU12" s="3762"/>
      <c r="CV12" s="3762"/>
      <c r="CW12" s="3763"/>
      <c r="CX12" s="3762"/>
      <c r="CY12" s="3804"/>
      <c r="CZ12" s="3762"/>
      <c r="DA12" s="3762"/>
      <c r="DB12" s="3762"/>
      <c r="DC12" s="3762"/>
      <c r="DD12" s="3762"/>
      <c r="DE12" s="3805"/>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3733"/>
      <c r="AM16" s="3733"/>
      <c r="AN16" s="1638"/>
      <c r="AO16" s="1638"/>
      <c r="AP16" s="1638"/>
      <c r="AQ16" s="1638"/>
      <c r="AR16" s="1638"/>
      <c r="AS16" s="1638"/>
      <c r="AT16" s="1638"/>
      <c r="AU16" s="1638"/>
      <c r="AV16" s="1638"/>
      <c r="AW16" s="1638"/>
      <c r="AX16" s="1638"/>
      <c r="AY16" s="1638"/>
      <c r="AZ16" s="1638"/>
      <c r="BA16" s="1638"/>
      <c r="BB16" s="3733"/>
      <c r="BC16" s="3733"/>
      <c r="BD16" s="1638"/>
      <c r="BE16" s="1638"/>
      <c r="BF16" s="1638"/>
      <c r="BG16" s="1638"/>
      <c r="BH16" s="1638"/>
      <c r="BI16" s="1638"/>
      <c r="BJ16" s="3733"/>
      <c r="BK16" s="3733"/>
      <c r="BL16" s="1638"/>
      <c r="BM16" s="1638"/>
      <c r="BN16" s="1638"/>
      <c r="BO16" s="1638"/>
      <c r="BP16" s="1638"/>
      <c r="BQ16" s="1638"/>
      <c r="BR16" s="3733"/>
      <c r="BS16" s="3733"/>
      <c r="BT16" s="1638"/>
      <c r="BU16" s="1638"/>
      <c r="BV16" s="1638"/>
      <c r="BW16" s="1638"/>
      <c r="BX16" s="1638"/>
      <c r="BY16" s="1638"/>
      <c r="BZ16" s="1638"/>
      <c r="CA16" s="3733"/>
      <c r="CB16" s="1638"/>
      <c r="CC16" s="1638"/>
      <c r="CD16" s="1638"/>
      <c r="CE16" s="1638"/>
      <c r="CF16" s="1638"/>
      <c r="CG16" s="1638"/>
      <c r="CH16" s="1638"/>
      <c r="CI16" s="3733"/>
      <c r="CJ16" s="1638"/>
      <c r="CK16" s="1638"/>
      <c r="CL16" s="1638"/>
      <c r="CM16" s="1638"/>
      <c r="CN16" s="1638"/>
      <c r="CO16" s="1638"/>
      <c r="CP16" s="1638"/>
      <c r="CQ16" s="3733"/>
      <c r="CR16" s="1638"/>
      <c r="CS16" s="1638"/>
      <c r="CT16" s="1638"/>
      <c r="CU16" s="1638"/>
      <c r="CV16" s="1638"/>
      <c r="CW16" s="1638"/>
      <c r="CX16" s="1638"/>
      <c r="CY16" s="3733"/>
      <c r="CZ16" s="1638"/>
      <c r="DA16" s="1638"/>
      <c r="DB16" s="1638"/>
      <c r="DC16" s="1638"/>
      <c r="DD16" s="1638"/>
      <c r="DE16" s="3733"/>
      <c r="DM16" s="1158">
        <v>0</v>
      </c>
    </row>
    <row customHeight="1" ht="14.25" hidden="1">
      <c r="AD17" s="1363"/>
      <c r="AE17" s="1363"/>
      <c r="AF17" s="1363"/>
      <c r="AG17" s="1364"/>
      <c r="AH17" s="2270"/>
      <c r="AI17" s="2271" t="s">
        <v>65</v>
      </c>
      <c r="AJ17" s="2270"/>
      <c r="AK17" s="2271" t="s">
        <v>65</v>
      </c>
      <c r="AL17" s="3733"/>
      <c r="AM17" s="3733"/>
      <c r="AN17" s="1638"/>
      <c r="AO17" s="1638"/>
      <c r="AP17" s="1638"/>
      <c r="AQ17" s="1638"/>
      <c r="AR17" s="1638"/>
      <c r="AS17" s="1638"/>
      <c r="AT17" s="1638"/>
      <c r="AU17" s="1638"/>
      <c r="AV17" s="1638"/>
      <c r="AW17" s="1638"/>
      <c r="AX17" s="1638"/>
      <c r="AY17" s="1638"/>
      <c r="AZ17" s="1638"/>
      <c r="BA17" s="1638"/>
      <c r="BB17" s="3733"/>
      <c r="BC17" s="3733"/>
      <c r="BD17" s="1638"/>
      <c r="BE17" s="1638"/>
      <c r="BF17" s="1638"/>
      <c r="BG17" s="1638"/>
      <c r="BH17" s="1638"/>
      <c r="BI17" s="1638"/>
      <c r="BJ17" s="3733"/>
      <c r="BK17" s="3733"/>
      <c r="BL17" s="1638"/>
      <c r="BM17" s="1638"/>
      <c r="BN17" s="1638"/>
      <c r="BO17" s="1638"/>
      <c r="BP17" s="1638"/>
      <c r="BQ17" s="1638"/>
      <c r="BR17" s="3733"/>
      <c r="BS17" s="3733"/>
      <c r="BT17" s="1638"/>
      <c r="BU17" s="1638"/>
      <c r="BV17" s="1638"/>
      <c r="BW17" s="1638"/>
      <c r="BX17" s="1638"/>
      <c r="BY17" s="1638"/>
      <c r="BZ17" s="1638"/>
      <c r="CA17" s="3733"/>
      <c r="CB17" s="1638"/>
      <c r="CC17" s="1638"/>
      <c r="CD17" s="1638"/>
      <c r="CE17" s="1638"/>
      <c r="CF17" s="1638"/>
      <c r="CG17" s="1638"/>
      <c r="CH17" s="1638"/>
      <c r="CI17" s="3733"/>
      <c r="CJ17" s="1638"/>
      <c r="CK17" s="1638"/>
      <c r="CL17" s="1638"/>
      <c r="CM17" s="1638"/>
      <c r="CN17" s="1638"/>
      <c r="CO17" s="1638"/>
      <c r="CP17" s="1638"/>
      <c r="CQ17" s="3733"/>
      <c r="CR17" s="1638"/>
      <c r="CS17" s="1638"/>
      <c r="CT17" s="1638"/>
      <c r="CU17" s="1638"/>
      <c r="CV17" s="1638"/>
      <c r="CW17" s="1638"/>
      <c r="CX17" s="1638"/>
      <c r="CY17" s="3733"/>
      <c r="CZ17" s="1638"/>
      <c r="DA17" s="1638"/>
      <c r="DB17" s="1638"/>
      <c r="DC17" s="1638"/>
      <c r="DD17" s="1638"/>
      <c r="DE17" s="3733"/>
      <c r="DM17" s="1158">
        <v>0</v>
      </c>
    </row>
    <row customHeight="1" ht="14.25" hidden="1">
      <c r="AD18" s="1363"/>
      <c r="AE18" s="1363"/>
      <c r="AF18" s="1363"/>
      <c r="AG18" s="331" t="str">
        <f>AH17&amp;"-"&amp;AJ17</f>
        <v>-</v>
      </c>
      <c r="AH18" s="2271"/>
      <c r="AI18" s="2271"/>
      <c r="AJ18" s="2271"/>
      <c r="AK18" s="2271"/>
      <c r="AL18" s="3733"/>
      <c r="AM18" s="3733"/>
      <c r="AN18" s="1638"/>
      <c r="AO18" s="1638"/>
      <c r="AP18" s="1638"/>
      <c r="AQ18" s="1638"/>
      <c r="AR18" s="1638"/>
      <c r="AS18" s="1638"/>
      <c r="AT18" s="1638"/>
      <c r="AU18" s="1638"/>
      <c r="AV18" s="1638"/>
      <c r="AW18" s="1638"/>
      <c r="AX18" s="1638"/>
      <c r="AY18" s="1638"/>
      <c r="AZ18" s="1638"/>
      <c r="BA18" s="1638"/>
      <c r="BB18" s="3733"/>
      <c r="BC18" s="3733"/>
      <c r="BD18" s="1638"/>
      <c r="BE18" s="1638"/>
      <c r="BF18" s="1638"/>
      <c r="BG18" s="1638"/>
      <c r="BH18" s="1638"/>
      <c r="BI18" s="1638"/>
      <c r="BJ18" s="3733"/>
      <c r="BK18" s="3733"/>
      <c r="BL18" s="1638"/>
      <c r="BM18" s="1638"/>
      <c r="BN18" s="1638"/>
      <c r="BO18" s="1638"/>
      <c r="BP18" s="1638"/>
      <c r="BQ18" s="1638"/>
      <c r="BR18" s="3733"/>
      <c r="BS18" s="3733"/>
      <c r="BT18" s="1638"/>
      <c r="BU18" s="1638"/>
      <c r="BV18" s="1638"/>
      <c r="BW18" s="1638"/>
      <c r="BX18" s="1638"/>
      <c r="BY18" s="1638"/>
      <c r="BZ18" s="1638"/>
      <c r="CA18" s="3733"/>
      <c r="CB18" s="1638"/>
      <c r="CC18" s="1638"/>
      <c r="CD18" s="1638"/>
      <c r="CE18" s="1638"/>
      <c r="CF18" s="1638"/>
      <c r="CG18" s="1638"/>
      <c r="CH18" s="1638"/>
      <c r="CI18" s="3733"/>
      <c r="CJ18" s="1638"/>
      <c r="CK18" s="1638"/>
      <c r="CL18" s="1638"/>
      <c r="CM18" s="1638"/>
      <c r="CN18" s="1638"/>
      <c r="CO18" s="1638"/>
      <c r="CP18" s="1638"/>
      <c r="CQ18" s="3733"/>
      <c r="CR18" s="1638"/>
      <c r="CS18" s="1638"/>
      <c r="CT18" s="1638"/>
      <c r="CU18" s="1638"/>
      <c r="CV18" s="1638"/>
      <c r="CW18" s="1638"/>
      <c r="CX18" s="1638"/>
      <c r="CY18" s="3733"/>
      <c r="CZ18" s="1638"/>
      <c r="DA18" s="1638"/>
      <c r="DB18" s="1638"/>
      <c r="DC18" s="1638"/>
      <c r="DD18" s="1638"/>
      <c r="DE18" s="3733"/>
      <c r="DM18" s="1158">
        <v>0</v>
      </c>
    </row>
    <row customHeight="1" ht="14.25" hidden="1">
      <c r="AK19" s="330"/>
      <c r="AL19" s="3733"/>
      <c r="AM19" s="3733"/>
      <c r="AN19" s="1638"/>
      <c r="AO19" s="1638"/>
      <c r="AP19" s="1638"/>
      <c r="AQ19" s="1638"/>
      <c r="AR19" s="1638"/>
      <c r="AS19" s="1638"/>
      <c r="AT19" s="1638"/>
      <c r="AU19" s="1638"/>
      <c r="AV19" s="1638"/>
      <c r="AW19" s="1638"/>
      <c r="AX19" s="1638"/>
      <c r="AY19" s="1638"/>
      <c r="AZ19" s="1638"/>
      <c r="BA19" s="1638"/>
      <c r="BB19" s="3733"/>
      <c r="BC19" s="3733"/>
      <c r="BD19" s="1638"/>
      <c r="BE19" s="1638"/>
      <c r="BF19" s="1638"/>
      <c r="BG19" s="1638"/>
      <c r="BH19" s="1638"/>
      <c r="BI19" s="1638"/>
      <c r="BJ19" s="3733"/>
      <c r="BK19" s="3733"/>
      <c r="BL19" s="1638"/>
      <c r="BM19" s="1638"/>
      <c r="BN19" s="1638"/>
      <c r="BO19" s="1638"/>
      <c r="BP19" s="1638"/>
      <c r="BQ19" s="1638"/>
      <c r="BR19" s="3733"/>
      <c r="BS19" s="3733"/>
      <c r="BT19" s="1638"/>
      <c r="BU19" s="1638"/>
      <c r="BV19" s="1638"/>
      <c r="BW19" s="1638"/>
      <c r="BX19" s="1638"/>
      <c r="BY19" s="1638"/>
      <c r="BZ19" s="1638"/>
      <c r="CA19" s="3733"/>
      <c r="CB19" s="1638"/>
      <c r="CC19" s="1638"/>
      <c r="CD19" s="1638"/>
      <c r="CE19" s="1638"/>
      <c r="CF19" s="1638"/>
      <c r="CG19" s="1638"/>
      <c r="CH19" s="1638"/>
      <c r="CI19" s="3733"/>
      <c r="CJ19" s="1638"/>
      <c r="CK19" s="1638"/>
      <c r="CL19" s="1638"/>
      <c r="CM19" s="1638"/>
      <c r="CN19" s="1638"/>
      <c r="CO19" s="1638"/>
      <c r="CP19" s="1638"/>
      <c r="CQ19" s="3733"/>
      <c r="CR19" s="1638"/>
      <c r="CS19" s="1638"/>
      <c r="CT19" s="1638"/>
      <c r="CU19" s="1638"/>
      <c r="CV19" s="1638"/>
      <c r="CW19" s="1638"/>
      <c r="CX19" s="1638"/>
      <c r="CY19" s="3733"/>
      <c r="CZ19" s="1638"/>
      <c r="DA19" s="1638"/>
      <c r="DB19" s="1638"/>
      <c r="DC19" s="1638"/>
      <c r="DD19" s="1638"/>
      <c r="DE19" s="3733"/>
      <c r="DM19" s="1158">
        <v>0</v>
      </c>
    </row>
    <row s="1369" customFormat="1" customHeight="1" ht="22.5" hidden="1">
      <c r="L20" s="1332"/>
      <c r="M20" s="1365"/>
      <c r="N20" s="1365"/>
      <c r="O20" s="1370" t="s">
        <v>430</v>
      </c>
      <c r="P20" s="1365"/>
      <c r="Q20" s="1374"/>
      <c r="R20" s="1374"/>
      <c r="S20" s="732"/>
      <c r="Z20" s="1370"/>
      <c r="AB20" s="1370"/>
      <c r="AC20" s="1369"/>
      <c r="AH20" s="1370"/>
      <c r="AJ20" s="1370"/>
      <c r="AK20" s="1369"/>
      <c r="AL20" s="3742"/>
      <c r="AM20" s="3742"/>
      <c r="AN20" s="1369"/>
      <c r="AO20" s="1369"/>
      <c r="AP20" s="1370"/>
      <c r="AQ20" s="1369"/>
      <c r="AR20" s="1370"/>
      <c r="AS20" s="1369"/>
      <c r="AT20" s="1369"/>
      <c r="AU20" s="1369"/>
      <c r="AV20" s="1369"/>
      <c r="AW20" s="1369"/>
      <c r="AX20" s="1370"/>
      <c r="AY20" s="1369"/>
      <c r="AZ20" s="1370"/>
      <c r="BA20" s="1369"/>
      <c r="BB20" s="3742"/>
      <c r="BC20" s="3742"/>
      <c r="BD20" s="1369"/>
      <c r="BE20" s="1369"/>
      <c r="BF20" s="1370"/>
      <c r="BG20" s="1369"/>
      <c r="BH20" s="1370"/>
      <c r="BI20" s="1369"/>
      <c r="BJ20" s="3742"/>
      <c r="BK20" s="3742"/>
      <c r="BL20" s="1369"/>
      <c r="BM20" s="1369"/>
      <c r="BN20" s="1370"/>
      <c r="BO20" s="1369"/>
      <c r="BP20" s="1370"/>
      <c r="BQ20" s="1369"/>
      <c r="BR20" s="3742"/>
      <c r="BS20" s="3742"/>
      <c r="BT20" s="1369"/>
      <c r="BU20" s="1369"/>
      <c r="BV20" s="1370"/>
      <c r="BW20" s="1369"/>
      <c r="BX20" s="1370"/>
      <c r="BY20" s="1369"/>
      <c r="BZ20" s="1369"/>
      <c r="CA20" s="3742"/>
      <c r="CB20" s="1369"/>
      <c r="CC20" s="1369"/>
      <c r="CD20" s="1370"/>
      <c r="CE20" s="1369"/>
      <c r="CF20" s="1370"/>
      <c r="CG20" s="1369"/>
      <c r="CH20" s="1369"/>
      <c r="CI20" s="3742"/>
      <c r="CJ20" s="1369"/>
      <c r="CK20" s="1369"/>
      <c r="CL20" s="1370"/>
      <c r="CM20" s="1369"/>
      <c r="CN20" s="1370"/>
      <c r="CO20" s="1369"/>
      <c r="CP20" s="1369"/>
      <c r="CQ20" s="3742"/>
      <c r="CR20" s="1369"/>
      <c r="CS20" s="1369"/>
      <c r="CT20" s="1370"/>
      <c r="CU20" s="1369"/>
      <c r="CV20" s="1370"/>
      <c r="CW20" s="1369"/>
      <c r="CX20" s="1369"/>
      <c r="CY20" s="3742"/>
      <c r="CZ20" s="1369"/>
      <c r="DA20" s="1369"/>
      <c r="DB20" s="1370"/>
      <c r="DC20" s="1369"/>
      <c r="DD20" s="1370"/>
      <c r="DE20" s="3742"/>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3742"/>
      <c r="AM21" s="3742"/>
      <c r="AN21" s="1369"/>
      <c r="AO21" s="1369"/>
      <c r="AP21" s="1369"/>
      <c r="AQ21" s="1369"/>
      <c r="AR21" s="1369"/>
      <c r="AS21" s="1369"/>
      <c r="AT21" s="1369"/>
      <c r="AU21" s="1369"/>
      <c r="AV21" s="1369"/>
      <c r="AW21" s="1369"/>
      <c r="AX21" s="1369"/>
      <c r="AY21" s="1369"/>
      <c r="AZ21" s="1369"/>
      <c r="BA21" s="1369"/>
      <c r="BB21" s="3742"/>
      <c r="BC21" s="3742"/>
      <c r="BD21" s="1369"/>
      <c r="BE21" s="1369"/>
      <c r="BF21" s="1369"/>
      <c r="BG21" s="1369"/>
      <c r="BH21" s="1369"/>
      <c r="BI21" s="1369"/>
      <c r="BJ21" s="3742"/>
      <c r="BK21" s="3742"/>
      <c r="BL21" s="1369"/>
      <c r="BM21" s="1369"/>
      <c r="BN21" s="1369"/>
      <c r="BO21" s="1369"/>
      <c r="BP21" s="1369"/>
      <c r="BQ21" s="1369"/>
      <c r="BR21" s="3742"/>
      <c r="BS21" s="3742"/>
      <c r="BT21" s="1369"/>
      <c r="BU21" s="1369"/>
      <c r="BV21" s="1369"/>
      <c r="BW21" s="1369"/>
      <c r="BX21" s="1369"/>
      <c r="BY21" s="1369"/>
      <c r="BZ21" s="1369"/>
      <c r="CA21" s="3742"/>
      <c r="CB21" s="1369"/>
      <c r="CC21" s="1369"/>
      <c r="CD21" s="1369"/>
      <c r="CE21" s="1369"/>
      <c r="CF21" s="1369"/>
      <c r="CG21" s="1369"/>
      <c r="CH21" s="1369"/>
      <c r="CI21" s="3742"/>
      <c r="CJ21" s="1369"/>
      <c r="CK21" s="1369"/>
      <c r="CL21" s="1369"/>
      <c r="CM21" s="1369"/>
      <c r="CN21" s="1369"/>
      <c r="CO21" s="1369"/>
      <c r="CP21" s="1369"/>
      <c r="CQ21" s="3742"/>
      <c r="CR21" s="1369"/>
      <c r="CS21" s="1369"/>
      <c r="CT21" s="1369"/>
      <c r="CU21" s="1369"/>
      <c r="CV21" s="1369"/>
      <c r="CW21" s="1369"/>
      <c r="CX21" s="1369"/>
      <c r="CY21" s="3742"/>
      <c r="CZ21" s="1369"/>
      <c r="DA21" s="1369"/>
      <c r="DB21" s="1369"/>
      <c r="DC21" s="1369"/>
      <c r="DD21" s="1369"/>
      <c r="DE21" s="3742"/>
      <c r="DH21" s="514"/>
      <c r="DI21" s="514"/>
      <c r="DJ21" s="514"/>
      <c r="DK21" s="514"/>
      <c r="DL21" s="514"/>
      <c r="DM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L22" s="3742"/>
      <c r="AM22" s="3742"/>
      <c r="AN22" s="1369"/>
      <c r="AO22" s="1369"/>
      <c r="AP22" s="1369"/>
      <c r="AQ22" s="1373" t="s">
        <v>433</v>
      </c>
      <c r="AR22" s="1369"/>
      <c r="AS22" s="1373" t="s">
        <v>434</v>
      </c>
      <c r="AT22" s="1369"/>
      <c r="AU22" s="1369"/>
      <c r="AV22" s="1369"/>
      <c r="AW22" s="1369"/>
      <c r="AX22" s="1369"/>
      <c r="AY22" s="1373" t="s">
        <v>433</v>
      </c>
      <c r="AZ22" s="1369"/>
      <c r="BA22" s="1373" t="s">
        <v>434</v>
      </c>
      <c r="BB22" s="3742"/>
      <c r="BC22" s="3742"/>
      <c r="BD22" s="1369"/>
      <c r="BE22" s="1369"/>
      <c r="BF22" s="1369"/>
      <c r="BG22" s="1373" t="s">
        <v>433</v>
      </c>
      <c r="BH22" s="1369"/>
      <c r="BI22" s="1373" t="s">
        <v>434</v>
      </c>
      <c r="BJ22" s="3742"/>
      <c r="BK22" s="3742"/>
      <c r="BL22" s="1369"/>
      <c r="BM22" s="1369"/>
      <c r="BN22" s="1369"/>
      <c r="BO22" s="1373" t="s">
        <v>433</v>
      </c>
      <c r="BP22" s="1369"/>
      <c r="BQ22" s="1373" t="s">
        <v>434</v>
      </c>
      <c r="BR22" s="3742"/>
      <c r="BS22" s="3742"/>
      <c r="BT22" s="1369"/>
      <c r="BU22" s="1369"/>
      <c r="BV22" s="1369"/>
      <c r="BW22" s="1373" t="s">
        <v>433</v>
      </c>
      <c r="BX22" s="1369"/>
      <c r="BY22" s="1373" t="s">
        <v>434</v>
      </c>
      <c r="BZ22" s="1369"/>
      <c r="CA22" s="3742"/>
      <c r="CB22" s="1369"/>
      <c r="CC22" s="1369"/>
      <c r="CD22" s="1369"/>
      <c r="CE22" s="1373" t="s">
        <v>433</v>
      </c>
      <c r="CF22" s="1369"/>
      <c r="CG22" s="1373" t="s">
        <v>434</v>
      </c>
      <c r="CH22" s="1369"/>
      <c r="CI22" s="3742"/>
      <c r="CJ22" s="1369"/>
      <c r="CK22" s="1369"/>
      <c r="CL22" s="1369"/>
      <c r="CM22" s="1373" t="s">
        <v>433</v>
      </c>
      <c r="CN22" s="1369"/>
      <c r="CO22" s="1373" t="s">
        <v>434</v>
      </c>
      <c r="CP22" s="1369"/>
      <c r="CQ22" s="3742"/>
      <c r="CR22" s="1369"/>
      <c r="CS22" s="1369"/>
      <c r="CT22" s="1369"/>
      <c r="CU22" s="1373" t="s">
        <v>433</v>
      </c>
      <c r="CV22" s="1369"/>
      <c r="CW22" s="1373" t="s">
        <v>434</v>
      </c>
      <c r="CX22" s="1369"/>
      <c r="CY22" s="3742"/>
      <c r="CZ22" s="1369"/>
      <c r="DA22" s="1369"/>
      <c r="DB22" s="1369"/>
      <c r="DC22" s="1373" t="s">
        <v>433</v>
      </c>
      <c r="DD22" s="1369"/>
      <c r="DE22" s="3743" t="s">
        <v>434</v>
      </c>
      <c r="DH22" s="514"/>
      <c r="DI22" s="514"/>
      <c r="DJ22" s="514"/>
      <c r="DK22" s="514"/>
      <c r="DL22" s="514"/>
      <c r="DM22" s="1163">
        <v>0</v>
      </c>
    </row>
    <row customHeight="1" ht="14.25" hidden="1">
      <c r="O23" s="1367"/>
      <c r="AL23" s="3733"/>
      <c r="AM23" s="3733"/>
      <c r="AN23" s="1638"/>
      <c r="AO23" s="1638"/>
      <c r="AP23" s="1638"/>
      <c r="AQ23" s="1638"/>
      <c r="AR23" s="1638"/>
      <c r="AS23" s="1638"/>
      <c r="AT23" s="1638"/>
      <c r="AU23" s="1638"/>
      <c r="AV23" s="1638"/>
      <c r="AW23" s="1638"/>
      <c r="AX23" s="1638"/>
      <c r="AY23" s="1638"/>
      <c r="AZ23" s="1638"/>
      <c r="BA23" s="1638"/>
      <c r="BB23" s="3733"/>
      <c r="BC23" s="3733"/>
      <c r="BD23" s="1638"/>
      <c r="BE23" s="1638"/>
      <c r="BF23" s="1638"/>
      <c r="BG23" s="1638"/>
      <c r="BH23" s="1638"/>
      <c r="BI23" s="1638"/>
      <c r="BJ23" s="3733"/>
      <c r="BK23" s="3733"/>
      <c r="BL23" s="1638"/>
      <c r="BM23" s="1638"/>
      <c r="BN23" s="1638"/>
      <c r="BO23" s="1638"/>
      <c r="BP23" s="1638"/>
      <c r="BQ23" s="1638"/>
      <c r="BR23" s="3733"/>
      <c r="BS23" s="3733"/>
      <c r="BT23" s="1638"/>
      <c r="BU23" s="1638"/>
      <c r="BV23" s="1638"/>
      <c r="BW23" s="1638"/>
      <c r="BX23" s="1638"/>
      <c r="BY23" s="1638"/>
      <c r="BZ23" s="1638"/>
      <c r="CA23" s="3733"/>
      <c r="CB23" s="1638"/>
      <c r="CC23" s="1638"/>
      <c r="CD23" s="1638"/>
      <c r="CE23" s="1638"/>
      <c r="CF23" s="1638"/>
      <c r="CG23" s="1638"/>
      <c r="CH23" s="1638"/>
      <c r="CI23" s="3733"/>
      <c r="CJ23" s="1638"/>
      <c r="CK23" s="1638"/>
      <c r="CL23" s="1638"/>
      <c r="CM23" s="1638"/>
      <c r="CN23" s="1638"/>
      <c r="CO23" s="1638"/>
      <c r="CP23" s="1638"/>
      <c r="CQ23" s="3733"/>
      <c r="CR23" s="1638"/>
      <c r="CS23" s="1638"/>
      <c r="CT23" s="1638"/>
      <c r="CU23" s="1638"/>
      <c r="CV23" s="1638"/>
      <c r="CW23" s="1638"/>
      <c r="CX23" s="1638"/>
      <c r="CY23" s="3733"/>
      <c r="CZ23" s="1638"/>
      <c r="DA23" s="1638"/>
      <c r="DB23" s="1638"/>
      <c r="DC23" s="1638"/>
      <c r="DD23" s="1638"/>
      <c r="DE23" s="3733"/>
      <c r="DM23" s="1158">
        <v>0</v>
      </c>
    </row>
    <row customHeight="1" ht="14.25" hidden="1">
      <c r="O24" s="1367"/>
      <c r="AL24" s="3733"/>
      <c r="AM24" s="3733"/>
      <c r="AN24" s="1638"/>
      <c r="AO24" s="1638"/>
      <c r="AP24" s="1638"/>
      <c r="AQ24" s="1638"/>
      <c r="AR24" s="1638"/>
      <c r="AS24" s="1638"/>
      <c r="AT24" s="1638"/>
      <c r="AU24" s="1638"/>
      <c r="AV24" s="1638"/>
      <c r="AW24" s="1638"/>
      <c r="AX24" s="1638"/>
      <c r="AY24" s="1638"/>
      <c r="AZ24" s="1638"/>
      <c r="BA24" s="1638"/>
      <c r="BB24" s="3733"/>
      <c r="BC24" s="3733"/>
      <c r="BD24" s="1638"/>
      <c r="BE24" s="1638"/>
      <c r="BF24" s="1638"/>
      <c r="BG24" s="1638"/>
      <c r="BH24" s="1638"/>
      <c r="BI24" s="1638"/>
      <c r="BJ24" s="3733"/>
      <c r="BK24" s="3733"/>
      <c r="BL24" s="1638"/>
      <c r="BM24" s="1638"/>
      <c r="BN24" s="1638"/>
      <c r="BO24" s="1638"/>
      <c r="BP24" s="1638"/>
      <c r="BQ24" s="1638"/>
      <c r="BR24" s="3733"/>
      <c r="BS24" s="3733"/>
      <c r="BT24" s="1638"/>
      <c r="BU24" s="1638"/>
      <c r="BV24" s="1638"/>
      <c r="BW24" s="1638"/>
      <c r="BX24" s="1638"/>
      <c r="BY24" s="1638"/>
      <c r="BZ24" s="1638"/>
      <c r="CA24" s="3733"/>
      <c r="CB24" s="1638"/>
      <c r="CC24" s="1638"/>
      <c r="CD24" s="1638"/>
      <c r="CE24" s="1638"/>
      <c r="CF24" s="1638"/>
      <c r="CG24" s="1638"/>
      <c r="CH24" s="1638"/>
      <c r="CI24" s="3733"/>
      <c r="CJ24" s="1638"/>
      <c r="CK24" s="1638"/>
      <c r="CL24" s="1638"/>
      <c r="CM24" s="1638"/>
      <c r="CN24" s="1638"/>
      <c r="CO24" s="1638"/>
      <c r="CP24" s="1638"/>
      <c r="CQ24" s="3733"/>
      <c r="CR24" s="1638"/>
      <c r="CS24" s="1638"/>
      <c r="CT24" s="1638"/>
      <c r="CU24" s="1638"/>
      <c r="CV24" s="1638"/>
      <c r="CW24" s="1638"/>
      <c r="CX24" s="1638"/>
      <c r="CY24" s="3733"/>
      <c r="CZ24" s="1638"/>
      <c r="DA24" s="1638"/>
      <c r="DB24" s="1638"/>
      <c r="DC24" s="1638"/>
      <c r="DD24" s="1638"/>
      <c r="DE24" s="3733"/>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3733"/>
      <c r="AM25" s="3733"/>
      <c r="AN25" s="1638"/>
      <c r="AO25" s="1638"/>
      <c r="AP25" s="1638"/>
      <c r="AQ25" s="1638"/>
      <c r="AR25" s="1638"/>
      <c r="AS25" s="1638"/>
      <c r="AT25" s="1638"/>
      <c r="AU25" s="1638"/>
      <c r="AV25" s="1638"/>
      <c r="AW25" s="1638"/>
      <c r="AX25" s="1638"/>
      <c r="AY25" s="1638"/>
      <c r="AZ25" s="1638"/>
      <c r="BA25" s="1638"/>
      <c r="BB25" s="3733"/>
      <c r="BC25" s="3733"/>
      <c r="BD25" s="1638"/>
      <c r="BE25" s="1638"/>
      <c r="BF25" s="1638"/>
      <c r="BG25" s="1638"/>
      <c r="BH25" s="1638"/>
      <c r="BI25" s="1638"/>
      <c r="BJ25" s="3733"/>
      <c r="BK25" s="3733"/>
      <c r="BL25" s="1638"/>
      <c r="BM25" s="1638"/>
      <c r="BN25" s="1638"/>
      <c r="BO25" s="1638"/>
      <c r="BP25" s="1638"/>
      <c r="BQ25" s="1638"/>
      <c r="BR25" s="3733"/>
      <c r="BS25" s="3733"/>
      <c r="BT25" s="1638"/>
      <c r="BU25" s="1638"/>
      <c r="BV25" s="1638"/>
      <c r="BW25" s="1638"/>
      <c r="BX25" s="1638"/>
      <c r="BY25" s="1638"/>
      <c r="BZ25" s="1638"/>
      <c r="CA25" s="3733"/>
      <c r="CB25" s="1638"/>
      <c r="CC25" s="1638"/>
      <c r="CD25" s="1638"/>
      <c r="CE25" s="1638"/>
      <c r="CF25" s="1638"/>
      <c r="CG25" s="1638"/>
      <c r="CH25" s="1638"/>
      <c r="CI25" s="3733"/>
      <c r="CJ25" s="1638"/>
      <c r="CK25" s="1638"/>
      <c r="CL25" s="1638"/>
      <c r="CM25" s="1638"/>
      <c r="CN25" s="1638"/>
      <c r="CO25" s="1638"/>
      <c r="CP25" s="1638"/>
      <c r="CQ25" s="3733"/>
      <c r="CR25" s="1638"/>
      <c r="CS25" s="1638"/>
      <c r="CT25" s="1638"/>
      <c r="CU25" s="1638"/>
      <c r="CV25" s="1638"/>
      <c r="CW25" s="1638"/>
      <c r="CX25" s="1638"/>
      <c r="CY25" s="3733"/>
      <c r="CZ25" s="1638"/>
      <c r="DA25" s="1638"/>
      <c r="DB25" s="1638"/>
      <c r="DC25" s="1638"/>
      <c r="DD25" s="1638"/>
      <c r="DE25" s="3733"/>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3744"/>
      <c r="AM26" s="3744"/>
      <c r="AN26" s="2251"/>
      <c r="AO26" s="2251"/>
      <c r="AP26" s="2251"/>
      <c r="AQ26" s="2251"/>
      <c r="AR26" s="2251"/>
      <c r="AS26" s="2251"/>
      <c r="AT26" s="2251"/>
      <c r="AU26" s="2251"/>
      <c r="AV26" s="2251"/>
      <c r="AW26" s="2251"/>
      <c r="AX26" s="2251"/>
      <c r="AY26" s="2251"/>
      <c r="AZ26" s="2251"/>
      <c r="BA26" s="2251"/>
      <c r="BB26" s="3744"/>
      <c r="BC26" s="3744"/>
      <c r="BD26" s="2251"/>
      <c r="BE26" s="2251"/>
      <c r="BF26" s="2251"/>
      <c r="BG26" s="2251"/>
      <c r="BH26" s="2251"/>
      <c r="BI26" s="2251"/>
      <c r="BJ26" s="3744"/>
      <c r="BK26" s="3744"/>
      <c r="BL26" s="2251"/>
      <c r="BM26" s="2251"/>
      <c r="BN26" s="2251"/>
      <c r="BO26" s="2251"/>
      <c r="BP26" s="2251"/>
      <c r="BQ26" s="2251"/>
      <c r="BR26" s="3744"/>
      <c r="BS26" s="3744"/>
      <c r="BT26" s="2251"/>
      <c r="BU26" s="2251"/>
      <c r="BV26" s="2251"/>
      <c r="BW26" s="2251"/>
      <c r="BX26" s="2251"/>
      <c r="BY26" s="2251"/>
      <c r="BZ26" s="2251"/>
      <c r="CA26" s="3744"/>
      <c r="CB26" s="2251"/>
      <c r="CC26" s="2251"/>
      <c r="CD26" s="2251"/>
      <c r="CE26" s="2251"/>
      <c r="CF26" s="2251"/>
      <c r="CG26" s="2251"/>
      <c r="CH26" s="2251"/>
      <c r="CI26" s="3744"/>
      <c r="CJ26" s="2251"/>
      <c r="CK26" s="2251"/>
      <c r="CL26" s="2251"/>
      <c r="CM26" s="2251"/>
      <c r="CN26" s="2251"/>
      <c r="CO26" s="2251"/>
      <c r="CP26" s="2251"/>
      <c r="CQ26" s="3744"/>
      <c r="CR26" s="2251"/>
      <c r="CS26" s="2251"/>
      <c r="CT26" s="2251"/>
      <c r="CU26" s="2251"/>
      <c r="CV26" s="2251"/>
      <c r="CW26" s="2251"/>
      <c r="CX26" s="2251"/>
      <c r="CY26" s="3744"/>
      <c r="CZ26" s="2251"/>
      <c r="DA26" s="2251"/>
      <c r="DB26" s="2251"/>
      <c r="DC26" s="2251"/>
      <c r="DD26" s="2251"/>
      <c r="DE26" s="3744"/>
      <c r="DM26" s="1158">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L27" s="3745"/>
      <c r="AM27" s="3745"/>
      <c r="AN27" s="2252"/>
      <c r="AO27" s="2252"/>
      <c r="AP27" s="2252"/>
      <c r="AQ27" s="2252"/>
      <c r="AR27" s="2252"/>
      <c r="AS27" s="2252"/>
      <c r="AT27" s="2252"/>
      <c r="AU27" s="2252"/>
      <c r="AV27" s="2252"/>
      <c r="AW27" s="2252"/>
      <c r="AX27" s="2252"/>
      <c r="AY27" s="2252"/>
      <c r="AZ27" s="2252"/>
      <c r="BA27" s="2252"/>
      <c r="BB27" s="3745"/>
      <c r="BC27" s="3745"/>
      <c r="BD27" s="2252"/>
      <c r="BE27" s="2252"/>
      <c r="BF27" s="2252"/>
      <c r="BG27" s="2252"/>
      <c r="BH27" s="2252"/>
      <c r="BI27" s="2252"/>
      <c r="BJ27" s="3745"/>
      <c r="BK27" s="3745"/>
      <c r="BL27" s="2252"/>
      <c r="BM27" s="2252"/>
      <c r="BN27" s="2252"/>
      <c r="BO27" s="2252"/>
      <c r="BP27" s="2252"/>
      <c r="BQ27" s="2252"/>
      <c r="BR27" s="3745"/>
      <c r="BS27" s="3745"/>
      <c r="BT27" s="2252"/>
      <c r="BU27" s="2252"/>
      <c r="BV27" s="2252"/>
      <c r="BW27" s="2252"/>
      <c r="BX27" s="2252"/>
      <c r="BY27" s="2252"/>
      <c r="BZ27" s="2252"/>
      <c r="CA27" s="3745"/>
      <c r="CB27" s="2252"/>
      <c r="CC27" s="2252"/>
      <c r="CD27" s="2252"/>
      <c r="CE27" s="2252"/>
      <c r="CF27" s="2252"/>
      <c r="CG27" s="2252"/>
      <c r="CH27" s="2252"/>
      <c r="CI27" s="3745"/>
      <c r="CJ27" s="2252"/>
      <c r="CK27" s="2252"/>
      <c r="CL27" s="2252"/>
      <c r="CM27" s="2252"/>
      <c r="CN27" s="2252"/>
      <c r="CO27" s="2252"/>
      <c r="CP27" s="2252"/>
      <c r="CQ27" s="3745"/>
      <c r="CR27" s="2252"/>
      <c r="CS27" s="2252"/>
      <c r="CT27" s="2252"/>
      <c r="CU27" s="2252"/>
      <c r="CV27" s="2252"/>
      <c r="CW27" s="2252"/>
      <c r="CX27" s="2252"/>
      <c r="CY27" s="3745"/>
      <c r="CZ27" s="2252"/>
      <c r="DA27" s="2252"/>
      <c r="DB27" s="2252"/>
      <c r="DC27" s="2252"/>
      <c r="DD27" s="2252"/>
      <c r="DE27" s="3745"/>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746"/>
      <c r="AM28" s="3746"/>
      <c r="AN28" s="325"/>
      <c r="AO28" s="325"/>
      <c r="AP28" s="325"/>
      <c r="AQ28" s="325"/>
      <c r="AR28" s="325"/>
      <c r="AS28" s="325"/>
      <c r="AT28" s="325"/>
      <c r="AU28" s="325"/>
      <c r="AV28" s="325"/>
      <c r="AW28" s="325"/>
      <c r="AX28" s="325"/>
      <c r="AY28" s="325"/>
      <c r="AZ28" s="325"/>
      <c r="BA28" s="325"/>
      <c r="BB28" s="3746"/>
      <c r="BC28" s="3746"/>
      <c r="BD28" s="325"/>
      <c r="BE28" s="325"/>
      <c r="BF28" s="325"/>
      <c r="BG28" s="325"/>
      <c r="BH28" s="325"/>
      <c r="BI28" s="325"/>
      <c r="BJ28" s="3746"/>
      <c r="BK28" s="3746"/>
      <c r="BL28" s="325"/>
      <c r="BM28" s="325"/>
      <c r="BN28" s="325"/>
      <c r="BO28" s="325"/>
      <c r="BP28" s="325"/>
      <c r="BQ28" s="325"/>
      <c r="BR28" s="3746"/>
      <c r="BS28" s="3746"/>
      <c r="BT28" s="325"/>
      <c r="BU28" s="325"/>
      <c r="BV28" s="325"/>
      <c r="BW28" s="325"/>
      <c r="BX28" s="325"/>
      <c r="BY28" s="325"/>
      <c r="BZ28" s="325"/>
      <c r="CA28" s="3746"/>
      <c r="CB28" s="325"/>
      <c r="CC28" s="325"/>
      <c r="CD28" s="325"/>
      <c r="CE28" s="325"/>
      <c r="CF28" s="325"/>
      <c r="CG28" s="325"/>
      <c r="CH28" s="325"/>
      <c r="CI28" s="3746"/>
      <c r="CJ28" s="325"/>
      <c r="CK28" s="325"/>
      <c r="CL28" s="325"/>
      <c r="CM28" s="325"/>
      <c r="CN28" s="325"/>
      <c r="CO28" s="325"/>
      <c r="CP28" s="325"/>
      <c r="CQ28" s="3746"/>
      <c r="CR28" s="325"/>
      <c r="CS28" s="325"/>
      <c r="CT28" s="325"/>
      <c r="CU28" s="325"/>
      <c r="CV28" s="325"/>
      <c r="CW28" s="325"/>
      <c r="CX28" s="325"/>
      <c r="CY28" s="3746"/>
      <c r="CZ28" s="325"/>
      <c r="DA28" s="325"/>
      <c r="DB28" s="325"/>
      <c r="DC28" s="325"/>
      <c r="DD28" s="325"/>
      <c r="DE28" s="3746"/>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329"/>
      <c r="AD29" s="2254" t="str">
        <f>IF(TITLE_NAME_OR_PR_CHANGE="",IF(TITLE_NAME_OR_PR="","",TITLE_NAME_OR_PR),TITLE_NAME_OR_PR_CHANGE)</f>
        <v>Комитет Республики Коми по тарифам</v>
      </c>
      <c r="AE29" s="2254"/>
      <c r="AF29" s="2254"/>
      <c r="AG29" s="2254"/>
      <c r="AH29" s="2254"/>
      <c r="AI29" s="2254"/>
      <c r="AJ29" s="2254"/>
      <c r="AK29" s="329"/>
      <c r="AL29" s="3806" t="str">
        <f>IF(TITLE_NAME_OR_PR_CHANGE="",IF(TITLE_NAME_OR_PR="","",TITLE_NAME_OR_PR),TITLE_NAME_OR_PR_CHANGE)</f>
        <v>Комитет Республики Коми по тарифам</v>
      </c>
      <c r="AM29" s="3806"/>
      <c r="AN29" s="2254"/>
      <c r="AO29" s="2254"/>
      <c r="AP29" s="2254"/>
      <c r="AQ29" s="2254"/>
      <c r="AR29" s="2254"/>
      <c r="AS29" s="1638"/>
      <c r="AT29" s="2254" t="str">
        <f>IF(TITLE_NAME_OR_PR_CHANGE="",IF(TITLE_NAME_OR_PR="","",TITLE_NAME_OR_PR),TITLE_NAME_OR_PR_CHANGE)</f>
        <v>Комитет Республики Коми по тарифам</v>
      </c>
      <c r="AU29" s="2254"/>
      <c r="AV29" s="2254"/>
      <c r="AW29" s="2254"/>
      <c r="AX29" s="2254"/>
      <c r="AY29" s="2254"/>
      <c r="AZ29" s="2254"/>
      <c r="BA29" s="1638"/>
      <c r="BB29" s="3806" t="str">
        <f>IF(TITLE_NAME_OR_PR_CHANGE="",IF(TITLE_NAME_OR_PR="","",TITLE_NAME_OR_PR),TITLE_NAME_OR_PR_CHANGE)</f>
        <v>Комитет Республики Коми по тарифам</v>
      </c>
      <c r="BC29" s="3806"/>
      <c r="BD29" s="2254"/>
      <c r="BE29" s="2254"/>
      <c r="BF29" s="2254"/>
      <c r="BG29" s="2254"/>
      <c r="BH29" s="2254"/>
      <c r="BI29" s="1638"/>
      <c r="BJ29" s="3806" t="str">
        <f>IF(TITLE_NAME_OR_PR_CHANGE="",IF(TITLE_NAME_OR_PR="","",TITLE_NAME_OR_PR),TITLE_NAME_OR_PR_CHANGE)</f>
        <v>Комитет Республики Коми по тарифам</v>
      </c>
      <c r="BK29" s="3806"/>
      <c r="BL29" s="2254"/>
      <c r="BM29" s="2254"/>
      <c r="BN29" s="2254"/>
      <c r="BO29" s="2254"/>
      <c r="BP29" s="2254"/>
      <c r="BQ29" s="1638"/>
      <c r="BR29" s="3806" t="str">
        <f>IF(TITLE_NAME_OR_PR_CHANGE="",IF(TITLE_NAME_OR_PR="","",TITLE_NAME_OR_PR),TITLE_NAME_OR_PR_CHANGE)</f>
        <v>Комитет Республики Коми по тарифам</v>
      </c>
      <c r="BS29" s="3806"/>
      <c r="BT29" s="2254"/>
      <c r="BU29" s="2254"/>
      <c r="BV29" s="2254"/>
      <c r="BW29" s="2254"/>
      <c r="BX29" s="2254"/>
      <c r="BY29" s="1638"/>
      <c r="BZ29" s="2254" t="str">
        <f>IF(TITLE_NAME_OR_PR_CHANGE="",IF(TITLE_NAME_OR_PR="","",TITLE_NAME_OR_PR),TITLE_NAME_OR_PR_CHANGE)</f>
        <v>Комитет Республики Коми по тарифам</v>
      </c>
      <c r="CA29" s="3806"/>
      <c r="CB29" s="2254"/>
      <c r="CC29" s="2254"/>
      <c r="CD29" s="2254"/>
      <c r="CE29" s="2254"/>
      <c r="CF29" s="2254"/>
      <c r="CG29" s="1638"/>
      <c r="CH29" s="2254" t="str">
        <f>IF(TITLE_NAME_OR_PR_CHANGE="",IF(TITLE_NAME_OR_PR="","",TITLE_NAME_OR_PR),TITLE_NAME_OR_PR_CHANGE)</f>
        <v>Комитет Республики Коми по тарифам</v>
      </c>
      <c r="CI29" s="3806"/>
      <c r="CJ29" s="2254"/>
      <c r="CK29" s="2254"/>
      <c r="CL29" s="2254"/>
      <c r="CM29" s="2254"/>
      <c r="CN29" s="2254"/>
      <c r="CO29" s="1638"/>
      <c r="CP29" s="2254" t="str">
        <f>IF(TITLE_NAME_OR_PR_CHANGE="",IF(TITLE_NAME_OR_PR="","",TITLE_NAME_OR_PR),TITLE_NAME_OR_PR_CHANGE)</f>
        <v>Комитет Республики Коми по тарифам</v>
      </c>
      <c r="CQ29" s="3806"/>
      <c r="CR29" s="2254"/>
      <c r="CS29" s="2254"/>
      <c r="CT29" s="2254"/>
      <c r="CU29" s="2254"/>
      <c r="CV29" s="2254"/>
      <c r="CW29" s="1638"/>
      <c r="CX29" s="2254" t="str">
        <f>IF(TITLE_NAME_OR_PR_CHANGE="",IF(TITLE_NAME_OR_PR="","",TITLE_NAME_OR_PR),TITLE_NAME_OR_PR_CHANGE)</f>
        <v>Комитет Республики Коми по тарифам</v>
      </c>
      <c r="CY29" s="3806"/>
      <c r="CZ29" s="2254"/>
      <c r="DA29" s="2254"/>
      <c r="DB29" s="2254"/>
      <c r="DC29" s="2254"/>
      <c r="DD29" s="2254"/>
      <c r="DE29" s="3733"/>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807" t="str">
        <f>IF(TITLE_DATE_PR_CHANGE="",IF(TITLE_DATE_PR="","",TITLE_DATE_PR),TITLE_DATE_PR_CHANGE)</f>
        <v>46003</v>
      </c>
      <c r="AM30" s="2267"/>
      <c r="AN30" s="2267"/>
      <c r="AO30" s="2267"/>
      <c r="AP30" s="2267"/>
      <c r="AQ30" s="2267"/>
      <c r="AR30" s="2267"/>
      <c r="AS30" s="1638"/>
      <c r="AT30" s="2267" t="str">
        <f>IF(TITLE_DATE_PR_CHANGE="",IF(TITLE_DATE_PR="","",TITLE_DATE_PR),TITLE_DATE_PR_CHANGE)</f>
        <v>46003</v>
      </c>
      <c r="AU30" s="2267"/>
      <c r="AV30" s="2267"/>
      <c r="AW30" s="2267"/>
      <c r="AX30" s="2267"/>
      <c r="AY30" s="2267"/>
      <c r="AZ30" s="2267"/>
      <c r="BA30" s="1638"/>
      <c r="BB30" s="2267" t="str">
        <f>IF(TITLE_DATE_PR_CHANGE="",IF(TITLE_DATE_PR="","",TITLE_DATE_PR),TITLE_DATE_PR_CHANGE)</f>
        <v>46003</v>
      </c>
      <c r="BC30" s="2267"/>
      <c r="BD30" s="2267"/>
      <c r="BE30" s="2267"/>
      <c r="BF30" s="2267"/>
      <c r="BG30" s="2267"/>
      <c r="BH30" s="2267"/>
      <c r="BI30" s="1638"/>
      <c r="BJ30" s="2267" t="str">
        <f>IF(TITLE_DATE_PR_CHANGE="",IF(TITLE_DATE_PR="","",TITLE_DATE_PR),TITLE_DATE_PR_CHANGE)</f>
        <v>46003</v>
      </c>
      <c r="BK30" s="2267"/>
      <c r="BL30" s="2267"/>
      <c r="BM30" s="2267"/>
      <c r="BN30" s="2267"/>
      <c r="BO30" s="2267"/>
      <c r="BP30" s="2267"/>
      <c r="BQ30" s="1638"/>
      <c r="BR30" s="2267" t="str">
        <f>IF(TITLE_DATE_PR_CHANGE="",IF(TITLE_DATE_PR="","",TITLE_DATE_PR),TITLE_DATE_PR_CHANGE)</f>
        <v>46003</v>
      </c>
      <c r="BS30" s="2267"/>
      <c r="BT30" s="2267"/>
      <c r="BU30" s="2267"/>
      <c r="BV30" s="2267"/>
      <c r="BW30" s="2267"/>
      <c r="BX30" s="2267"/>
      <c r="BY30" s="1638"/>
      <c r="BZ30" s="2267" t="str">
        <f>IF(TITLE_DATE_PR_CHANGE="",IF(TITLE_DATE_PR="","",TITLE_DATE_PR),TITLE_DATE_PR_CHANGE)</f>
        <v>46003</v>
      </c>
      <c r="CA30" s="2267"/>
      <c r="CB30" s="2267"/>
      <c r="CC30" s="2267"/>
      <c r="CD30" s="2267"/>
      <c r="CE30" s="2267"/>
      <c r="CF30" s="2267"/>
      <c r="CG30" s="1638"/>
      <c r="CH30" s="2267" t="str">
        <f>IF(TITLE_DATE_PR_CHANGE="",IF(TITLE_DATE_PR="","",TITLE_DATE_PR),TITLE_DATE_PR_CHANGE)</f>
        <v>46003</v>
      </c>
      <c r="CI30" s="2267"/>
      <c r="CJ30" s="2267"/>
      <c r="CK30" s="2267"/>
      <c r="CL30" s="2267"/>
      <c r="CM30" s="2267"/>
      <c r="CN30" s="2267"/>
      <c r="CO30" s="1638"/>
      <c r="CP30" s="2267" t="str">
        <f>IF(TITLE_DATE_PR_CHANGE="",IF(TITLE_DATE_PR="","",TITLE_DATE_PR),TITLE_DATE_PR_CHANGE)</f>
        <v>46003</v>
      </c>
      <c r="CQ30" s="2267"/>
      <c r="CR30" s="2267"/>
      <c r="CS30" s="2267"/>
      <c r="CT30" s="2267"/>
      <c r="CU30" s="2267"/>
      <c r="CV30" s="2267"/>
      <c r="CW30" s="1638"/>
      <c r="CX30" s="2267" t="str">
        <f>IF(TITLE_DATE_PR_CHANGE="",IF(TITLE_DATE_PR="","",TITLE_DATE_PR),TITLE_DATE_PR_CHANGE)</f>
        <v>46003</v>
      </c>
      <c r="CY30" s="2267"/>
      <c r="CZ30" s="2267"/>
      <c r="DA30" s="2267"/>
      <c r="DB30" s="2267"/>
      <c r="DC30" s="2267"/>
      <c r="DD30" s="2267"/>
      <c r="DE30" s="3733"/>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83/5</v>
      </c>
      <c r="W31" s="2254"/>
      <c r="X31" s="2254"/>
      <c r="Y31" s="2254"/>
      <c r="Z31" s="2254"/>
      <c r="AA31" s="2254"/>
      <c r="AB31" s="2254"/>
      <c r="AC31" s="329"/>
      <c r="AD31" s="2254" t="str">
        <f>IF(TITLE_NUMBER_PR_CHANGE="",IF(TITLE_NUMBER_PR="","",TITLE_NUMBER_PR),TITLE_NUMBER_PR_CHANGE)</f>
        <v>83/5</v>
      </c>
      <c r="AE31" s="2254"/>
      <c r="AF31" s="2254"/>
      <c r="AG31" s="2254"/>
      <c r="AH31" s="2254"/>
      <c r="AI31" s="2254"/>
      <c r="AJ31" s="2254"/>
      <c r="AK31" s="329"/>
      <c r="AL31" s="3806" t="str">
        <f>IF(TITLE_NUMBER_PR_CHANGE="",IF(TITLE_NUMBER_PR="","",TITLE_NUMBER_PR),TITLE_NUMBER_PR_CHANGE)</f>
        <v>83/5</v>
      </c>
      <c r="AM31" s="3806"/>
      <c r="AN31" s="2254"/>
      <c r="AO31" s="2254"/>
      <c r="AP31" s="2254"/>
      <c r="AQ31" s="2254"/>
      <c r="AR31" s="2254"/>
      <c r="AS31" s="1638"/>
      <c r="AT31" s="2254" t="str">
        <f>IF(TITLE_NUMBER_PR_CHANGE="",IF(TITLE_NUMBER_PR="","",TITLE_NUMBER_PR),TITLE_NUMBER_PR_CHANGE)</f>
        <v>83/5</v>
      </c>
      <c r="AU31" s="2254"/>
      <c r="AV31" s="2254"/>
      <c r="AW31" s="2254"/>
      <c r="AX31" s="2254"/>
      <c r="AY31" s="2254"/>
      <c r="AZ31" s="2254"/>
      <c r="BA31" s="1638"/>
      <c r="BB31" s="3806" t="str">
        <f>IF(TITLE_NUMBER_PR_CHANGE="",IF(TITLE_NUMBER_PR="","",TITLE_NUMBER_PR),TITLE_NUMBER_PR_CHANGE)</f>
        <v>83/5</v>
      </c>
      <c r="BC31" s="3806"/>
      <c r="BD31" s="2254"/>
      <c r="BE31" s="2254"/>
      <c r="BF31" s="2254"/>
      <c r="BG31" s="2254"/>
      <c r="BH31" s="2254"/>
      <c r="BI31" s="1638"/>
      <c r="BJ31" s="3806" t="str">
        <f>IF(TITLE_NUMBER_PR_CHANGE="",IF(TITLE_NUMBER_PR="","",TITLE_NUMBER_PR),TITLE_NUMBER_PR_CHANGE)</f>
        <v>83/5</v>
      </c>
      <c r="BK31" s="3806"/>
      <c r="BL31" s="2254"/>
      <c r="BM31" s="2254"/>
      <c r="BN31" s="2254"/>
      <c r="BO31" s="2254"/>
      <c r="BP31" s="2254"/>
      <c r="BQ31" s="1638"/>
      <c r="BR31" s="3806" t="str">
        <f>IF(TITLE_NUMBER_PR_CHANGE="",IF(TITLE_NUMBER_PR="","",TITLE_NUMBER_PR),TITLE_NUMBER_PR_CHANGE)</f>
        <v>83/5</v>
      </c>
      <c r="BS31" s="3806"/>
      <c r="BT31" s="2254"/>
      <c r="BU31" s="2254"/>
      <c r="BV31" s="2254"/>
      <c r="BW31" s="2254"/>
      <c r="BX31" s="2254"/>
      <c r="BY31" s="1638"/>
      <c r="BZ31" s="2254" t="str">
        <f>IF(TITLE_NUMBER_PR_CHANGE="",IF(TITLE_NUMBER_PR="","",TITLE_NUMBER_PR),TITLE_NUMBER_PR_CHANGE)</f>
        <v>83/5</v>
      </c>
      <c r="CA31" s="3806"/>
      <c r="CB31" s="2254"/>
      <c r="CC31" s="2254"/>
      <c r="CD31" s="2254"/>
      <c r="CE31" s="2254"/>
      <c r="CF31" s="2254"/>
      <c r="CG31" s="1638"/>
      <c r="CH31" s="2254" t="str">
        <f>IF(TITLE_NUMBER_PR_CHANGE="",IF(TITLE_NUMBER_PR="","",TITLE_NUMBER_PR),TITLE_NUMBER_PR_CHANGE)</f>
        <v>83/5</v>
      </c>
      <c r="CI31" s="3806"/>
      <c r="CJ31" s="2254"/>
      <c r="CK31" s="2254"/>
      <c r="CL31" s="2254"/>
      <c r="CM31" s="2254"/>
      <c r="CN31" s="2254"/>
      <c r="CO31" s="1638"/>
      <c r="CP31" s="2254" t="str">
        <f>IF(TITLE_NUMBER_PR_CHANGE="",IF(TITLE_NUMBER_PR="","",TITLE_NUMBER_PR),TITLE_NUMBER_PR_CHANGE)</f>
        <v>83/5</v>
      </c>
      <c r="CQ31" s="3806"/>
      <c r="CR31" s="2254"/>
      <c r="CS31" s="2254"/>
      <c r="CT31" s="2254"/>
      <c r="CU31" s="2254"/>
      <c r="CV31" s="2254"/>
      <c r="CW31" s="1638"/>
      <c r="CX31" s="2254" t="str">
        <f>IF(TITLE_NUMBER_PR_CHANGE="",IF(TITLE_NUMBER_PR="","",TITLE_NUMBER_PR),TITLE_NUMBER_PR_CHANGE)</f>
        <v>83/5</v>
      </c>
      <c r="CY31" s="3806"/>
      <c r="CZ31" s="2254"/>
      <c r="DA31" s="2254"/>
      <c r="DB31" s="2254"/>
      <c r="DC31" s="2254"/>
      <c r="DD31" s="2254"/>
      <c r="DE31" s="3733"/>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https://law.rkomi.ru/?id=66385</v>
      </c>
      <c r="W32" s="2254"/>
      <c r="X32" s="2254"/>
      <c r="Y32" s="2254"/>
      <c r="Z32" s="2254"/>
      <c r="AA32" s="2254"/>
      <c r="AB32" s="2254"/>
      <c r="AC32" s="329"/>
      <c r="AD32" s="2254" t="str">
        <f>IF(TITLE_IST_PUB_CHANGE="",IF(TITLE_IST_PUB="","",TITLE_IST_PUB),TITLE_IST_PUB_CHANGE)</f>
        <v>https://law.rkomi.ru/?id=66385</v>
      </c>
      <c r="AE32" s="2254"/>
      <c r="AF32" s="2254"/>
      <c r="AG32" s="2254"/>
      <c r="AH32" s="2254"/>
      <c r="AI32" s="2254"/>
      <c r="AJ32" s="2254"/>
      <c r="AK32" s="329"/>
      <c r="AL32" s="3806" t="str">
        <f>IF(TITLE_IST_PUB_CHANGE="",IF(TITLE_IST_PUB="","",TITLE_IST_PUB),TITLE_IST_PUB_CHANGE)</f>
        <v>https://law.rkomi.ru/?id=66385</v>
      </c>
      <c r="AM32" s="3806"/>
      <c r="AN32" s="2254"/>
      <c r="AO32" s="2254"/>
      <c r="AP32" s="2254"/>
      <c r="AQ32" s="2254"/>
      <c r="AR32" s="2254"/>
      <c r="AS32" s="1638"/>
      <c r="AT32" s="2254" t="str">
        <f>IF(TITLE_IST_PUB_CHANGE="",IF(TITLE_IST_PUB="","",TITLE_IST_PUB),TITLE_IST_PUB_CHANGE)</f>
        <v>https://law.rkomi.ru/?id=66385</v>
      </c>
      <c r="AU32" s="2254"/>
      <c r="AV32" s="2254"/>
      <c r="AW32" s="2254"/>
      <c r="AX32" s="2254"/>
      <c r="AY32" s="2254"/>
      <c r="AZ32" s="2254"/>
      <c r="BA32" s="1638"/>
      <c r="BB32" s="3806" t="str">
        <f>IF(TITLE_IST_PUB_CHANGE="",IF(TITLE_IST_PUB="","",TITLE_IST_PUB),TITLE_IST_PUB_CHANGE)</f>
        <v>https://law.rkomi.ru/?id=66385</v>
      </c>
      <c r="BC32" s="3806"/>
      <c r="BD32" s="2254"/>
      <c r="BE32" s="2254"/>
      <c r="BF32" s="2254"/>
      <c r="BG32" s="2254"/>
      <c r="BH32" s="2254"/>
      <c r="BI32" s="1638"/>
      <c r="BJ32" s="3806" t="str">
        <f>IF(TITLE_IST_PUB_CHANGE="",IF(TITLE_IST_PUB="","",TITLE_IST_PUB),TITLE_IST_PUB_CHANGE)</f>
        <v>https://law.rkomi.ru/?id=66385</v>
      </c>
      <c r="BK32" s="3806"/>
      <c r="BL32" s="2254"/>
      <c r="BM32" s="2254"/>
      <c r="BN32" s="2254"/>
      <c r="BO32" s="2254"/>
      <c r="BP32" s="2254"/>
      <c r="BQ32" s="1638"/>
      <c r="BR32" s="3806" t="str">
        <f>IF(TITLE_IST_PUB_CHANGE="",IF(TITLE_IST_PUB="","",TITLE_IST_PUB),TITLE_IST_PUB_CHANGE)</f>
        <v>https://law.rkomi.ru/?id=66385</v>
      </c>
      <c r="BS32" s="3806"/>
      <c r="BT32" s="2254"/>
      <c r="BU32" s="2254"/>
      <c r="BV32" s="2254"/>
      <c r="BW32" s="2254"/>
      <c r="BX32" s="2254"/>
      <c r="BY32" s="1638"/>
      <c r="BZ32" s="2254" t="str">
        <f>IF(TITLE_IST_PUB_CHANGE="",IF(TITLE_IST_PUB="","",TITLE_IST_PUB),TITLE_IST_PUB_CHANGE)</f>
        <v>https://law.rkomi.ru/?id=66385</v>
      </c>
      <c r="CA32" s="3806"/>
      <c r="CB32" s="2254"/>
      <c r="CC32" s="2254"/>
      <c r="CD32" s="2254"/>
      <c r="CE32" s="2254"/>
      <c r="CF32" s="2254"/>
      <c r="CG32" s="1638"/>
      <c r="CH32" s="2254" t="str">
        <f>IF(TITLE_IST_PUB_CHANGE="",IF(TITLE_IST_PUB="","",TITLE_IST_PUB),TITLE_IST_PUB_CHANGE)</f>
        <v>https://law.rkomi.ru/?id=66385</v>
      </c>
      <c r="CI32" s="3806"/>
      <c r="CJ32" s="2254"/>
      <c r="CK32" s="2254"/>
      <c r="CL32" s="2254"/>
      <c r="CM32" s="2254"/>
      <c r="CN32" s="2254"/>
      <c r="CO32" s="1638"/>
      <c r="CP32" s="2254" t="str">
        <f>IF(TITLE_IST_PUB_CHANGE="",IF(TITLE_IST_PUB="","",TITLE_IST_PUB),TITLE_IST_PUB_CHANGE)</f>
        <v>https://law.rkomi.ru/?id=66385</v>
      </c>
      <c r="CQ32" s="3806"/>
      <c r="CR32" s="2254"/>
      <c r="CS32" s="2254"/>
      <c r="CT32" s="2254"/>
      <c r="CU32" s="2254"/>
      <c r="CV32" s="2254"/>
      <c r="CW32" s="1638"/>
      <c r="CX32" s="2254" t="str">
        <f>IF(TITLE_IST_PUB_CHANGE="",IF(TITLE_IST_PUB="","",TITLE_IST_PUB),TITLE_IST_PUB_CHANGE)</f>
        <v>https://law.rkomi.ru/?id=66385</v>
      </c>
      <c r="CY32" s="3806"/>
      <c r="CZ32" s="2254"/>
      <c r="DA32" s="2254"/>
      <c r="DB32" s="2254"/>
      <c r="DC32" s="2254"/>
      <c r="DD32" s="2254"/>
      <c r="DE32" s="3733"/>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746"/>
      <c r="AM33" s="3746"/>
      <c r="AN33" s="325"/>
      <c r="AO33" s="325"/>
      <c r="AP33" s="325"/>
      <c r="AQ33" s="325"/>
      <c r="AR33" s="325"/>
      <c r="AS33" s="325"/>
      <c r="AT33" s="325"/>
      <c r="AU33" s="325"/>
      <c r="AV33" s="325"/>
      <c r="AW33" s="325"/>
      <c r="AX33" s="325"/>
      <c r="AY33" s="325"/>
      <c r="AZ33" s="325"/>
      <c r="BA33" s="325"/>
      <c r="BB33" s="3746"/>
      <c r="BC33" s="3746"/>
      <c r="BD33" s="325"/>
      <c r="BE33" s="325"/>
      <c r="BF33" s="325"/>
      <c r="BG33" s="325"/>
      <c r="BH33" s="325"/>
      <c r="BI33" s="325"/>
      <c r="BJ33" s="3746"/>
      <c r="BK33" s="3746"/>
      <c r="BL33" s="325"/>
      <c r="BM33" s="325"/>
      <c r="BN33" s="325"/>
      <c r="BO33" s="325"/>
      <c r="BP33" s="325"/>
      <c r="BQ33" s="325"/>
      <c r="BR33" s="3746"/>
      <c r="BS33" s="3746"/>
      <c r="BT33" s="325"/>
      <c r="BU33" s="325"/>
      <c r="BV33" s="325"/>
      <c r="BW33" s="325"/>
      <c r="BX33" s="325"/>
      <c r="BY33" s="325"/>
      <c r="BZ33" s="325"/>
      <c r="CA33" s="3746"/>
      <c r="CB33" s="325"/>
      <c r="CC33" s="325"/>
      <c r="CD33" s="325"/>
      <c r="CE33" s="325"/>
      <c r="CF33" s="325"/>
      <c r="CG33" s="325"/>
      <c r="CH33" s="325"/>
      <c r="CI33" s="3746"/>
      <c r="CJ33" s="325"/>
      <c r="CK33" s="325"/>
      <c r="CL33" s="325"/>
      <c r="CM33" s="325"/>
      <c r="CN33" s="325"/>
      <c r="CO33" s="325"/>
      <c r="CP33" s="325"/>
      <c r="CQ33" s="3746"/>
      <c r="CR33" s="325"/>
      <c r="CS33" s="325"/>
      <c r="CT33" s="325"/>
      <c r="CU33" s="325"/>
      <c r="CV33" s="325"/>
      <c r="CW33" s="325"/>
      <c r="CX33" s="325"/>
      <c r="CY33" s="3746"/>
      <c r="CZ33" s="325"/>
      <c r="DA33" s="325"/>
      <c r="DB33" s="325"/>
      <c r="DC33" s="325"/>
      <c r="DD33" s="325"/>
      <c r="DE33" s="3746"/>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2267" t="str">
        <f>IF(TITLE_DATE_PR_CHANGE="",IF(TITLE_DATE_PR="","",TITLE_DATE_PR),TITLE_DATE_PR_CHANGE)</f>
        <v>46003</v>
      </c>
      <c r="AM34" s="2267"/>
      <c r="AN34" s="2267"/>
      <c r="AO34" s="2267"/>
      <c r="AP34" s="2267"/>
      <c r="AQ34" s="2267"/>
      <c r="AR34" s="2267"/>
      <c r="AS34" s="1638"/>
      <c r="AT34" s="2267" t="str">
        <f>IF(TITLE_DATE_PR_CHANGE="",IF(TITLE_DATE_PR="","",TITLE_DATE_PR),TITLE_DATE_PR_CHANGE)</f>
        <v>46003</v>
      </c>
      <c r="AU34" s="2267"/>
      <c r="AV34" s="2267"/>
      <c r="AW34" s="2267"/>
      <c r="AX34" s="2267"/>
      <c r="AY34" s="2267"/>
      <c r="AZ34" s="2267"/>
      <c r="BA34" s="1638"/>
      <c r="BB34" s="2267" t="str">
        <f>IF(TITLE_DATE_PR_CHANGE="",IF(TITLE_DATE_PR="","",TITLE_DATE_PR),TITLE_DATE_PR_CHANGE)</f>
        <v>46003</v>
      </c>
      <c r="BC34" s="2267"/>
      <c r="BD34" s="2267"/>
      <c r="BE34" s="2267"/>
      <c r="BF34" s="2267"/>
      <c r="BG34" s="2267"/>
      <c r="BH34" s="2267"/>
      <c r="BI34" s="1638"/>
      <c r="BJ34" s="2267" t="str">
        <f>IF(TITLE_DATE_PR_CHANGE="",IF(TITLE_DATE_PR="","",TITLE_DATE_PR),TITLE_DATE_PR_CHANGE)</f>
        <v>46003</v>
      </c>
      <c r="BK34" s="2267"/>
      <c r="BL34" s="2267"/>
      <c r="BM34" s="2267"/>
      <c r="BN34" s="2267"/>
      <c r="BO34" s="2267"/>
      <c r="BP34" s="2267"/>
      <c r="BQ34" s="1638"/>
      <c r="BR34" s="2267" t="str">
        <f>IF(TITLE_DATE_PR_CHANGE="",IF(TITLE_DATE_PR="","",TITLE_DATE_PR),TITLE_DATE_PR_CHANGE)</f>
        <v>46003</v>
      </c>
      <c r="BS34" s="2267"/>
      <c r="BT34" s="2267"/>
      <c r="BU34" s="2267"/>
      <c r="BV34" s="2267"/>
      <c r="BW34" s="2267"/>
      <c r="BX34" s="2267"/>
      <c r="BY34" s="1638"/>
      <c r="BZ34" s="2267" t="str">
        <f>IF(TITLE_DATE_PR_CHANGE="",IF(TITLE_DATE_PR="","",TITLE_DATE_PR),TITLE_DATE_PR_CHANGE)</f>
        <v>46003</v>
      </c>
      <c r="CA34" s="2267"/>
      <c r="CB34" s="2267"/>
      <c r="CC34" s="2267"/>
      <c r="CD34" s="2267"/>
      <c r="CE34" s="2267"/>
      <c r="CF34" s="2267"/>
      <c r="CG34" s="1638"/>
      <c r="CH34" s="2267" t="str">
        <f>IF(TITLE_DATE_PR_CHANGE="",IF(TITLE_DATE_PR="","",TITLE_DATE_PR),TITLE_DATE_PR_CHANGE)</f>
        <v>46003</v>
      </c>
      <c r="CI34" s="2267"/>
      <c r="CJ34" s="2267"/>
      <c r="CK34" s="2267"/>
      <c r="CL34" s="2267"/>
      <c r="CM34" s="2267"/>
      <c r="CN34" s="2267"/>
      <c r="CO34" s="1638"/>
      <c r="CP34" s="2267" t="str">
        <f>IF(TITLE_DATE_PR_CHANGE="",IF(TITLE_DATE_PR="","",TITLE_DATE_PR),TITLE_DATE_PR_CHANGE)</f>
        <v>46003</v>
      </c>
      <c r="CQ34" s="2267"/>
      <c r="CR34" s="2267"/>
      <c r="CS34" s="2267"/>
      <c r="CT34" s="2267"/>
      <c r="CU34" s="2267"/>
      <c r="CV34" s="2267"/>
      <c r="CW34" s="1638"/>
      <c r="CX34" s="2267" t="str">
        <f>IF(TITLE_DATE_PR_CHANGE="",IF(TITLE_DATE_PR="","",TITLE_DATE_PR),TITLE_DATE_PR_CHANGE)</f>
        <v>46003</v>
      </c>
      <c r="CY34" s="2267"/>
      <c r="CZ34" s="2267"/>
      <c r="DA34" s="2267"/>
      <c r="DB34" s="2267"/>
      <c r="DC34" s="2267"/>
      <c r="DD34" s="2267"/>
      <c r="DE34" s="3733"/>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83/5</v>
      </c>
      <c r="W35" s="2254"/>
      <c r="X35" s="2254"/>
      <c r="Y35" s="2254"/>
      <c r="Z35" s="2254"/>
      <c r="AA35" s="2254"/>
      <c r="AB35" s="2254"/>
      <c r="AC35" s="329"/>
      <c r="AD35" s="2254" t="str">
        <f>IF(TITLE_NUMBER_PR_CHANGE="",IF(TITLE_NUMBER_PR="","",TITLE_NUMBER_PR),TITLE_NUMBER_PR_CHANGE)</f>
        <v>83/5</v>
      </c>
      <c r="AE35" s="2254"/>
      <c r="AF35" s="2254"/>
      <c r="AG35" s="2254"/>
      <c r="AH35" s="2254"/>
      <c r="AI35" s="2254"/>
      <c r="AJ35" s="2254"/>
      <c r="AK35" s="329"/>
      <c r="AL35" s="3806" t="str">
        <f>IF(TITLE_NUMBER_PR_CHANGE="",IF(TITLE_NUMBER_PR="","",TITLE_NUMBER_PR),TITLE_NUMBER_PR_CHANGE)</f>
        <v>83/5</v>
      </c>
      <c r="AM35" s="3806"/>
      <c r="AN35" s="2254"/>
      <c r="AO35" s="2254"/>
      <c r="AP35" s="2254"/>
      <c r="AQ35" s="2254"/>
      <c r="AR35" s="2254"/>
      <c r="AS35" s="1638"/>
      <c r="AT35" s="2254" t="str">
        <f>IF(TITLE_NUMBER_PR_CHANGE="",IF(TITLE_NUMBER_PR="","",TITLE_NUMBER_PR),TITLE_NUMBER_PR_CHANGE)</f>
        <v>83/5</v>
      </c>
      <c r="AU35" s="2254"/>
      <c r="AV35" s="2254"/>
      <c r="AW35" s="2254"/>
      <c r="AX35" s="2254"/>
      <c r="AY35" s="2254"/>
      <c r="AZ35" s="2254"/>
      <c r="BA35" s="1638"/>
      <c r="BB35" s="3806" t="str">
        <f>IF(TITLE_NUMBER_PR_CHANGE="",IF(TITLE_NUMBER_PR="","",TITLE_NUMBER_PR),TITLE_NUMBER_PR_CHANGE)</f>
        <v>83/5</v>
      </c>
      <c r="BC35" s="3806"/>
      <c r="BD35" s="2254"/>
      <c r="BE35" s="2254"/>
      <c r="BF35" s="2254"/>
      <c r="BG35" s="2254"/>
      <c r="BH35" s="2254"/>
      <c r="BI35" s="1638"/>
      <c r="BJ35" s="3806" t="str">
        <f>IF(TITLE_NUMBER_PR_CHANGE="",IF(TITLE_NUMBER_PR="","",TITLE_NUMBER_PR),TITLE_NUMBER_PR_CHANGE)</f>
        <v>83/5</v>
      </c>
      <c r="BK35" s="3806"/>
      <c r="BL35" s="2254"/>
      <c r="BM35" s="2254"/>
      <c r="BN35" s="2254"/>
      <c r="BO35" s="2254"/>
      <c r="BP35" s="2254"/>
      <c r="BQ35" s="1638"/>
      <c r="BR35" s="3806" t="str">
        <f>IF(TITLE_NUMBER_PR_CHANGE="",IF(TITLE_NUMBER_PR="","",TITLE_NUMBER_PR),TITLE_NUMBER_PR_CHANGE)</f>
        <v>83/5</v>
      </c>
      <c r="BS35" s="3806"/>
      <c r="BT35" s="2254"/>
      <c r="BU35" s="2254"/>
      <c r="BV35" s="2254"/>
      <c r="BW35" s="2254"/>
      <c r="BX35" s="2254"/>
      <c r="BY35" s="1638"/>
      <c r="BZ35" s="2254" t="str">
        <f>IF(TITLE_NUMBER_PR_CHANGE="",IF(TITLE_NUMBER_PR="","",TITLE_NUMBER_PR),TITLE_NUMBER_PR_CHANGE)</f>
        <v>83/5</v>
      </c>
      <c r="CA35" s="3806"/>
      <c r="CB35" s="2254"/>
      <c r="CC35" s="2254"/>
      <c r="CD35" s="2254"/>
      <c r="CE35" s="2254"/>
      <c r="CF35" s="2254"/>
      <c r="CG35" s="1638"/>
      <c r="CH35" s="2254" t="str">
        <f>IF(TITLE_NUMBER_PR_CHANGE="",IF(TITLE_NUMBER_PR="","",TITLE_NUMBER_PR),TITLE_NUMBER_PR_CHANGE)</f>
        <v>83/5</v>
      </c>
      <c r="CI35" s="3806"/>
      <c r="CJ35" s="2254"/>
      <c r="CK35" s="2254"/>
      <c r="CL35" s="2254"/>
      <c r="CM35" s="2254"/>
      <c r="CN35" s="2254"/>
      <c r="CO35" s="1638"/>
      <c r="CP35" s="2254" t="str">
        <f>IF(TITLE_NUMBER_PR_CHANGE="",IF(TITLE_NUMBER_PR="","",TITLE_NUMBER_PR),TITLE_NUMBER_PR_CHANGE)</f>
        <v>83/5</v>
      </c>
      <c r="CQ35" s="3806"/>
      <c r="CR35" s="2254"/>
      <c r="CS35" s="2254"/>
      <c r="CT35" s="2254"/>
      <c r="CU35" s="2254"/>
      <c r="CV35" s="2254"/>
      <c r="CW35" s="1638"/>
      <c r="CX35" s="2254" t="str">
        <f>IF(TITLE_NUMBER_PR_CHANGE="",IF(TITLE_NUMBER_PR="","",TITLE_NUMBER_PR),TITLE_NUMBER_PR_CHANGE)</f>
        <v>83/5</v>
      </c>
      <c r="CY35" s="3806"/>
      <c r="CZ35" s="2254"/>
      <c r="DA35" s="2254"/>
      <c r="DB35" s="2254"/>
      <c r="DC35" s="2254"/>
      <c r="DD35" s="2254"/>
      <c r="DE35" s="3733"/>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L36" s="3733"/>
      <c r="AM36" s="3733"/>
      <c r="AN36" s="1638"/>
      <c r="AO36" s="1638"/>
      <c r="AP36" s="1638"/>
      <c r="AQ36" s="1638"/>
      <c r="AR36" s="1638"/>
      <c r="AS36" s="1645" t="s">
        <v>440</v>
      </c>
      <c r="AT36" s="1638"/>
      <c r="AU36" s="1638"/>
      <c r="AV36" s="1638"/>
      <c r="AW36" s="1638"/>
      <c r="AX36" s="1638"/>
      <c r="AY36" s="1638"/>
      <c r="AZ36" s="1638"/>
      <c r="BA36" s="1645" t="s">
        <v>440</v>
      </c>
      <c r="BB36" s="3733"/>
      <c r="BC36" s="3733"/>
      <c r="BD36" s="1638"/>
      <c r="BE36" s="1638"/>
      <c r="BF36" s="1638"/>
      <c r="BG36" s="1638"/>
      <c r="BH36" s="1638"/>
      <c r="BI36" s="1645" t="s">
        <v>440</v>
      </c>
      <c r="BJ36" s="3733"/>
      <c r="BK36" s="3733"/>
      <c r="BL36" s="1638"/>
      <c r="BM36" s="1638"/>
      <c r="BN36" s="1638"/>
      <c r="BO36" s="1638"/>
      <c r="BP36" s="1638"/>
      <c r="BQ36" s="1645" t="s">
        <v>440</v>
      </c>
      <c r="BR36" s="3733"/>
      <c r="BS36" s="3733"/>
      <c r="BT36" s="1638"/>
      <c r="BU36" s="1638"/>
      <c r="BV36" s="1638"/>
      <c r="BW36" s="1638"/>
      <c r="BX36" s="1638"/>
      <c r="BY36" s="1645" t="s">
        <v>440</v>
      </c>
      <c r="BZ36" s="1638"/>
      <c r="CA36" s="3733"/>
      <c r="CB36" s="1638"/>
      <c r="CC36" s="1638"/>
      <c r="CD36" s="1638"/>
      <c r="CE36" s="1638"/>
      <c r="CF36" s="1638"/>
      <c r="CG36" s="1645" t="s">
        <v>440</v>
      </c>
      <c r="CH36" s="1638"/>
      <c r="CI36" s="3733"/>
      <c r="CJ36" s="1638"/>
      <c r="CK36" s="1638"/>
      <c r="CL36" s="1638"/>
      <c r="CM36" s="1638"/>
      <c r="CN36" s="1638"/>
      <c r="CO36" s="1645" t="s">
        <v>440</v>
      </c>
      <c r="CP36" s="1638"/>
      <c r="CQ36" s="3733"/>
      <c r="CR36" s="1638"/>
      <c r="CS36" s="1638"/>
      <c r="CT36" s="1638"/>
      <c r="CU36" s="1638"/>
      <c r="CV36" s="1638"/>
      <c r="CW36" s="1645" t="s">
        <v>440</v>
      </c>
      <c r="CX36" s="1638"/>
      <c r="CY36" s="3733"/>
      <c r="CZ36" s="1638"/>
      <c r="DA36" s="1638"/>
      <c r="DB36" s="1638"/>
      <c r="DC36" s="1638"/>
      <c r="DD36" s="1638"/>
      <c r="DE36" s="3747" t="s">
        <v>440</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3748" t="s">
        <v>176</v>
      </c>
      <c r="AM37" s="3748"/>
      <c r="AN37" s="2255"/>
      <c r="AO37" s="2255"/>
      <c r="AP37" s="2255"/>
      <c r="AQ37" s="2255"/>
      <c r="AR37" s="2255"/>
      <c r="AS37" s="2255"/>
      <c r="AT37" s="2255" t="s">
        <v>176</v>
      </c>
      <c r="AU37" s="2255"/>
      <c r="AV37" s="2255"/>
      <c r="AW37" s="2255"/>
      <c r="AX37" s="2255"/>
      <c r="AY37" s="2255"/>
      <c r="AZ37" s="2255"/>
      <c r="BA37" s="2255"/>
      <c r="BB37" s="3748" t="s">
        <v>176</v>
      </c>
      <c r="BC37" s="3748"/>
      <c r="BD37" s="2255"/>
      <c r="BE37" s="2255"/>
      <c r="BF37" s="2255"/>
      <c r="BG37" s="2255"/>
      <c r="BH37" s="2255"/>
      <c r="BI37" s="2255"/>
      <c r="BJ37" s="3748" t="s">
        <v>176</v>
      </c>
      <c r="BK37" s="3748"/>
      <c r="BL37" s="2255"/>
      <c r="BM37" s="2255"/>
      <c r="BN37" s="2255"/>
      <c r="BO37" s="2255"/>
      <c r="BP37" s="2255"/>
      <c r="BQ37" s="2255"/>
      <c r="BR37" s="3748" t="s">
        <v>176</v>
      </c>
      <c r="BS37" s="3748"/>
      <c r="BT37" s="2255"/>
      <c r="BU37" s="2255"/>
      <c r="BV37" s="2255"/>
      <c r="BW37" s="2255"/>
      <c r="BX37" s="2255"/>
      <c r="BY37" s="2255"/>
      <c r="BZ37" s="2255" t="s">
        <v>176</v>
      </c>
      <c r="CA37" s="3748"/>
      <c r="CB37" s="2255"/>
      <c r="CC37" s="2255"/>
      <c r="CD37" s="2255"/>
      <c r="CE37" s="2255"/>
      <c r="CF37" s="2255"/>
      <c r="CG37" s="2255"/>
      <c r="CH37" s="2255" t="s">
        <v>176</v>
      </c>
      <c r="CI37" s="3748"/>
      <c r="CJ37" s="2255"/>
      <c r="CK37" s="2255"/>
      <c r="CL37" s="2255"/>
      <c r="CM37" s="2255"/>
      <c r="CN37" s="2255"/>
      <c r="CO37" s="2255"/>
      <c r="CP37" s="2255" t="s">
        <v>176</v>
      </c>
      <c r="CQ37" s="3748"/>
      <c r="CR37" s="2255"/>
      <c r="CS37" s="2255"/>
      <c r="CT37" s="2255"/>
      <c r="CU37" s="2255"/>
      <c r="CV37" s="2255"/>
      <c r="CW37" s="2255"/>
      <c r="CX37" s="2255" t="s">
        <v>176</v>
      </c>
      <c r="CY37" s="3748"/>
      <c r="CZ37" s="2255"/>
      <c r="DA37" s="2255"/>
      <c r="DB37" s="2255"/>
      <c r="DC37" s="2255"/>
      <c r="DD37" s="2255"/>
      <c r="DE37" s="3748"/>
      <c r="DM37" s="1158">
        <v>14</v>
      </c>
    </row>
    <row customHeight="1" ht="15">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3749" t="s">
        <v>316</v>
      </c>
      <c r="AM38" s="3749"/>
      <c r="AN38" s="2369"/>
      <c r="AO38" s="2369"/>
      <c r="AP38" s="2369"/>
      <c r="AQ38" s="2369"/>
      <c r="AR38" s="2369"/>
      <c r="AS38" s="2369"/>
      <c r="AT38" s="2369" t="s">
        <v>316</v>
      </c>
      <c r="AU38" s="2369"/>
      <c r="AV38" s="2369"/>
      <c r="AW38" s="2369"/>
      <c r="AX38" s="2369"/>
      <c r="AY38" s="2369"/>
      <c r="AZ38" s="2369"/>
      <c r="BA38" s="2369"/>
      <c r="BB38" s="3749" t="s">
        <v>316</v>
      </c>
      <c r="BC38" s="3749"/>
      <c r="BD38" s="2369"/>
      <c r="BE38" s="2369"/>
      <c r="BF38" s="2369"/>
      <c r="BG38" s="2369"/>
      <c r="BH38" s="2369"/>
      <c r="BI38" s="2369"/>
      <c r="BJ38" s="3749" t="s">
        <v>316</v>
      </c>
      <c r="BK38" s="3749"/>
      <c r="BL38" s="2369"/>
      <c r="BM38" s="2369"/>
      <c r="BN38" s="2369"/>
      <c r="BO38" s="2369"/>
      <c r="BP38" s="2369"/>
      <c r="BQ38" s="2369"/>
      <c r="BR38" s="3749" t="s">
        <v>316</v>
      </c>
      <c r="BS38" s="3749"/>
      <c r="BT38" s="2369"/>
      <c r="BU38" s="2369"/>
      <c r="BV38" s="2369"/>
      <c r="BW38" s="2369"/>
      <c r="BX38" s="2369"/>
      <c r="BY38" s="2369"/>
      <c r="BZ38" s="2369" t="s">
        <v>316</v>
      </c>
      <c r="CA38" s="3749"/>
      <c r="CB38" s="2369"/>
      <c r="CC38" s="2369"/>
      <c r="CD38" s="2369"/>
      <c r="CE38" s="2369"/>
      <c r="CF38" s="2369"/>
      <c r="CG38" s="2369"/>
      <c r="CH38" s="2369" t="s">
        <v>316</v>
      </c>
      <c r="CI38" s="3749"/>
      <c r="CJ38" s="2369"/>
      <c r="CK38" s="2369"/>
      <c r="CL38" s="2369"/>
      <c r="CM38" s="2369"/>
      <c r="CN38" s="2369"/>
      <c r="CO38" s="2369"/>
      <c r="CP38" s="2369" t="s">
        <v>316</v>
      </c>
      <c r="CQ38" s="3749"/>
      <c r="CR38" s="2369"/>
      <c r="CS38" s="2369"/>
      <c r="CT38" s="2369"/>
      <c r="CU38" s="2369"/>
      <c r="CV38" s="2369"/>
      <c r="CW38" s="2369"/>
      <c r="CX38" s="2369" t="s">
        <v>316</v>
      </c>
      <c r="CY38" s="3749"/>
      <c r="CZ38" s="2369"/>
      <c r="DA38" s="2369"/>
      <c r="DB38" s="2369"/>
      <c r="DC38" s="2369"/>
      <c r="DD38" s="2369"/>
      <c r="DE38" s="3749"/>
      <c r="DF38" s="2130"/>
      <c r="DG38" s="2130"/>
      <c r="DM38" s="1158"/>
    </row>
    <row customHeight="1" ht="14.699999999999998">
      <c r="Q39" s="379"/>
      <c r="R39" s="379"/>
      <c r="S39" s="2276" t="s">
        <v>92</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3808" t="s">
        <v>442</v>
      </c>
      <c r="AM39" s="3809"/>
      <c r="AN39" s="2403"/>
      <c r="AO39" s="2403"/>
      <c r="AP39" s="2403"/>
      <c r="AQ39" s="2403"/>
      <c r="AR39" s="2404"/>
      <c r="AS39" s="2280" t="s">
        <v>443</v>
      </c>
      <c r="AT39" s="2402" t="s">
        <v>442</v>
      </c>
      <c r="AU39" s="2403"/>
      <c r="AV39" s="2403"/>
      <c r="AW39" s="2403"/>
      <c r="AX39" s="2403"/>
      <c r="AY39" s="2403"/>
      <c r="AZ39" s="2404"/>
      <c r="BA39" s="2280" t="s">
        <v>443</v>
      </c>
      <c r="BB39" s="3808" t="s">
        <v>442</v>
      </c>
      <c r="BC39" s="3809"/>
      <c r="BD39" s="2403"/>
      <c r="BE39" s="2403"/>
      <c r="BF39" s="2403"/>
      <c r="BG39" s="2403"/>
      <c r="BH39" s="2404"/>
      <c r="BI39" s="2280" t="s">
        <v>443</v>
      </c>
      <c r="BJ39" s="3808" t="s">
        <v>442</v>
      </c>
      <c r="BK39" s="3809"/>
      <c r="BL39" s="2403"/>
      <c r="BM39" s="2403"/>
      <c r="BN39" s="2403"/>
      <c r="BO39" s="2403"/>
      <c r="BP39" s="2404"/>
      <c r="BQ39" s="2280" t="s">
        <v>443</v>
      </c>
      <c r="BR39" s="3808" t="s">
        <v>442</v>
      </c>
      <c r="BS39" s="3809"/>
      <c r="BT39" s="2403"/>
      <c r="BU39" s="2403"/>
      <c r="BV39" s="2403"/>
      <c r="BW39" s="2403"/>
      <c r="BX39" s="2404"/>
      <c r="BY39" s="2280" t="s">
        <v>443</v>
      </c>
      <c r="BZ39" s="2402" t="s">
        <v>442</v>
      </c>
      <c r="CA39" s="3809"/>
      <c r="CB39" s="2403"/>
      <c r="CC39" s="2403"/>
      <c r="CD39" s="2403"/>
      <c r="CE39" s="2403"/>
      <c r="CF39" s="2404"/>
      <c r="CG39" s="2280" t="s">
        <v>443</v>
      </c>
      <c r="CH39" s="2402" t="s">
        <v>442</v>
      </c>
      <c r="CI39" s="3809"/>
      <c r="CJ39" s="2403"/>
      <c r="CK39" s="2403"/>
      <c r="CL39" s="2403"/>
      <c r="CM39" s="2403"/>
      <c r="CN39" s="2404"/>
      <c r="CO39" s="2280" t="s">
        <v>443</v>
      </c>
      <c r="CP39" s="2402" t="s">
        <v>442</v>
      </c>
      <c r="CQ39" s="3809"/>
      <c r="CR39" s="2403"/>
      <c r="CS39" s="2403"/>
      <c r="CT39" s="2403"/>
      <c r="CU39" s="2403"/>
      <c r="CV39" s="2404"/>
      <c r="CW39" s="2280" t="s">
        <v>443</v>
      </c>
      <c r="CX39" s="2402" t="s">
        <v>442</v>
      </c>
      <c r="CY39" s="3809"/>
      <c r="CZ39" s="2403"/>
      <c r="DA39" s="2403"/>
      <c r="DB39" s="2403"/>
      <c r="DC39" s="2403"/>
      <c r="DD39" s="2404"/>
      <c r="DE39" s="3750" t="s">
        <v>443</v>
      </c>
      <c r="DF39" s="2283" t="s">
        <v>445</v>
      </c>
      <c r="DG39" s="2130"/>
      <c r="DM39" s="1158">
        <v>14</v>
      </c>
    </row>
    <row customHeight="1" ht="35.699999999999996">
      <c r="Q40" s="379"/>
      <c r="R40" s="379"/>
      <c r="S40" s="2276"/>
      <c r="T40" s="2212"/>
      <c r="U40" s="1034"/>
      <c r="V40" s="2263" t="s">
        <v>446</v>
      </c>
      <c r="W40" s="2286" t="s">
        <v>447</v>
      </c>
      <c r="X40" s="2265" t="s">
        <v>448</v>
      </c>
      <c r="Y40" s="2266"/>
      <c r="Z40" s="2265" t="s">
        <v>466</v>
      </c>
      <c r="AA40" s="2272"/>
      <c r="AB40" s="2266"/>
      <c r="AC40" s="2281"/>
      <c r="AD40" s="2263" t="s">
        <v>446</v>
      </c>
      <c r="AE40" s="2286" t="s">
        <v>447</v>
      </c>
      <c r="AF40" s="2265" t="s">
        <v>448</v>
      </c>
      <c r="AG40" s="2266"/>
      <c r="AH40" s="2265" t="s">
        <v>449</v>
      </c>
      <c r="AI40" s="2272"/>
      <c r="AJ40" s="2266"/>
      <c r="AK40" s="2281"/>
      <c r="AL40" s="3810" t="s">
        <v>446</v>
      </c>
      <c r="AM40" s="3811" t="s">
        <v>447</v>
      </c>
      <c r="AN40" s="2265" t="s">
        <v>448</v>
      </c>
      <c r="AO40" s="2266"/>
      <c r="AP40" s="2265" t="s">
        <v>466</v>
      </c>
      <c r="AQ40" s="2272"/>
      <c r="AR40" s="2266"/>
      <c r="AS40" s="2281"/>
      <c r="AT40" s="2263" t="s">
        <v>446</v>
      </c>
      <c r="AU40" s="2613" t="s">
        <v>447</v>
      </c>
      <c r="AV40" s="2265" t="s">
        <v>448</v>
      </c>
      <c r="AW40" s="2266"/>
      <c r="AX40" s="2265" t="s">
        <v>466</v>
      </c>
      <c r="AY40" s="2272"/>
      <c r="AZ40" s="2266"/>
      <c r="BA40" s="2281"/>
      <c r="BB40" s="3810" t="s">
        <v>446</v>
      </c>
      <c r="BC40" s="3811" t="s">
        <v>447</v>
      </c>
      <c r="BD40" s="2265" t="s">
        <v>448</v>
      </c>
      <c r="BE40" s="2266"/>
      <c r="BF40" s="2265" t="s">
        <v>466</v>
      </c>
      <c r="BG40" s="2272"/>
      <c r="BH40" s="2266"/>
      <c r="BI40" s="2281"/>
      <c r="BJ40" s="3810" t="s">
        <v>446</v>
      </c>
      <c r="BK40" s="3811" t="s">
        <v>447</v>
      </c>
      <c r="BL40" s="2265" t="s">
        <v>448</v>
      </c>
      <c r="BM40" s="2266"/>
      <c r="BN40" s="2265" t="s">
        <v>466</v>
      </c>
      <c r="BO40" s="2272"/>
      <c r="BP40" s="2266"/>
      <c r="BQ40" s="2281"/>
      <c r="BR40" s="3810" t="s">
        <v>446</v>
      </c>
      <c r="BS40" s="3811" t="s">
        <v>447</v>
      </c>
      <c r="BT40" s="2265" t="s">
        <v>448</v>
      </c>
      <c r="BU40" s="2266"/>
      <c r="BV40" s="2265" t="s">
        <v>466</v>
      </c>
      <c r="BW40" s="2272"/>
      <c r="BX40" s="2266"/>
      <c r="BY40" s="2281"/>
      <c r="BZ40" s="2263" t="s">
        <v>446</v>
      </c>
      <c r="CA40" s="3811" t="s">
        <v>447</v>
      </c>
      <c r="CB40" s="2265" t="s">
        <v>448</v>
      </c>
      <c r="CC40" s="2266"/>
      <c r="CD40" s="2265" t="s">
        <v>466</v>
      </c>
      <c r="CE40" s="2272"/>
      <c r="CF40" s="2266"/>
      <c r="CG40" s="2281"/>
      <c r="CH40" s="2263" t="s">
        <v>446</v>
      </c>
      <c r="CI40" s="3811" t="s">
        <v>447</v>
      </c>
      <c r="CJ40" s="2265" t="s">
        <v>448</v>
      </c>
      <c r="CK40" s="2266"/>
      <c r="CL40" s="2265" t="s">
        <v>466</v>
      </c>
      <c r="CM40" s="2272"/>
      <c r="CN40" s="2266"/>
      <c r="CO40" s="2281"/>
      <c r="CP40" s="2263" t="s">
        <v>446</v>
      </c>
      <c r="CQ40" s="3811" t="s">
        <v>447</v>
      </c>
      <c r="CR40" s="2265" t="s">
        <v>448</v>
      </c>
      <c r="CS40" s="2266"/>
      <c r="CT40" s="2265" t="s">
        <v>466</v>
      </c>
      <c r="CU40" s="2272"/>
      <c r="CV40" s="2266"/>
      <c r="CW40" s="2281"/>
      <c r="CX40" s="2263" t="s">
        <v>446</v>
      </c>
      <c r="CY40" s="3811" t="s">
        <v>447</v>
      </c>
      <c r="CZ40" s="2265" t="s">
        <v>448</v>
      </c>
      <c r="DA40" s="2266"/>
      <c r="DB40" s="2265" t="s">
        <v>466</v>
      </c>
      <c r="DC40" s="2272"/>
      <c r="DD40" s="2266"/>
      <c r="DE40" s="3751"/>
      <c r="DF40" s="2284"/>
      <c r="DG40" s="2130"/>
      <c r="DM40" s="1158">
        <v>34</v>
      </c>
    </row>
    <row customHeight="1" ht="35.699999999999996">
      <c r="A41" s="1373"/>
      <c r="B41" s="1373" t="s">
        <v>140</v>
      </c>
      <c r="C41" s="1373" t="s">
        <v>141</v>
      </c>
      <c r="D41" s="1373" t="s">
        <v>142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3812"/>
      <c r="AM41" s="3813"/>
      <c r="AN41" s="2580" t="s">
        <v>457</v>
      </c>
      <c r="AO41" s="2580" t="s">
        <v>458</v>
      </c>
      <c r="AP41" s="2580" t="s">
        <v>459</v>
      </c>
      <c r="AQ41" s="2273" t="s">
        <v>460</v>
      </c>
      <c r="AR41" s="2274"/>
      <c r="AS41" s="2282"/>
      <c r="AT41" s="2264"/>
      <c r="AU41" s="2287"/>
      <c r="AV41" s="2580" t="s">
        <v>457</v>
      </c>
      <c r="AW41" s="2580" t="s">
        <v>458</v>
      </c>
      <c r="AX41" s="2580" t="s">
        <v>459</v>
      </c>
      <c r="AY41" s="2273" t="s">
        <v>460</v>
      </c>
      <c r="AZ41" s="2274"/>
      <c r="BA41" s="2282"/>
      <c r="BB41" s="3812"/>
      <c r="BC41" s="3813"/>
      <c r="BD41" s="2580" t="s">
        <v>457</v>
      </c>
      <c r="BE41" s="2580" t="s">
        <v>458</v>
      </c>
      <c r="BF41" s="2580" t="s">
        <v>459</v>
      </c>
      <c r="BG41" s="2273" t="s">
        <v>460</v>
      </c>
      <c r="BH41" s="2274"/>
      <c r="BI41" s="2282"/>
      <c r="BJ41" s="3812"/>
      <c r="BK41" s="3813"/>
      <c r="BL41" s="2580" t="s">
        <v>457</v>
      </c>
      <c r="BM41" s="2580" t="s">
        <v>458</v>
      </c>
      <c r="BN41" s="2580" t="s">
        <v>459</v>
      </c>
      <c r="BO41" s="2273" t="s">
        <v>460</v>
      </c>
      <c r="BP41" s="2274"/>
      <c r="BQ41" s="2282"/>
      <c r="BR41" s="3812"/>
      <c r="BS41" s="3813"/>
      <c r="BT41" s="2580" t="s">
        <v>457</v>
      </c>
      <c r="BU41" s="2580" t="s">
        <v>458</v>
      </c>
      <c r="BV41" s="2580" t="s">
        <v>459</v>
      </c>
      <c r="BW41" s="2273" t="s">
        <v>460</v>
      </c>
      <c r="BX41" s="2274"/>
      <c r="BY41" s="2282"/>
      <c r="BZ41" s="2264"/>
      <c r="CA41" s="3813"/>
      <c r="CB41" s="2580" t="s">
        <v>457</v>
      </c>
      <c r="CC41" s="2580" t="s">
        <v>458</v>
      </c>
      <c r="CD41" s="2580" t="s">
        <v>459</v>
      </c>
      <c r="CE41" s="2273" t="s">
        <v>460</v>
      </c>
      <c r="CF41" s="2274"/>
      <c r="CG41" s="2282"/>
      <c r="CH41" s="2264"/>
      <c r="CI41" s="3813"/>
      <c r="CJ41" s="2580" t="s">
        <v>457</v>
      </c>
      <c r="CK41" s="2580" t="s">
        <v>458</v>
      </c>
      <c r="CL41" s="2580" t="s">
        <v>459</v>
      </c>
      <c r="CM41" s="2273" t="s">
        <v>460</v>
      </c>
      <c r="CN41" s="2274"/>
      <c r="CO41" s="2282"/>
      <c r="CP41" s="2264"/>
      <c r="CQ41" s="3813"/>
      <c r="CR41" s="2580" t="s">
        <v>457</v>
      </c>
      <c r="CS41" s="2580" t="s">
        <v>458</v>
      </c>
      <c r="CT41" s="2580" t="s">
        <v>459</v>
      </c>
      <c r="CU41" s="2273" t="s">
        <v>460</v>
      </c>
      <c r="CV41" s="2274"/>
      <c r="CW41" s="2282"/>
      <c r="CX41" s="2264"/>
      <c r="CY41" s="3813"/>
      <c r="CZ41" s="2580" t="s">
        <v>457</v>
      </c>
      <c r="DA41" s="2580" t="s">
        <v>458</v>
      </c>
      <c r="DB41" s="2580" t="s">
        <v>459</v>
      </c>
      <c r="DC41" s="2273" t="s">
        <v>460</v>
      </c>
      <c r="DD41" s="2274"/>
      <c r="DE41" s="3752"/>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3753">
        <f>OFFSET(AL42,0,-1)+1</f>
        <v>6</v>
      </c>
      <c r="AM42" s="3753"/>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3753">
        <f>OFFSET(BB42,0,-1)+1</f>
        <v>6</v>
      </c>
      <c r="BC42" s="3753"/>
      <c r="BD42" s="2275">
        <f>OFFSET(BD42,0,-1)+1</f>
        <v>1</v>
      </c>
      <c r="BE42" s="2275">
        <f>OFFSET(BE42,0,-1)+1</f>
        <v>2</v>
      </c>
      <c r="BF42" s="2275">
        <f>OFFSET(BF42,0,-1)+1</f>
        <v>3</v>
      </c>
      <c r="BG42" s="2275">
        <f>OFFSET(BG42,0,-1)+1</f>
        <v>4</v>
      </c>
      <c r="BH42" s="2275"/>
      <c r="BI42" s="2275">
        <f>OFFSET(BI42,0,-2)+1</f>
        <v>5</v>
      </c>
      <c r="BJ42" s="3753">
        <f>OFFSET(BJ42,0,-1)+1</f>
        <v>6</v>
      </c>
      <c r="BK42" s="3753"/>
      <c r="BL42" s="2275">
        <f>OFFSET(BL42,0,-1)+1</f>
        <v>1</v>
      </c>
      <c r="BM42" s="2275">
        <f>OFFSET(BM42,0,-1)+1</f>
        <v>2</v>
      </c>
      <c r="BN42" s="2275">
        <f>OFFSET(BN42,0,-1)+1</f>
        <v>3</v>
      </c>
      <c r="BO42" s="2275">
        <f>OFFSET(BO42,0,-1)+1</f>
        <v>4</v>
      </c>
      <c r="BP42" s="2275"/>
      <c r="BQ42" s="2275">
        <f>OFFSET(BQ42,0,-2)+1</f>
        <v>5</v>
      </c>
      <c r="BR42" s="3753">
        <f>OFFSET(BR42,0,-1)+1</f>
        <v>6</v>
      </c>
      <c r="BS42" s="3753"/>
      <c r="BT42" s="2275">
        <f>OFFSET(BT42,0,-1)+1</f>
        <v>1</v>
      </c>
      <c r="BU42" s="2275">
        <f>OFFSET(BU42,0,-1)+1</f>
        <v>2</v>
      </c>
      <c r="BV42" s="2275">
        <f>OFFSET(BV42,0,-1)+1</f>
        <v>3</v>
      </c>
      <c r="BW42" s="2275">
        <f>OFFSET(BW42,0,-1)+1</f>
        <v>4</v>
      </c>
      <c r="BX42" s="2275"/>
      <c r="BY42" s="2275">
        <f>OFFSET(BY42,0,-2)+1</f>
        <v>5</v>
      </c>
      <c r="BZ42" s="2275">
        <f>OFFSET(BZ42,0,-1)+1</f>
        <v>6</v>
      </c>
      <c r="CA42" s="3753"/>
      <c r="CB42" s="2275">
        <f>OFFSET(CB42,0,-1)+1</f>
        <v>1</v>
      </c>
      <c r="CC42" s="2275">
        <f>OFFSET(CC42,0,-1)+1</f>
        <v>2</v>
      </c>
      <c r="CD42" s="2275">
        <f>OFFSET(CD42,0,-1)+1</f>
        <v>3</v>
      </c>
      <c r="CE42" s="2275">
        <f>OFFSET(CE42,0,-1)+1</f>
        <v>4</v>
      </c>
      <c r="CF42" s="2275"/>
      <c r="CG42" s="2275">
        <f>OFFSET(CG42,0,-2)+1</f>
        <v>5</v>
      </c>
      <c r="CH42" s="2275">
        <f>OFFSET(CH42,0,-1)+1</f>
        <v>6</v>
      </c>
      <c r="CI42" s="3753"/>
      <c r="CJ42" s="2275">
        <f>OFFSET(CJ42,0,-1)+1</f>
        <v>1</v>
      </c>
      <c r="CK42" s="2275">
        <f>OFFSET(CK42,0,-1)+1</f>
        <v>2</v>
      </c>
      <c r="CL42" s="2275">
        <f>OFFSET(CL42,0,-1)+1</f>
        <v>3</v>
      </c>
      <c r="CM42" s="2275">
        <f>OFFSET(CM42,0,-1)+1</f>
        <v>4</v>
      </c>
      <c r="CN42" s="2275"/>
      <c r="CO42" s="2275">
        <f>OFFSET(CO42,0,-2)+1</f>
        <v>5</v>
      </c>
      <c r="CP42" s="2275">
        <f>OFFSET(CP42,0,-1)+1</f>
        <v>6</v>
      </c>
      <c r="CQ42" s="3753"/>
      <c r="CR42" s="2275">
        <f>OFFSET(CR42,0,-1)+1</f>
        <v>1</v>
      </c>
      <c r="CS42" s="2275">
        <f>OFFSET(CS42,0,-1)+1</f>
        <v>2</v>
      </c>
      <c r="CT42" s="2275">
        <f>OFFSET(CT42,0,-1)+1</f>
        <v>3</v>
      </c>
      <c r="CU42" s="2275">
        <f>OFFSET(CU42,0,-1)+1</f>
        <v>4</v>
      </c>
      <c r="CV42" s="2275"/>
      <c r="CW42" s="2275">
        <f>OFFSET(CW42,0,-2)+1</f>
        <v>5</v>
      </c>
      <c r="CX42" s="2275">
        <f>OFFSET(CX42,0,-1)+1</f>
        <v>6</v>
      </c>
      <c r="CY42" s="3753"/>
      <c r="CZ42" s="2275">
        <f>OFFSET(CZ42,0,-1)+1</f>
        <v>1</v>
      </c>
      <c r="DA42" s="2275">
        <f>OFFSET(DA42,0,-1)+1</f>
        <v>2</v>
      </c>
      <c r="DB42" s="2275">
        <f>OFFSET(DB42,0,-1)+1</f>
        <v>3</v>
      </c>
      <c r="DC42" s="2275">
        <f>OFFSET(DC42,0,-1)+1</f>
        <v>4</v>
      </c>
      <c r="DD42" s="2275"/>
      <c r="DE42" s="3753">
        <f>OFFSET(DE42,0,-2)+1</f>
        <v>5</v>
      </c>
      <c r="DF42" s="1248">
        <f>OFFSET(DF42,0,-1)</f>
        <v>5</v>
      </c>
      <c r="DG42" s="1338">
        <f>OFFSET(DG42,0,-1)+1</f>
        <v>6</v>
      </c>
      <c r="DH42" s="514"/>
      <c r="DI42" s="514"/>
      <c r="DJ42" s="514"/>
      <c r="DK42" s="514"/>
      <c r="DL42" s="514"/>
      <c r="DM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тепловую энергию (мощность), поставляемую АО "Интер РАО - Электрогенерация" потребителям Республики Коми</v>
      </c>
      <c r="AE43" s="2246"/>
      <c r="AF43" s="2246"/>
      <c r="AG43" s="2246"/>
      <c r="AH43" s="2246"/>
      <c r="AI43" s="2246"/>
      <c r="AJ43" s="2246"/>
      <c r="AK43" s="2246"/>
      <c r="AL43" s="3798"/>
      <c r="AM43" s="3799"/>
      <c r="AN43" s="2246"/>
      <c r="AO43" s="2246"/>
      <c r="AP43" s="2246"/>
      <c r="AQ43" s="2246"/>
      <c r="AR43" s="2246"/>
      <c r="AS43" s="2247"/>
      <c r="AT43" s="2245"/>
      <c r="AU43" s="2246"/>
      <c r="AV43" s="2246"/>
      <c r="AW43" s="2246"/>
      <c r="AX43" s="2246"/>
      <c r="AY43" s="2246"/>
      <c r="AZ43" s="2246"/>
      <c r="BA43" s="2247"/>
      <c r="BB43" s="3798"/>
      <c r="BC43" s="3799"/>
      <c r="BD43" s="2246"/>
      <c r="BE43" s="2246"/>
      <c r="BF43" s="2246"/>
      <c r="BG43" s="2246"/>
      <c r="BH43" s="2246"/>
      <c r="BI43" s="2247"/>
      <c r="BJ43" s="3798"/>
      <c r="BK43" s="3799"/>
      <c r="BL43" s="2246"/>
      <c r="BM43" s="2246"/>
      <c r="BN43" s="2246"/>
      <c r="BO43" s="2246"/>
      <c r="BP43" s="2246"/>
      <c r="BQ43" s="2247"/>
      <c r="BR43" s="3798"/>
      <c r="BS43" s="3799"/>
      <c r="BT43" s="2246"/>
      <c r="BU43" s="2246"/>
      <c r="BV43" s="2246"/>
      <c r="BW43" s="2246"/>
      <c r="BX43" s="2246"/>
      <c r="BY43" s="2247"/>
      <c r="BZ43" s="2245"/>
      <c r="CA43" s="3799"/>
      <c r="CB43" s="2246"/>
      <c r="CC43" s="2246"/>
      <c r="CD43" s="2246"/>
      <c r="CE43" s="2246"/>
      <c r="CF43" s="2246"/>
      <c r="CG43" s="2247"/>
      <c r="CH43" s="2245"/>
      <c r="CI43" s="3799"/>
      <c r="CJ43" s="2246"/>
      <c r="CK43" s="2246"/>
      <c r="CL43" s="2246"/>
      <c r="CM43" s="2246"/>
      <c r="CN43" s="2246"/>
      <c r="CO43" s="2247"/>
      <c r="CP43" s="2245"/>
      <c r="CQ43" s="3799"/>
      <c r="CR43" s="2246"/>
      <c r="CS43" s="2246"/>
      <c r="CT43" s="2246"/>
      <c r="CU43" s="2246"/>
      <c r="CV43" s="2246"/>
      <c r="CW43" s="2247"/>
      <c r="CX43" s="2245"/>
      <c r="CY43" s="3799"/>
      <c r="CZ43" s="2246"/>
      <c r="DA43" s="2246"/>
      <c r="DB43" s="2246"/>
      <c r="DC43" s="2246"/>
      <c r="DD43" s="2246"/>
      <c r="DE43" s="3734"/>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413</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3798"/>
      <c r="AM44" s="3799"/>
      <c r="AN44" s="2246"/>
      <c r="AO44" s="2246"/>
      <c r="AP44" s="2246"/>
      <c r="AQ44" s="2246"/>
      <c r="AR44" s="2246"/>
      <c r="AS44" s="2247"/>
      <c r="AT44" s="2245"/>
      <c r="AU44" s="2246"/>
      <c r="AV44" s="2246"/>
      <c r="AW44" s="2246"/>
      <c r="AX44" s="2246"/>
      <c r="AY44" s="2246"/>
      <c r="AZ44" s="2246"/>
      <c r="BA44" s="2247"/>
      <c r="BB44" s="3798"/>
      <c r="BC44" s="3799"/>
      <c r="BD44" s="2246"/>
      <c r="BE44" s="2246"/>
      <c r="BF44" s="2246"/>
      <c r="BG44" s="2246"/>
      <c r="BH44" s="2246"/>
      <c r="BI44" s="2247"/>
      <c r="BJ44" s="3798"/>
      <c r="BK44" s="3799"/>
      <c r="BL44" s="2246"/>
      <c r="BM44" s="2246"/>
      <c r="BN44" s="2246"/>
      <c r="BO44" s="2246"/>
      <c r="BP44" s="2246"/>
      <c r="BQ44" s="2247"/>
      <c r="BR44" s="3798"/>
      <c r="BS44" s="3799"/>
      <c r="BT44" s="2246"/>
      <c r="BU44" s="2246"/>
      <c r="BV44" s="2246"/>
      <c r="BW44" s="2246"/>
      <c r="BX44" s="2246"/>
      <c r="BY44" s="2247"/>
      <c r="BZ44" s="2245"/>
      <c r="CA44" s="3799"/>
      <c r="CB44" s="2246"/>
      <c r="CC44" s="2246"/>
      <c r="CD44" s="2246"/>
      <c r="CE44" s="2246"/>
      <c r="CF44" s="2246"/>
      <c r="CG44" s="2247"/>
      <c r="CH44" s="2245"/>
      <c r="CI44" s="3799"/>
      <c r="CJ44" s="2246"/>
      <c r="CK44" s="2246"/>
      <c r="CL44" s="2246"/>
      <c r="CM44" s="2246"/>
      <c r="CN44" s="2246"/>
      <c r="CO44" s="2247"/>
      <c r="CP44" s="2245"/>
      <c r="CQ44" s="3799"/>
      <c r="CR44" s="2246"/>
      <c r="CS44" s="2246"/>
      <c r="CT44" s="2246"/>
      <c r="CU44" s="2246"/>
      <c r="CV44" s="2246"/>
      <c r="CW44" s="2247"/>
      <c r="CX44" s="2245"/>
      <c r="CY44" s="3799"/>
      <c r="CZ44" s="2246"/>
      <c r="DA44" s="2246"/>
      <c r="DB44" s="2246"/>
      <c r="DC44" s="2246"/>
      <c r="DD44" s="2246"/>
      <c r="DE44" s="3734"/>
      <c r="DF44" s="2247"/>
      <c r="DG44" s="1261" t="s">
        <v>414</v>
      </c>
      <c r="DI44" s="503"/>
      <c r="DJ44" s="503" t="str">
        <f>IF(T44="","",T44)</f>
        <v>Территория действия тарифа</v>
      </c>
      <c r="DK44" s="503"/>
      <c r="DL44" s="503"/>
      <c r="DM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415</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3798"/>
      <c r="AM45" s="3799"/>
      <c r="AN45" s="2246"/>
      <c r="AO45" s="2246"/>
      <c r="AP45" s="2246"/>
      <c r="AQ45" s="2246"/>
      <c r="AR45" s="2246"/>
      <c r="AS45" s="2247"/>
      <c r="AT45" s="2245"/>
      <c r="AU45" s="2246"/>
      <c r="AV45" s="2246"/>
      <c r="AW45" s="2246"/>
      <c r="AX45" s="2246"/>
      <c r="AY45" s="2246"/>
      <c r="AZ45" s="2246"/>
      <c r="BA45" s="2247"/>
      <c r="BB45" s="3798"/>
      <c r="BC45" s="3799"/>
      <c r="BD45" s="2246"/>
      <c r="BE45" s="2246"/>
      <c r="BF45" s="2246"/>
      <c r="BG45" s="2246"/>
      <c r="BH45" s="2246"/>
      <c r="BI45" s="2247"/>
      <c r="BJ45" s="3798"/>
      <c r="BK45" s="3799"/>
      <c r="BL45" s="2246"/>
      <c r="BM45" s="2246"/>
      <c r="BN45" s="2246"/>
      <c r="BO45" s="2246"/>
      <c r="BP45" s="2246"/>
      <c r="BQ45" s="2247"/>
      <c r="BR45" s="3798"/>
      <c r="BS45" s="3799"/>
      <c r="BT45" s="2246"/>
      <c r="BU45" s="2246"/>
      <c r="BV45" s="2246"/>
      <c r="BW45" s="2246"/>
      <c r="BX45" s="2246"/>
      <c r="BY45" s="2247"/>
      <c r="BZ45" s="2245"/>
      <c r="CA45" s="3799"/>
      <c r="CB45" s="2246"/>
      <c r="CC45" s="2246"/>
      <c r="CD45" s="2246"/>
      <c r="CE45" s="2246"/>
      <c r="CF45" s="2246"/>
      <c r="CG45" s="2247"/>
      <c r="CH45" s="2245"/>
      <c r="CI45" s="3799"/>
      <c r="CJ45" s="2246"/>
      <c r="CK45" s="2246"/>
      <c r="CL45" s="2246"/>
      <c r="CM45" s="2246"/>
      <c r="CN45" s="2246"/>
      <c r="CO45" s="2247"/>
      <c r="CP45" s="2245"/>
      <c r="CQ45" s="3799"/>
      <c r="CR45" s="2246"/>
      <c r="CS45" s="2246"/>
      <c r="CT45" s="2246"/>
      <c r="CU45" s="2246"/>
      <c r="CV45" s="2246"/>
      <c r="CW45" s="2247"/>
      <c r="CX45" s="2245"/>
      <c r="CY45" s="3799"/>
      <c r="CZ45" s="2246"/>
      <c r="DA45" s="2246"/>
      <c r="DB45" s="2246"/>
      <c r="DC45" s="2246"/>
      <c r="DD45" s="2246"/>
      <c r="DE45" s="3734"/>
      <c r="DF45" s="2247"/>
      <c r="DG45" s="1261" t="s">
        <v>416</v>
      </c>
      <c r="DI45" s="503"/>
      <c r="DJ45" s="503" t="str">
        <f>IF(T45="","",T45)</f>
        <v>Наименование системы теплоснабжения </v>
      </c>
      <c r="DK45" s="503"/>
      <c r="DL45" s="503"/>
      <c r="DM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417</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3798"/>
      <c r="AM46" s="3799"/>
      <c r="AN46" s="2246"/>
      <c r="AO46" s="2246"/>
      <c r="AP46" s="2246"/>
      <c r="AQ46" s="2246"/>
      <c r="AR46" s="2246"/>
      <c r="AS46" s="2247"/>
      <c r="AT46" s="2245"/>
      <c r="AU46" s="2246"/>
      <c r="AV46" s="2246"/>
      <c r="AW46" s="2246"/>
      <c r="AX46" s="2246"/>
      <c r="AY46" s="2246"/>
      <c r="AZ46" s="2246"/>
      <c r="BA46" s="2247"/>
      <c r="BB46" s="3798"/>
      <c r="BC46" s="3799"/>
      <c r="BD46" s="2246"/>
      <c r="BE46" s="2246"/>
      <c r="BF46" s="2246"/>
      <c r="BG46" s="2246"/>
      <c r="BH46" s="2246"/>
      <c r="BI46" s="2247"/>
      <c r="BJ46" s="3798"/>
      <c r="BK46" s="3799"/>
      <c r="BL46" s="2246"/>
      <c r="BM46" s="2246"/>
      <c r="BN46" s="2246"/>
      <c r="BO46" s="2246"/>
      <c r="BP46" s="2246"/>
      <c r="BQ46" s="2247"/>
      <c r="BR46" s="3798"/>
      <c r="BS46" s="3799"/>
      <c r="BT46" s="2246"/>
      <c r="BU46" s="2246"/>
      <c r="BV46" s="2246"/>
      <c r="BW46" s="2246"/>
      <c r="BX46" s="2246"/>
      <c r="BY46" s="2247"/>
      <c r="BZ46" s="2245"/>
      <c r="CA46" s="3799"/>
      <c r="CB46" s="2246"/>
      <c r="CC46" s="2246"/>
      <c r="CD46" s="2246"/>
      <c r="CE46" s="2246"/>
      <c r="CF46" s="2246"/>
      <c r="CG46" s="2247"/>
      <c r="CH46" s="2245"/>
      <c r="CI46" s="3799"/>
      <c r="CJ46" s="2246"/>
      <c r="CK46" s="2246"/>
      <c r="CL46" s="2246"/>
      <c r="CM46" s="2246"/>
      <c r="CN46" s="2246"/>
      <c r="CO46" s="2247"/>
      <c r="CP46" s="2245"/>
      <c r="CQ46" s="3799"/>
      <c r="CR46" s="2246"/>
      <c r="CS46" s="2246"/>
      <c r="CT46" s="2246"/>
      <c r="CU46" s="2246"/>
      <c r="CV46" s="2246"/>
      <c r="CW46" s="2247"/>
      <c r="CX46" s="2245"/>
      <c r="CY46" s="3799"/>
      <c r="CZ46" s="2246"/>
      <c r="DA46" s="2246"/>
      <c r="DB46" s="2246"/>
      <c r="DC46" s="2246"/>
      <c r="DD46" s="2246"/>
      <c r="DE46" s="3734"/>
      <c r="DF46" s="2247"/>
      <c r="DG46" s="1261" t="s">
        <v>418</v>
      </c>
      <c r="DI46" s="503"/>
      <c r="DJ46" s="503" t="str">
        <f>IF(T46="","",T46)</f>
        <v>Источник тепловой энергии  </v>
      </c>
      <c r="DK46" s="503"/>
      <c r="DL46" s="503"/>
      <c r="DM46" s="1158">
        <v>21</v>
      </c>
    </row>
    <row customHeight="1" ht="49.5">
      <c r="A47" s="1366" t="s">
        <v>169</v>
      </c>
      <c r="B47" s="1366" t="s">
        <v>170</v>
      </c>
      <c r="C47" s="1366" t="s">
        <v>171</v>
      </c>
      <c r="D47" s="1366" t="s">
        <v>172</v>
      </c>
      <c r="E47" s="2262"/>
      <c r="F47" s="2262"/>
      <c r="G47" s="2262"/>
      <c r="H47" s="2262"/>
      <c r="I47" s="2259" t="str">
        <f>S46&amp;".1"</f>
        <v>1.1.1.1.1</v>
      </c>
      <c r="J47" s="1366"/>
      <c r="K47" s="1366"/>
      <c r="L47" s="1367" t="s">
        <v>419</v>
      </c>
      <c r="P47" s="2260">
        <v>1</v>
      </c>
      <c r="Q47" s="1334"/>
      <c r="R47" s="359"/>
      <c r="S47" s="1339" t="str">
        <f>$I47</f>
        <v>1.1.1.1.1</v>
      </c>
      <c r="T47" s="288" t="s">
        <v>420</v>
      </c>
      <c r="U47" s="303"/>
      <c r="V47" s="2248"/>
      <c r="W47" s="2249"/>
      <c r="X47" s="2249"/>
      <c r="Y47" s="2249"/>
      <c r="Z47" s="2249"/>
      <c r="AA47" s="2249"/>
      <c r="AB47" s="2249"/>
      <c r="AC47" s="2250"/>
      <c r="AD47" s="2248" t="s">
        <v>461</v>
      </c>
      <c r="AE47" s="2249"/>
      <c r="AF47" s="2249"/>
      <c r="AG47" s="2249"/>
      <c r="AH47" s="2249"/>
      <c r="AI47" s="2249"/>
      <c r="AJ47" s="2249"/>
      <c r="AK47" s="2249"/>
      <c r="AL47" s="3800"/>
      <c r="AM47" s="3801"/>
      <c r="AN47" s="2249"/>
      <c r="AO47" s="2249"/>
      <c r="AP47" s="2249"/>
      <c r="AQ47" s="2249"/>
      <c r="AR47" s="2249"/>
      <c r="AS47" s="2250"/>
      <c r="AT47" s="2248"/>
      <c r="AU47" s="2249"/>
      <c r="AV47" s="2249"/>
      <c r="AW47" s="2249"/>
      <c r="AX47" s="2249"/>
      <c r="AY47" s="2249"/>
      <c r="AZ47" s="2249"/>
      <c r="BA47" s="2250"/>
      <c r="BB47" s="3800"/>
      <c r="BC47" s="3801"/>
      <c r="BD47" s="2249"/>
      <c r="BE47" s="2249"/>
      <c r="BF47" s="2249"/>
      <c r="BG47" s="2249"/>
      <c r="BH47" s="2249"/>
      <c r="BI47" s="2250"/>
      <c r="BJ47" s="3800"/>
      <c r="BK47" s="3801"/>
      <c r="BL47" s="2249"/>
      <c r="BM47" s="2249"/>
      <c r="BN47" s="2249"/>
      <c r="BO47" s="2249"/>
      <c r="BP47" s="2249"/>
      <c r="BQ47" s="2250"/>
      <c r="BR47" s="3800"/>
      <c r="BS47" s="3801"/>
      <c r="BT47" s="2249"/>
      <c r="BU47" s="2249"/>
      <c r="BV47" s="2249"/>
      <c r="BW47" s="2249"/>
      <c r="BX47" s="2249"/>
      <c r="BY47" s="2250"/>
      <c r="BZ47" s="2248"/>
      <c r="CA47" s="3801"/>
      <c r="CB47" s="2249"/>
      <c r="CC47" s="2249"/>
      <c r="CD47" s="2249"/>
      <c r="CE47" s="2249"/>
      <c r="CF47" s="2249"/>
      <c r="CG47" s="2250"/>
      <c r="CH47" s="2248"/>
      <c r="CI47" s="3801"/>
      <c r="CJ47" s="2249"/>
      <c r="CK47" s="2249"/>
      <c r="CL47" s="2249"/>
      <c r="CM47" s="2249"/>
      <c r="CN47" s="2249"/>
      <c r="CO47" s="2250"/>
      <c r="CP47" s="2248"/>
      <c r="CQ47" s="3801"/>
      <c r="CR47" s="2249"/>
      <c r="CS47" s="2249"/>
      <c r="CT47" s="2249"/>
      <c r="CU47" s="2249"/>
      <c r="CV47" s="2249"/>
      <c r="CW47" s="2250"/>
      <c r="CX47" s="2248"/>
      <c r="CY47" s="3801"/>
      <c r="CZ47" s="2249"/>
      <c r="DA47" s="2249"/>
      <c r="DB47" s="2249"/>
      <c r="DC47" s="2249"/>
      <c r="DD47" s="2249"/>
      <c r="DE47" s="3735"/>
      <c r="DF47" s="2250"/>
      <c r="DG47" s="1261" t="s">
        <v>421</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169</v>
      </c>
      <c r="B48" s="1366" t="s">
        <v>170</v>
      </c>
      <c r="C48" s="1366" t="s">
        <v>171</v>
      </c>
      <c r="D48" s="1366" t="s">
        <v>172</v>
      </c>
      <c r="E48" s="2262"/>
      <c r="F48" s="2262"/>
      <c r="G48" s="2262"/>
      <c r="H48" s="2262"/>
      <c r="I48" s="2289"/>
      <c r="J48" s="2259" t="str">
        <f>I47&amp;".1"</f>
        <v>1.1.1.1.1.1</v>
      </c>
      <c r="K48" s="1366"/>
      <c r="L48" s="1367" t="s">
        <v>422</v>
      </c>
      <c r="P48" s="2260"/>
      <c r="Q48" s="2260">
        <v>1</v>
      </c>
      <c r="R48" s="360"/>
      <c r="S48" s="1339" t="str">
        <f>$J48</f>
        <v>1.1.1.1.1.1</v>
      </c>
      <c r="T48" s="289" t="s">
        <v>423</v>
      </c>
      <c r="U48" s="303"/>
      <c r="V48" s="2248"/>
      <c r="W48" s="2249"/>
      <c r="X48" s="2249"/>
      <c r="Y48" s="2249"/>
      <c r="Z48" s="2249"/>
      <c r="AA48" s="2249"/>
      <c r="AB48" s="2249"/>
      <c r="AC48" s="2250"/>
      <c r="AD48" s="2248" t="s">
        <v>467</v>
      </c>
      <c r="AE48" s="2249"/>
      <c r="AF48" s="2249"/>
      <c r="AG48" s="2249"/>
      <c r="AH48" s="2249"/>
      <c r="AI48" s="2249"/>
      <c r="AJ48" s="2249"/>
      <c r="AK48" s="2249"/>
      <c r="AL48" s="3800"/>
      <c r="AM48" s="3801"/>
      <c r="AN48" s="2249"/>
      <c r="AO48" s="2249"/>
      <c r="AP48" s="2249"/>
      <c r="AQ48" s="2249"/>
      <c r="AR48" s="2249"/>
      <c r="AS48" s="2250"/>
      <c r="AT48" s="2248"/>
      <c r="AU48" s="2249"/>
      <c r="AV48" s="2249"/>
      <c r="AW48" s="2249"/>
      <c r="AX48" s="2249"/>
      <c r="AY48" s="2249"/>
      <c r="AZ48" s="2249"/>
      <c r="BA48" s="2250"/>
      <c r="BB48" s="3800"/>
      <c r="BC48" s="3801"/>
      <c r="BD48" s="2249"/>
      <c r="BE48" s="2249"/>
      <c r="BF48" s="2249"/>
      <c r="BG48" s="2249"/>
      <c r="BH48" s="2249"/>
      <c r="BI48" s="2250"/>
      <c r="BJ48" s="3800"/>
      <c r="BK48" s="3801"/>
      <c r="BL48" s="2249"/>
      <c r="BM48" s="2249"/>
      <c r="BN48" s="2249"/>
      <c r="BO48" s="2249"/>
      <c r="BP48" s="2249"/>
      <c r="BQ48" s="2250"/>
      <c r="BR48" s="3800"/>
      <c r="BS48" s="3801"/>
      <c r="BT48" s="2249"/>
      <c r="BU48" s="2249"/>
      <c r="BV48" s="2249"/>
      <c r="BW48" s="2249"/>
      <c r="BX48" s="2249"/>
      <c r="BY48" s="2250"/>
      <c r="BZ48" s="2248"/>
      <c r="CA48" s="3801"/>
      <c r="CB48" s="2249"/>
      <c r="CC48" s="2249"/>
      <c r="CD48" s="2249"/>
      <c r="CE48" s="2249"/>
      <c r="CF48" s="2249"/>
      <c r="CG48" s="2250"/>
      <c r="CH48" s="2248"/>
      <c r="CI48" s="3801"/>
      <c r="CJ48" s="2249"/>
      <c r="CK48" s="2249"/>
      <c r="CL48" s="2249"/>
      <c r="CM48" s="2249"/>
      <c r="CN48" s="2249"/>
      <c r="CO48" s="2250"/>
      <c r="CP48" s="2248"/>
      <c r="CQ48" s="3801"/>
      <c r="CR48" s="2249"/>
      <c r="CS48" s="2249"/>
      <c r="CT48" s="2249"/>
      <c r="CU48" s="2249"/>
      <c r="CV48" s="2249"/>
      <c r="CW48" s="2250"/>
      <c r="CX48" s="2248"/>
      <c r="CY48" s="3801"/>
      <c r="CZ48" s="2249"/>
      <c r="DA48" s="2249"/>
      <c r="DB48" s="2249"/>
      <c r="DC48" s="2249"/>
      <c r="DD48" s="2249"/>
      <c r="DE48" s="3735"/>
      <c r="DF48" s="2250"/>
      <c r="DG48" s="1261" t="s">
        <v>424</v>
      </c>
      <c r="DI48" s="503"/>
      <c r="DJ48" s="503" t="str">
        <f>IF(T48="","",T48)</f>
        <v>Группа потребителей</v>
      </c>
      <c r="DK48" s="503"/>
      <c r="DL48" s="503"/>
      <c r="DM48" s="1158">
        <v>21</v>
      </c>
    </row>
    <row customHeight="1" ht="22.049999999999997">
      <c r="A49" s="1366" t="s">
        <v>169</v>
      </c>
      <c r="B49" s="1366" t="s">
        <v>170</v>
      </c>
      <c r="C49" s="1366" t="s">
        <v>171</v>
      </c>
      <c r="D49" s="1366" t="s">
        <v>172</v>
      </c>
      <c r="E49" s="2262"/>
      <c r="F49" s="2262"/>
      <c r="G49" s="2262"/>
      <c r="H49" s="2262"/>
      <c r="I49" s="2289"/>
      <c r="J49" s="2289"/>
      <c r="K49" s="2259" t="str">
        <f>J48&amp;".1"</f>
        <v>1.1.1.1.1.1.1</v>
      </c>
      <c r="L49" s="1367" t="s">
        <v>425</v>
      </c>
      <c r="P49" s="2260"/>
      <c r="Q49" s="2260"/>
      <c r="R49" s="360">
        <v>1</v>
      </c>
      <c r="S49" s="1339" t="str">
        <f>$K49</f>
        <v>1.1.1.1.1.1.1</v>
      </c>
      <c r="T49" s="1350" t="s">
        <v>463</v>
      </c>
      <c r="U49" s="303"/>
      <c r="V49" s="754"/>
      <c r="W49" s="328"/>
      <c r="X49" s="754"/>
      <c r="Y49" s="1260"/>
      <c r="Z49" s="2268"/>
      <c r="AA49" s="2110" t="s">
        <v>65</v>
      </c>
      <c r="AB49" s="2268"/>
      <c r="AC49" s="2110" t="s">
        <v>65</v>
      </c>
      <c r="AD49" s="754">
        <v>1208.63</v>
      </c>
      <c r="AE49" s="328"/>
      <c r="AF49" s="754"/>
      <c r="AG49" s="1260"/>
      <c r="AH49" s="2605">
        <v>45292</v>
      </c>
      <c r="AI49" s="2110" t="s">
        <v>65</v>
      </c>
      <c r="AJ49" s="2290">
        <v>45473</v>
      </c>
      <c r="AK49" s="2110" t="s">
        <v>65</v>
      </c>
      <c r="AL49" s="754">
        <v>1389.85</v>
      </c>
      <c r="AM49" s="3803"/>
      <c r="AN49" s="754"/>
      <c r="AO49" s="1260"/>
      <c r="AP49" s="2605">
        <v>45474</v>
      </c>
      <c r="AQ49" s="2110" t="s">
        <v>65</v>
      </c>
      <c r="AR49" s="2605">
        <v>45657</v>
      </c>
      <c r="AS49" s="2110" t="s">
        <v>65</v>
      </c>
      <c r="AT49" s="754">
        <v>1389.85</v>
      </c>
      <c r="AU49" s="328"/>
      <c r="AV49" s="754"/>
      <c r="AW49" s="1260"/>
      <c r="AX49" s="2605">
        <v>45658</v>
      </c>
      <c r="AY49" s="2110" t="s">
        <v>65</v>
      </c>
      <c r="AZ49" s="2605">
        <v>45838</v>
      </c>
      <c r="BA49" s="2110" t="s">
        <v>65</v>
      </c>
      <c r="BB49" s="754">
        <v>1668.58</v>
      </c>
      <c r="BC49" s="3803"/>
      <c r="BD49" s="754"/>
      <c r="BE49" s="1260"/>
      <c r="BF49" s="2605">
        <v>45839</v>
      </c>
      <c r="BG49" s="2110" t="s">
        <v>65</v>
      </c>
      <c r="BH49" s="2605">
        <v>46022</v>
      </c>
      <c r="BI49" s="2110" t="s">
        <v>65</v>
      </c>
      <c r="BJ49" s="754">
        <v>1668.58</v>
      </c>
      <c r="BK49" s="3803"/>
      <c r="BL49" s="754"/>
      <c r="BM49" s="1260"/>
      <c r="BN49" s="2605">
        <v>46023</v>
      </c>
      <c r="BO49" s="2110" t="s">
        <v>65</v>
      </c>
      <c r="BP49" s="2605">
        <v>46295</v>
      </c>
      <c r="BQ49" s="2110" t="s">
        <v>65</v>
      </c>
      <c r="BR49" s="754">
        <v>2016.94</v>
      </c>
      <c r="BS49" s="3803"/>
      <c r="BT49" s="754"/>
      <c r="BU49" s="1260"/>
      <c r="BV49" s="2605">
        <v>46296</v>
      </c>
      <c r="BW49" s="2110" t="s">
        <v>65</v>
      </c>
      <c r="BX49" s="2605">
        <v>46387</v>
      </c>
      <c r="BY49" s="2110" t="s">
        <v>65</v>
      </c>
      <c r="BZ49" s="754">
        <v>2016.94</v>
      </c>
      <c r="CA49" s="3803"/>
      <c r="CB49" s="754"/>
      <c r="CC49" s="1260"/>
      <c r="CD49" s="2605">
        <v>46388</v>
      </c>
      <c r="CE49" s="2110" t="s">
        <v>65</v>
      </c>
      <c r="CF49" s="2605">
        <v>46568</v>
      </c>
      <c r="CG49" s="2110" t="s">
        <v>65</v>
      </c>
      <c r="CH49" s="754">
        <v>2039.22</v>
      </c>
      <c r="CI49" s="3803"/>
      <c r="CJ49" s="754"/>
      <c r="CK49" s="1260"/>
      <c r="CL49" s="2605">
        <v>46569</v>
      </c>
      <c r="CM49" s="2110" t="s">
        <v>65</v>
      </c>
      <c r="CN49" s="2605">
        <v>46752</v>
      </c>
      <c r="CO49" s="2110" t="s">
        <v>65</v>
      </c>
      <c r="CP49" s="754">
        <v>2039.22</v>
      </c>
      <c r="CQ49" s="3803"/>
      <c r="CR49" s="754"/>
      <c r="CS49" s="1260"/>
      <c r="CT49" s="2605">
        <v>46753</v>
      </c>
      <c r="CU49" s="2110" t="s">
        <v>65</v>
      </c>
      <c r="CV49" s="2605">
        <v>46934</v>
      </c>
      <c r="CW49" s="2110" t="s">
        <v>65</v>
      </c>
      <c r="CX49" s="754">
        <v>2080.42</v>
      </c>
      <c r="CY49" s="3803"/>
      <c r="CZ49" s="754"/>
      <c r="DA49" s="1260"/>
      <c r="DB49" s="2605">
        <v>46935</v>
      </c>
      <c r="DC49" s="2110" t="s">
        <v>65</v>
      </c>
      <c r="DD49" s="2605">
        <v>47118</v>
      </c>
      <c r="DE49" s="2110" t="s">
        <v>65</v>
      </c>
      <c r="DF49" s="1351"/>
      <c r="DG49" s="2256" t="s">
        <v>426</v>
      </c>
      <c r="DH49" s="514">
        <f>STRCHECKDATE(V50:DF50)</f>
      </c>
      <c r="DI49" s="503"/>
      <c r="DJ49" s="503" t="str">
        <f>IF(T49="","",T49)</f>
        <v>вода</v>
      </c>
      <c r="DK49" s="503"/>
      <c r="DL49" s="503"/>
      <c r="DM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803"/>
      <c r="AM50" s="3803"/>
      <c r="AN50" s="328"/>
      <c r="AO50" s="331" t="str">
        <f>AP49&amp;"-"&amp;AR49</f>
        <v>45474-45657</v>
      </c>
      <c r="AP50" s="2312"/>
      <c r="AQ50" s="2110"/>
      <c r="AR50" s="2312"/>
      <c r="AS50" s="2110"/>
      <c r="AT50" s="328"/>
      <c r="AU50" s="328"/>
      <c r="AV50" s="328"/>
      <c r="AW50" s="331" t="str">
        <f>AX49&amp;"-"&amp;AZ49</f>
        <v>45658-45838</v>
      </c>
      <c r="AX50" s="2312"/>
      <c r="AY50" s="2110"/>
      <c r="AZ50" s="2312"/>
      <c r="BA50" s="2110"/>
      <c r="BB50" s="3803"/>
      <c r="BC50" s="3803"/>
      <c r="BD50" s="328"/>
      <c r="BE50" s="331" t="str">
        <f>BF49&amp;"-"&amp;BH49</f>
        <v>45839-46022</v>
      </c>
      <c r="BF50" s="2312"/>
      <c r="BG50" s="2110"/>
      <c r="BH50" s="2312"/>
      <c r="BI50" s="2110"/>
      <c r="BJ50" s="3803"/>
      <c r="BK50" s="3803"/>
      <c r="BL50" s="328"/>
      <c r="BM50" s="331" t="str">
        <f>BN49&amp;"-"&amp;BP49</f>
        <v>46023-46295</v>
      </c>
      <c r="BN50" s="2312"/>
      <c r="BO50" s="2110"/>
      <c r="BP50" s="2312"/>
      <c r="BQ50" s="2110"/>
      <c r="BR50" s="3803"/>
      <c r="BS50" s="3803"/>
      <c r="BT50" s="328"/>
      <c r="BU50" s="331" t="str">
        <f>BV49&amp;"-"&amp;BX49</f>
        <v>46296-46387</v>
      </c>
      <c r="BV50" s="2312"/>
      <c r="BW50" s="2110"/>
      <c r="BX50" s="2312"/>
      <c r="BY50" s="2110"/>
      <c r="BZ50" s="328"/>
      <c r="CA50" s="3803"/>
      <c r="CB50" s="328"/>
      <c r="CC50" s="331" t="str">
        <f>CD49&amp;"-"&amp;CF49</f>
        <v>46388-46568</v>
      </c>
      <c r="CD50" s="2312"/>
      <c r="CE50" s="2110"/>
      <c r="CF50" s="2312"/>
      <c r="CG50" s="2110"/>
      <c r="CH50" s="328"/>
      <c r="CI50" s="3803"/>
      <c r="CJ50" s="328"/>
      <c r="CK50" s="331" t="str">
        <f>CL49&amp;"-"&amp;CN49</f>
        <v>46569-46752</v>
      </c>
      <c r="CL50" s="2312"/>
      <c r="CM50" s="2110"/>
      <c r="CN50" s="2312"/>
      <c r="CO50" s="2110"/>
      <c r="CP50" s="328"/>
      <c r="CQ50" s="3803"/>
      <c r="CR50" s="328"/>
      <c r="CS50" s="331" t="str">
        <f>CT49&amp;"-"&amp;CV49</f>
        <v>46753-46934</v>
      </c>
      <c r="CT50" s="2312"/>
      <c r="CU50" s="2110"/>
      <c r="CV50" s="2312"/>
      <c r="CW50" s="2110"/>
      <c r="CX50" s="328"/>
      <c r="CY50" s="3803"/>
      <c r="CZ50" s="328"/>
      <c r="DA50" s="331" t="str">
        <f>DB49&amp;"-"&amp;DD49</f>
        <v>46935-47118</v>
      </c>
      <c r="DB50" s="2312"/>
      <c r="DC50" s="2110"/>
      <c r="DD50" s="2312"/>
      <c r="DE50" s="2110"/>
      <c r="DF50" s="1352"/>
      <c r="DG50" s="2257"/>
      <c r="DI50" s="503"/>
      <c r="DJ50" s="503" t="str">
        <f>IF(T50="","",T50)</f>
        <v/>
      </c>
      <c r="DK50" s="503"/>
      <c r="DL50" s="503"/>
      <c r="DM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1" t="s">
        <v>427</v>
      </c>
      <c r="U51" s="370"/>
      <c r="V51" s="370"/>
      <c r="W51" s="370"/>
      <c r="X51" s="370"/>
      <c r="Y51" s="370"/>
      <c r="Z51" s="370"/>
      <c r="AA51" s="370"/>
      <c r="AB51" s="370"/>
      <c r="AC51" s="370"/>
      <c r="AD51" s="370"/>
      <c r="AE51" s="370"/>
      <c r="AF51" s="370"/>
      <c r="AG51" s="370"/>
      <c r="AH51" s="370"/>
      <c r="AI51" s="370"/>
      <c r="AJ51" s="370"/>
      <c r="AK51" s="370"/>
      <c r="AL51" s="3804"/>
      <c r="AM51" s="3804"/>
      <c r="AN51" s="3762"/>
      <c r="AO51" s="3762"/>
      <c r="AP51" s="3762"/>
      <c r="AQ51" s="3762"/>
      <c r="AR51" s="3762"/>
      <c r="AS51" s="3762"/>
      <c r="AT51" s="3762"/>
      <c r="AU51" s="3762"/>
      <c r="AV51" s="3762"/>
      <c r="AW51" s="3762"/>
      <c r="AX51" s="3762"/>
      <c r="AY51" s="3762"/>
      <c r="AZ51" s="3762"/>
      <c r="BA51" s="3762"/>
      <c r="BB51" s="3804"/>
      <c r="BC51" s="3804"/>
      <c r="BD51" s="3762"/>
      <c r="BE51" s="3762"/>
      <c r="BF51" s="3762"/>
      <c r="BG51" s="3762"/>
      <c r="BH51" s="3762"/>
      <c r="BI51" s="3762"/>
      <c r="BJ51" s="3804"/>
      <c r="BK51" s="3804"/>
      <c r="BL51" s="3762"/>
      <c r="BM51" s="3762"/>
      <c r="BN51" s="3762"/>
      <c r="BO51" s="3762"/>
      <c r="BP51" s="3762"/>
      <c r="BQ51" s="3762"/>
      <c r="BR51" s="3804"/>
      <c r="BS51" s="3804"/>
      <c r="BT51" s="3762"/>
      <c r="BU51" s="3762"/>
      <c r="BV51" s="3762"/>
      <c r="BW51" s="3762"/>
      <c r="BX51" s="3762"/>
      <c r="BY51" s="3762"/>
      <c r="BZ51" s="3762"/>
      <c r="CA51" s="3804"/>
      <c r="CB51" s="3762"/>
      <c r="CC51" s="3762"/>
      <c r="CD51" s="3762"/>
      <c r="CE51" s="3762"/>
      <c r="CF51" s="3762"/>
      <c r="CG51" s="3762"/>
      <c r="CH51" s="3762"/>
      <c r="CI51" s="3804"/>
      <c r="CJ51" s="3762"/>
      <c r="CK51" s="3762"/>
      <c r="CL51" s="3762"/>
      <c r="CM51" s="3762"/>
      <c r="CN51" s="3762"/>
      <c r="CO51" s="3762"/>
      <c r="CP51" s="3762"/>
      <c r="CQ51" s="3804"/>
      <c r="CR51" s="3762"/>
      <c r="CS51" s="3762"/>
      <c r="CT51" s="3762"/>
      <c r="CU51" s="3762"/>
      <c r="CV51" s="3762"/>
      <c r="CW51" s="3762"/>
      <c r="CX51" s="3762"/>
      <c r="CY51" s="3804"/>
      <c r="CZ51" s="3762"/>
      <c r="DA51" s="3762"/>
      <c r="DB51" s="3762"/>
      <c r="DC51" s="3762"/>
      <c r="DD51" s="3762"/>
      <c r="DE51" s="3804"/>
      <c r="DF51" s="327"/>
      <c r="DG51" s="2258"/>
      <c r="DI51" s="503"/>
      <c r="DJ51" s="503" t="str">
        <f>IF(T51="","",T51)</f>
        <v>Добавить вид теплоносителя (параметры теплоносителя)</v>
      </c>
      <c r="DK51" s="503"/>
      <c r="DL51" s="503"/>
      <c r="DM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290" t="s">
        <v>428</v>
      </c>
      <c r="U52" s="370"/>
      <c r="V52" s="370"/>
      <c r="W52" s="370"/>
      <c r="X52" s="370"/>
      <c r="Y52" s="370"/>
      <c r="Z52" s="370"/>
      <c r="AA52" s="370"/>
      <c r="AB52" s="370"/>
      <c r="AC52" s="369"/>
      <c r="AD52" s="370"/>
      <c r="AE52" s="370"/>
      <c r="AF52" s="370"/>
      <c r="AG52" s="370"/>
      <c r="AH52" s="370"/>
      <c r="AI52" s="370"/>
      <c r="AJ52" s="370"/>
      <c r="AK52" s="369"/>
      <c r="AL52" s="3804"/>
      <c r="AM52" s="3804"/>
      <c r="AN52" s="3762"/>
      <c r="AO52" s="3762"/>
      <c r="AP52" s="3762"/>
      <c r="AQ52" s="3762"/>
      <c r="AR52" s="3762"/>
      <c r="AS52" s="3763"/>
      <c r="AT52" s="3762"/>
      <c r="AU52" s="3762"/>
      <c r="AV52" s="3762"/>
      <c r="AW52" s="3762"/>
      <c r="AX52" s="3762"/>
      <c r="AY52" s="3762"/>
      <c r="AZ52" s="3762"/>
      <c r="BA52" s="3763"/>
      <c r="BB52" s="3804"/>
      <c r="BC52" s="3804"/>
      <c r="BD52" s="3762"/>
      <c r="BE52" s="3762"/>
      <c r="BF52" s="3762"/>
      <c r="BG52" s="3762"/>
      <c r="BH52" s="3762"/>
      <c r="BI52" s="3763"/>
      <c r="BJ52" s="3804"/>
      <c r="BK52" s="3804"/>
      <c r="BL52" s="3762"/>
      <c r="BM52" s="3762"/>
      <c r="BN52" s="3762"/>
      <c r="BO52" s="3762"/>
      <c r="BP52" s="3762"/>
      <c r="BQ52" s="3763"/>
      <c r="BR52" s="3804"/>
      <c r="BS52" s="3804"/>
      <c r="BT52" s="3762"/>
      <c r="BU52" s="3762"/>
      <c r="BV52" s="3762"/>
      <c r="BW52" s="3762"/>
      <c r="BX52" s="3762"/>
      <c r="BY52" s="3763"/>
      <c r="BZ52" s="3762"/>
      <c r="CA52" s="3804"/>
      <c r="CB52" s="3762"/>
      <c r="CC52" s="3762"/>
      <c r="CD52" s="3762"/>
      <c r="CE52" s="3762"/>
      <c r="CF52" s="3762"/>
      <c r="CG52" s="3763"/>
      <c r="CH52" s="3762"/>
      <c r="CI52" s="3804"/>
      <c r="CJ52" s="3762"/>
      <c r="CK52" s="3762"/>
      <c r="CL52" s="3762"/>
      <c r="CM52" s="3762"/>
      <c r="CN52" s="3762"/>
      <c r="CO52" s="3763"/>
      <c r="CP52" s="3762"/>
      <c r="CQ52" s="3804"/>
      <c r="CR52" s="3762"/>
      <c r="CS52" s="3762"/>
      <c r="CT52" s="3762"/>
      <c r="CU52" s="3762"/>
      <c r="CV52" s="3762"/>
      <c r="CW52" s="3763"/>
      <c r="CX52" s="3762"/>
      <c r="CY52" s="3804"/>
      <c r="CZ52" s="3762"/>
      <c r="DA52" s="3762"/>
      <c r="DB52" s="3762"/>
      <c r="DC52" s="3762"/>
      <c r="DD52" s="3762"/>
      <c r="DE52" s="3805"/>
      <c r="DF52" s="370"/>
      <c r="DG52" s="306"/>
      <c r="DI52" s="503"/>
      <c r="DJ52" s="503" t="str">
        <f>IF(T52="","",T52)</f>
        <v>Добавить группу потребителей</v>
      </c>
      <c r="DK52" s="503"/>
      <c r="DL52" s="503"/>
      <c r="DM52" s="1158">
        <v>11</v>
      </c>
    </row>
    <row customHeight="1" ht="14.699999999999998">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281"/>
      <c r="T53" s="368" t="s">
        <v>429</v>
      </c>
      <c r="U53" s="370"/>
      <c r="V53" s="370"/>
      <c r="W53" s="370"/>
      <c r="X53" s="370"/>
      <c r="Y53" s="370"/>
      <c r="Z53" s="370"/>
      <c r="AA53" s="370"/>
      <c r="AB53" s="370"/>
      <c r="AC53" s="369"/>
      <c r="AD53" s="370"/>
      <c r="AE53" s="370"/>
      <c r="AF53" s="370"/>
      <c r="AG53" s="370"/>
      <c r="AH53" s="370"/>
      <c r="AI53" s="370"/>
      <c r="AJ53" s="370"/>
      <c r="AK53" s="369"/>
      <c r="AL53" s="3804"/>
      <c r="AM53" s="3804"/>
      <c r="AN53" s="3762"/>
      <c r="AO53" s="3762"/>
      <c r="AP53" s="3762"/>
      <c r="AQ53" s="3762"/>
      <c r="AR53" s="3762"/>
      <c r="AS53" s="3763"/>
      <c r="AT53" s="3762"/>
      <c r="AU53" s="3762"/>
      <c r="AV53" s="3762"/>
      <c r="AW53" s="3762"/>
      <c r="AX53" s="3762"/>
      <c r="AY53" s="3762"/>
      <c r="AZ53" s="3762"/>
      <c r="BA53" s="3763"/>
      <c r="BB53" s="3804"/>
      <c r="BC53" s="3804"/>
      <c r="BD53" s="3762"/>
      <c r="BE53" s="3762"/>
      <c r="BF53" s="3762"/>
      <c r="BG53" s="3762"/>
      <c r="BH53" s="3762"/>
      <c r="BI53" s="3763"/>
      <c r="BJ53" s="3804"/>
      <c r="BK53" s="3804"/>
      <c r="BL53" s="3762"/>
      <c r="BM53" s="3762"/>
      <c r="BN53" s="3762"/>
      <c r="BO53" s="3762"/>
      <c r="BP53" s="3762"/>
      <c r="BQ53" s="3763"/>
      <c r="BR53" s="3804"/>
      <c r="BS53" s="3804"/>
      <c r="BT53" s="3762"/>
      <c r="BU53" s="3762"/>
      <c r="BV53" s="3762"/>
      <c r="BW53" s="3762"/>
      <c r="BX53" s="3762"/>
      <c r="BY53" s="3763"/>
      <c r="BZ53" s="3762"/>
      <c r="CA53" s="3804"/>
      <c r="CB53" s="3762"/>
      <c r="CC53" s="3762"/>
      <c r="CD53" s="3762"/>
      <c r="CE53" s="3762"/>
      <c r="CF53" s="3762"/>
      <c r="CG53" s="3763"/>
      <c r="CH53" s="3762"/>
      <c r="CI53" s="3804"/>
      <c r="CJ53" s="3762"/>
      <c r="CK53" s="3762"/>
      <c r="CL53" s="3762"/>
      <c r="CM53" s="3762"/>
      <c r="CN53" s="3762"/>
      <c r="CO53" s="3763"/>
      <c r="CP53" s="3762"/>
      <c r="CQ53" s="3804"/>
      <c r="CR53" s="3762"/>
      <c r="CS53" s="3762"/>
      <c r="CT53" s="3762"/>
      <c r="CU53" s="3762"/>
      <c r="CV53" s="3762"/>
      <c r="CW53" s="3763"/>
      <c r="CX53" s="3762"/>
      <c r="CY53" s="3804"/>
      <c r="CZ53" s="3762"/>
      <c r="DA53" s="3762"/>
      <c r="DB53" s="3762"/>
      <c r="DC53" s="3762"/>
      <c r="DD53" s="3762"/>
      <c r="DE53" s="3805"/>
      <c r="DF53" s="370"/>
      <c r="DG53" s="306"/>
      <c r="DI53" s="503"/>
      <c r="DJ53" s="503" t="str">
        <f>IF(T53="","",T53)</f>
        <v>Добавить схему подключения</v>
      </c>
      <c r="DK53" s="503"/>
      <c r="DL53" s="503"/>
      <c r="DM53" s="1158">
        <v>14</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853" customFormat="1" customHeight="1" ht="21">
      <c r="A57" s="1366" t="s">
        <v>177</v>
      </c>
      <c r="B57" s="1366"/>
      <c r="C57" s="1366"/>
      <c r="D57" s="1366"/>
      <c r="E57" s="2261" t="s">
        <v>115</v>
      </c>
      <c r="F57" s="1366"/>
      <c r="G57" s="1366"/>
      <c r="H57" s="1366"/>
      <c r="I57" s="1366"/>
      <c r="J57" s="1366"/>
      <c r="K57" s="1366"/>
      <c r="L57" s="1372"/>
      <c r="M57" s="1368"/>
      <c r="N57" s="1368"/>
      <c r="O57" s="1368"/>
      <c r="P57" s="2400"/>
      <c r="Q57" s="1826"/>
      <c r="R57" s="358"/>
      <c r="S57" s="2276" t="str">
        <f>INDEX(PT_DIFFERENTIATION_NUM_NTAR,MATCH(A57,PT_DIFFERENTIATION_NTAR_ID,0))</f>
        <v>2</v>
      </c>
      <c r="T57" s="1528" t="s">
        <v>128</v>
      </c>
      <c r="U57" s="303"/>
      <c r="V57" s="2245"/>
      <c r="W57" s="2246"/>
      <c r="X57" s="2246"/>
      <c r="Y57" s="2246"/>
      <c r="Z57" s="2246"/>
      <c r="AA57" s="2246"/>
      <c r="AB57" s="2246"/>
      <c r="AC57" s="2247"/>
      <c r="AD57" s="2245" t="str">
        <f>INDEX(PT_DIFFERENTIATION_NTAR,MATCH(A57,PT_DIFFERENTIATION_NTAR_ID,0))</f>
        <v>Тариф на тепловую энергию (мощность), поставляемую АО "Интер РАО - Электрогенерация" потребителям Республики Коми</v>
      </c>
      <c r="AE57" s="2246"/>
      <c r="AF57" s="2246"/>
      <c r="AG57" s="2246"/>
      <c r="AH57" s="2246"/>
      <c r="AI57" s="2246"/>
      <c r="AJ57" s="2246"/>
      <c r="AK57" s="2246"/>
      <c r="AL57" s="3798"/>
      <c r="AM57" s="3799"/>
      <c r="AN57" s="2246"/>
      <c r="AO57" s="2246"/>
      <c r="AP57" s="2246"/>
      <c r="AQ57" s="2246"/>
      <c r="AR57" s="2246"/>
      <c r="AS57" s="2247"/>
      <c r="AT57" s="2245"/>
      <c r="AU57" s="2246"/>
      <c r="AV57" s="2246"/>
      <c r="AW57" s="2246"/>
      <c r="AX57" s="2246"/>
      <c r="AY57" s="2246"/>
      <c r="AZ57" s="2246"/>
      <c r="BA57" s="2247"/>
      <c r="BB57" s="3798"/>
      <c r="BC57" s="3799"/>
      <c r="BD57" s="2246"/>
      <c r="BE57" s="2246"/>
      <c r="BF57" s="2246"/>
      <c r="BG57" s="2246"/>
      <c r="BH57" s="2246"/>
      <c r="BI57" s="2247"/>
      <c r="BJ57" s="3798"/>
      <c r="BK57" s="3799"/>
      <c r="BL57" s="2246"/>
      <c r="BM57" s="2246"/>
      <c r="BN57" s="2246"/>
      <c r="BO57" s="2246"/>
      <c r="BP57" s="2246"/>
      <c r="BQ57" s="2247"/>
      <c r="BR57" s="3798"/>
      <c r="BS57" s="3799"/>
      <c r="BT57" s="2246"/>
      <c r="BU57" s="2246"/>
      <c r="BV57" s="2246"/>
      <c r="BW57" s="2246"/>
      <c r="BX57" s="2246"/>
      <c r="BY57" s="2247"/>
      <c r="BZ57" s="2245"/>
      <c r="CA57" s="3799"/>
      <c r="CB57" s="2246"/>
      <c r="CC57" s="2246"/>
      <c r="CD57" s="2246"/>
      <c r="CE57" s="2246"/>
      <c r="CF57" s="2246"/>
      <c r="CG57" s="2247"/>
      <c r="CH57" s="2245"/>
      <c r="CI57" s="3799"/>
      <c r="CJ57" s="2246"/>
      <c r="CK57" s="2246"/>
      <c r="CL57" s="2246"/>
      <c r="CM57" s="2246"/>
      <c r="CN57" s="2246"/>
      <c r="CO57" s="2247"/>
      <c r="CP57" s="2245"/>
      <c r="CQ57" s="3799"/>
      <c r="CR57" s="2246"/>
      <c r="CS57" s="2246"/>
      <c r="CT57" s="2246"/>
      <c r="CU57" s="2246"/>
      <c r="CV57" s="2246"/>
      <c r="CW57" s="2247"/>
      <c r="CX57" s="2245"/>
      <c r="CY57" s="3799"/>
      <c r="CZ57" s="2246"/>
      <c r="DA57" s="2246"/>
      <c r="DB57" s="2246"/>
      <c r="DC57" s="2246"/>
      <c r="DD57" s="2246"/>
      <c r="DE57" s="3734"/>
      <c r="DF57" s="2247"/>
      <c r="DG57" s="1261" t="s">
        <v>412</v>
      </c>
      <c r="DH57" s="1645"/>
      <c r="DI57" s="1627"/>
      <c r="DJ57" s="1627" t="str">
        <f>IF(T57="","",T57)</f>
        <v>Наименование тарифа</v>
      </c>
      <c r="DK57" s="1627"/>
      <c r="DL57" s="1627"/>
      <c r="DM57" s="1638">
        <v>0</v>
      </c>
    </row>
    <row s="1853" customFormat="1" customHeight="1" ht="21">
      <c r="A58" s="1366"/>
      <c r="B58" s="1366" t="s">
        <v>178</v>
      </c>
      <c r="C58" s="1366"/>
      <c r="D58" s="1366"/>
      <c r="E58" s="2262">
        <v>1</v>
      </c>
      <c r="F58" s="2261">
        <v>1</v>
      </c>
      <c r="G58" s="1366"/>
      <c r="H58" s="1366"/>
      <c r="I58" s="1366"/>
      <c r="J58" s="1366"/>
      <c r="K58" s="1366"/>
      <c r="L58" s="1372"/>
      <c r="M58" s="1368"/>
      <c r="N58" s="1368"/>
      <c r="O58" s="1368"/>
      <c r="P58" s="2128"/>
      <c r="Q58" s="355"/>
      <c r="R58" s="356"/>
      <c r="S58" s="2276" t="str">
        <f>INDEX(PT_DIFFERENTIATION_NUM_TER,MATCH(B58,PT_DIFFERENTIATION_TER_ID,0))</f>
        <v>2.1</v>
      </c>
      <c r="T58" s="1525" t="s">
        <v>413</v>
      </c>
      <c r="U58" s="303"/>
      <c r="V58" s="2245"/>
      <c r="W58" s="2246"/>
      <c r="X58" s="2246"/>
      <c r="Y58" s="2246"/>
      <c r="Z58" s="2246"/>
      <c r="AA58" s="2246"/>
      <c r="AB58" s="2246"/>
      <c r="AC58" s="2247"/>
      <c r="AD58" s="2245" t="str">
        <f>INDEX(PT_DIFFERENTIATION_TER,MATCH(B58,PT_DIFFERENTIATION_TER_ID,0))</f>
        <v>без дифференциации</v>
      </c>
      <c r="AE58" s="2246"/>
      <c r="AF58" s="2246"/>
      <c r="AG58" s="2246"/>
      <c r="AH58" s="2246"/>
      <c r="AI58" s="2246"/>
      <c r="AJ58" s="2246"/>
      <c r="AK58" s="2246"/>
      <c r="AL58" s="3798"/>
      <c r="AM58" s="3799"/>
      <c r="AN58" s="2246"/>
      <c r="AO58" s="2246"/>
      <c r="AP58" s="2246"/>
      <c r="AQ58" s="2246"/>
      <c r="AR58" s="2246"/>
      <c r="AS58" s="2247"/>
      <c r="AT58" s="2245"/>
      <c r="AU58" s="2246"/>
      <c r="AV58" s="2246"/>
      <c r="AW58" s="2246"/>
      <c r="AX58" s="2246"/>
      <c r="AY58" s="2246"/>
      <c r="AZ58" s="2246"/>
      <c r="BA58" s="2247"/>
      <c r="BB58" s="3798"/>
      <c r="BC58" s="3799"/>
      <c r="BD58" s="2246"/>
      <c r="BE58" s="2246"/>
      <c r="BF58" s="2246"/>
      <c r="BG58" s="2246"/>
      <c r="BH58" s="2246"/>
      <c r="BI58" s="2247"/>
      <c r="BJ58" s="3798"/>
      <c r="BK58" s="3799"/>
      <c r="BL58" s="2246"/>
      <c r="BM58" s="2246"/>
      <c r="BN58" s="2246"/>
      <c r="BO58" s="2246"/>
      <c r="BP58" s="2246"/>
      <c r="BQ58" s="2247"/>
      <c r="BR58" s="3798"/>
      <c r="BS58" s="3799"/>
      <c r="BT58" s="2246"/>
      <c r="BU58" s="2246"/>
      <c r="BV58" s="2246"/>
      <c r="BW58" s="2246"/>
      <c r="BX58" s="2246"/>
      <c r="BY58" s="2247"/>
      <c r="BZ58" s="2245"/>
      <c r="CA58" s="3799"/>
      <c r="CB58" s="2246"/>
      <c r="CC58" s="2246"/>
      <c r="CD58" s="2246"/>
      <c r="CE58" s="2246"/>
      <c r="CF58" s="2246"/>
      <c r="CG58" s="2247"/>
      <c r="CH58" s="2245"/>
      <c r="CI58" s="3799"/>
      <c r="CJ58" s="2246"/>
      <c r="CK58" s="2246"/>
      <c r="CL58" s="2246"/>
      <c r="CM58" s="2246"/>
      <c r="CN58" s="2246"/>
      <c r="CO58" s="2247"/>
      <c r="CP58" s="2245"/>
      <c r="CQ58" s="3799"/>
      <c r="CR58" s="2246"/>
      <c r="CS58" s="2246"/>
      <c r="CT58" s="2246"/>
      <c r="CU58" s="2246"/>
      <c r="CV58" s="2246"/>
      <c r="CW58" s="2247"/>
      <c r="CX58" s="2245"/>
      <c r="CY58" s="3799"/>
      <c r="CZ58" s="2246"/>
      <c r="DA58" s="2246"/>
      <c r="DB58" s="2246"/>
      <c r="DC58" s="2246"/>
      <c r="DD58" s="2246"/>
      <c r="DE58" s="3734"/>
      <c r="DF58" s="2247"/>
      <c r="DG58" s="1261" t="s">
        <v>414</v>
      </c>
      <c r="DH58" s="1645"/>
      <c r="DI58" s="1627"/>
      <c r="DJ58" s="1627" t="str">
        <f>IF(T58="","",T58)</f>
        <v>Территория действия тарифа</v>
      </c>
      <c r="DK58" s="1627"/>
      <c r="DL58" s="1627"/>
      <c r="DM58" s="1638">
        <v>0</v>
      </c>
    </row>
    <row s="1853" customFormat="1" customHeight="1" ht="23.25">
      <c r="A59" s="1366"/>
      <c r="B59" s="1366"/>
      <c r="C59" s="1366" t="s">
        <v>179</v>
      </c>
      <c r="D59" s="1366"/>
      <c r="E59" s="2262">
        <v>1</v>
      </c>
      <c r="F59" s="2262"/>
      <c r="G59" s="2261">
        <v>1</v>
      </c>
      <c r="H59" s="1366"/>
      <c r="I59" s="1366"/>
      <c r="J59" s="1366"/>
      <c r="K59" s="1366"/>
      <c r="L59" s="1372"/>
      <c r="M59" s="1368"/>
      <c r="N59" s="1368"/>
      <c r="O59" s="1368"/>
      <c r="P59" s="357"/>
      <c r="Q59" s="355"/>
      <c r="R59" s="356"/>
      <c r="S59" s="2276" t="str">
        <f>INDEX(PT_DIFFERENTIATION_NUM_CS,MATCH(C59,PT_DIFFERENTIATION_CS_ID,0))</f>
        <v>2.1.1</v>
      </c>
      <c r="T59" s="312" t="s">
        <v>415</v>
      </c>
      <c r="U59" s="303"/>
      <c r="V59" s="2245"/>
      <c r="W59" s="2246"/>
      <c r="X59" s="2246"/>
      <c r="Y59" s="2246"/>
      <c r="Z59" s="2246"/>
      <c r="AA59" s="2246"/>
      <c r="AB59" s="2246"/>
      <c r="AC59" s="2247"/>
      <c r="AD59" s="2245" t="str">
        <f>INDEX(PT_DIFFERENTIATION_CS,MATCH(C59,PT_DIFFERENTIATION_CS_ID,0))</f>
        <v>без дифференциации</v>
      </c>
      <c r="AE59" s="2246"/>
      <c r="AF59" s="2246"/>
      <c r="AG59" s="2246"/>
      <c r="AH59" s="2246"/>
      <c r="AI59" s="2246"/>
      <c r="AJ59" s="2246"/>
      <c r="AK59" s="2246"/>
      <c r="AL59" s="3798"/>
      <c r="AM59" s="3799"/>
      <c r="AN59" s="2246"/>
      <c r="AO59" s="2246"/>
      <c r="AP59" s="2246"/>
      <c r="AQ59" s="2246"/>
      <c r="AR59" s="2246"/>
      <c r="AS59" s="2247"/>
      <c r="AT59" s="2245"/>
      <c r="AU59" s="2246"/>
      <c r="AV59" s="2246"/>
      <c r="AW59" s="2246"/>
      <c r="AX59" s="2246"/>
      <c r="AY59" s="2246"/>
      <c r="AZ59" s="2246"/>
      <c r="BA59" s="2247"/>
      <c r="BB59" s="3798"/>
      <c r="BC59" s="3799"/>
      <c r="BD59" s="2246"/>
      <c r="BE59" s="2246"/>
      <c r="BF59" s="2246"/>
      <c r="BG59" s="2246"/>
      <c r="BH59" s="2246"/>
      <c r="BI59" s="2247"/>
      <c r="BJ59" s="3798"/>
      <c r="BK59" s="3799"/>
      <c r="BL59" s="2246"/>
      <c r="BM59" s="2246"/>
      <c r="BN59" s="2246"/>
      <c r="BO59" s="2246"/>
      <c r="BP59" s="2246"/>
      <c r="BQ59" s="2247"/>
      <c r="BR59" s="3798"/>
      <c r="BS59" s="3799"/>
      <c r="BT59" s="2246"/>
      <c r="BU59" s="2246"/>
      <c r="BV59" s="2246"/>
      <c r="BW59" s="2246"/>
      <c r="BX59" s="2246"/>
      <c r="BY59" s="2247"/>
      <c r="BZ59" s="2245"/>
      <c r="CA59" s="3799"/>
      <c r="CB59" s="2246"/>
      <c r="CC59" s="2246"/>
      <c r="CD59" s="2246"/>
      <c r="CE59" s="2246"/>
      <c r="CF59" s="2246"/>
      <c r="CG59" s="2247"/>
      <c r="CH59" s="2245"/>
      <c r="CI59" s="3799"/>
      <c r="CJ59" s="2246"/>
      <c r="CK59" s="2246"/>
      <c r="CL59" s="2246"/>
      <c r="CM59" s="2246"/>
      <c r="CN59" s="2246"/>
      <c r="CO59" s="2247"/>
      <c r="CP59" s="2245"/>
      <c r="CQ59" s="3799"/>
      <c r="CR59" s="2246"/>
      <c r="CS59" s="2246"/>
      <c r="CT59" s="2246"/>
      <c r="CU59" s="2246"/>
      <c r="CV59" s="2246"/>
      <c r="CW59" s="2247"/>
      <c r="CX59" s="2245"/>
      <c r="CY59" s="3799"/>
      <c r="CZ59" s="2246"/>
      <c r="DA59" s="2246"/>
      <c r="DB59" s="2246"/>
      <c r="DC59" s="2246"/>
      <c r="DD59" s="2246"/>
      <c r="DE59" s="3734"/>
      <c r="DF59" s="2247"/>
      <c r="DG59" s="1261" t="s">
        <v>416</v>
      </c>
      <c r="DH59" s="1645"/>
      <c r="DI59" s="1627"/>
      <c r="DJ59" s="1627" t="str">
        <f>IF(T59="","",T59)</f>
        <v>Наименование системы теплоснабжения </v>
      </c>
      <c r="DK59" s="1627"/>
      <c r="DL59" s="1627"/>
      <c r="DM59" s="1638">
        <v>0</v>
      </c>
    </row>
    <row s="1853" customFormat="1" customHeight="1" ht="21">
      <c r="A60" s="1366"/>
      <c r="B60" s="1366"/>
      <c r="C60" s="1366"/>
      <c r="D60" s="1366" t="s">
        <v>180</v>
      </c>
      <c r="E60" s="2262">
        <v>1</v>
      </c>
      <c r="F60" s="2262"/>
      <c r="G60" s="2262"/>
      <c r="H60" s="2261">
        <v>1</v>
      </c>
      <c r="I60" s="1366"/>
      <c r="J60" s="1366"/>
      <c r="K60" s="1366"/>
      <c r="L60" s="1372"/>
      <c r="M60" s="1368"/>
      <c r="N60" s="1368"/>
      <c r="O60" s="1368"/>
      <c r="P60" s="357"/>
      <c r="Q60" s="355"/>
      <c r="R60" s="356"/>
      <c r="S60" s="2276" t="str">
        <f>INDEX(PT_DIFFERENTIATION_NUM_IST_TE,MATCH(D60,PT_DIFFERENTIATION_IST_TE_ID,0))</f>
        <v>2.1.1.1</v>
      </c>
      <c r="T60" s="313" t="s">
        <v>417</v>
      </c>
      <c r="U60" s="303"/>
      <c r="V60" s="2245"/>
      <c r="W60" s="2246"/>
      <c r="X60" s="2246"/>
      <c r="Y60" s="2246"/>
      <c r="Z60" s="2246"/>
      <c r="AA60" s="2246"/>
      <c r="AB60" s="2246"/>
      <c r="AC60" s="2247"/>
      <c r="AD60" s="2245" t="str">
        <f>INDEX(PT_DIFFERENTIATION_IST_TE,MATCH(D60,PT_DIFFERENTIATION_IST_TE_ID,0))</f>
        <v>без дифференциации</v>
      </c>
      <c r="AE60" s="2246"/>
      <c r="AF60" s="2246"/>
      <c r="AG60" s="2246"/>
      <c r="AH60" s="2246"/>
      <c r="AI60" s="2246"/>
      <c r="AJ60" s="2246"/>
      <c r="AK60" s="2246"/>
      <c r="AL60" s="3798"/>
      <c r="AM60" s="3799"/>
      <c r="AN60" s="2246"/>
      <c r="AO60" s="2246"/>
      <c r="AP60" s="2246"/>
      <c r="AQ60" s="2246"/>
      <c r="AR60" s="2246"/>
      <c r="AS60" s="2247"/>
      <c r="AT60" s="2245"/>
      <c r="AU60" s="2246"/>
      <c r="AV60" s="2246"/>
      <c r="AW60" s="2246"/>
      <c r="AX60" s="2246"/>
      <c r="AY60" s="2246"/>
      <c r="AZ60" s="2246"/>
      <c r="BA60" s="2247"/>
      <c r="BB60" s="3798"/>
      <c r="BC60" s="3799"/>
      <c r="BD60" s="2246"/>
      <c r="BE60" s="2246"/>
      <c r="BF60" s="2246"/>
      <c r="BG60" s="2246"/>
      <c r="BH60" s="2246"/>
      <c r="BI60" s="2247"/>
      <c r="BJ60" s="3798"/>
      <c r="BK60" s="3799"/>
      <c r="BL60" s="2246"/>
      <c r="BM60" s="2246"/>
      <c r="BN60" s="2246"/>
      <c r="BO60" s="2246"/>
      <c r="BP60" s="2246"/>
      <c r="BQ60" s="2247"/>
      <c r="BR60" s="3798"/>
      <c r="BS60" s="3799"/>
      <c r="BT60" s="2246"/>
      <c r="BU60" s="2246"/>
      <c r="BV60" s="2246"/>
      <c r="BW60" s="2246"/>
      <c r="BX60" s="2246"/>
      <c r="BY60" s="2247"/>
      <c r="BZ60" s="2245"/>
      <c r="CA60" s="3799"/>
      <c r="CB60" s="2246"/>
      <c r="CC60" s="2246"/>
      <c r="CD60" s="2246"/>
      <c r="CE60" s="2246"/>
      <c r="CF60" s="2246"/>
      <c r="CG60" s="2247"/>
      <c r="CH60" s="2245"/>
      <c r="CI60" s="3799"/>
      <c r="CJ60" s="2246"/>
      <c r="CK60" s="2246"/>
      <c r="CL60" s="2246"/>
      <c r="CM60" s="2246"/>
      <c r="CN60" s="2246"/>
      <c r="CO60" s="2247"/>
      <c r="CP60" s="2245"/>
      <c r="CQ60" s="3799"/>
      <c r="CR60" s="2246"/>
      <c r="CS60" s="2246"/>
      <c r="CT60" s="2246"/>
      <c r="CU60" s="2246"/>
      <c r="CV60" s="2246"/>
      <c r="CW60" s="2247"/>
      <c r="CX60" s="2245"/>
      <c r="CY60" s="3799"/>
      <c r="CZ60" s="2246"/>
      <c r="DA60" s="2246"/>
      <c r="DB60" s="2246"/>
      <c r="DC60" s="2246"/>
      <c r="DD60" s="2246"/>
      <c r="DE60" s="3734"/>
      <c r="DF60" s="2247"/>
      <c r="DG60" s="1261" t="s">
        <v>418</v>
      </c>
      <c r="DH60" s="1645"/>
      <c r="DI60" s="1627"/>
      <c r="DJ60" s="1627" t="str">
        <f>IF(T60="","",T60)</f>
        <v>Источник тепловой энергии  </v>
      </c>
      <c r="DK60" s="1627"/>
      <c r="DL60" s="1627"/>
      <c r="DM60" s="1638">
        <v>0</v>
      </c>
    </row>
    <row s="1853" customFormat="1" customHeight="1" ht="47.25">
      <c r="A61" s="1366"/>
      <c r="B61" s="1366"/>
      <c r="C61" s="1366"/>
      <c r="D61" s="1366"/>
      <c r="E61" s="2262">
        <v>1</v>
      </c>
      <c r="F61" s="2262"/>
      <c r="G61" s="2262"/>
      <c r="H61" s="2262"/>
      <c r="I61" s="2259" t="str">
        <f>S60&amp;".1"</f>
        <v>2.1.1.1.1</v>
      </c>
      <c r="J61" s="1366"/>
      <c r="K61" s="1366"/>
      <c r="L61" s="1372" t="s">
        <v>419</v>
      </c>
      <c r="M61" s="1369"/>
      <c r="N61" s="1779"/>
      <c r="O61" s="1779"/>
      <c r="P61" s="2377">
        <v>1</v>
      </c>
      <c r="Q61" s="2377"/>
      <c r="R61" s="359"/>
      <c r="S61" s="2276" t="str">
        <f>$I61</f>
        <v>2.1.1.1.1</v>
      </c>
      <c r="T61" s="288" t="s">
        <v>420</v>
      </c>
      <c r="U61" s="303"/>
      <c r="V61" s="2248"/>
      <c r="W61" s="2249"/>
      <c r="X61" s="2249"/>
      <c r="Y61" s="2249"/>
      <c r="Z61" s="2249"/>
      <c r="AA61" s="2249"/>
      <c r="AB61" s="2249"/>
      <c r="AC61" s="2250"/>
      <c r="AD61" s="2248" t="s">
        <v>464</v>
      </c>
      <c r="AE61" s="2249"/>
      <c r="AF61" s="2249"/>
      <c r="AG61" s="2249"/>
      <c r="AH61" s="2249"/>
      <c r="AI61" s="2249"/>
      <c r="AJ61" s="2249"/>
      <c r="AK61" s="2249"/>
      <c r="AL61" s="3800"/>
      <c r="AM61" s="3801"/>
      <c r="AN61" s="2249"/>
      <c r="AO61" s="2249"/>
      <c r="AP61" s="2249"/>
      <c r="AQ61" s="2249"/>
      <c r="AR61" s="2249"/>
      <c r="AS61" s="2250"/>
      <c r="AT61" s="2248"/>
      <c r="AU61" s="2249"/>
      <c r="AV61" s="2249"/>
      <c r="AW61" s="2249"/>
      <c r="AX61" s="2249"/>
      <c r="AY61" s="2249"/>
      <c r="AZ61" s="2249"/>
      <c r="BA61" s="2250"/>
      <c r="BB61" s="3800"/>
      <c r="BC61" s="3801"/>
      <c r="BD61" s="2249"/>
      <c r="BE61" s="2249"/>
      <c r="BF61" s="2249"/>
      <c r="BG61" s="2249"/>
      <c r="BH61" s="2249"/>
      <c r="BI61" s="2250"/>
      <c r="BJ61" s="3800"/>
      <c r="BK61" s="3801"/>
      <c r="BL61" s="2249"/>
      <c r="BM61" s="2249"/>
      <c r="BN61" s="2249"/>
      <c r="BO61" s="2249"/>
      <c r="BP61" s="2249"/>
      <c r="BQ61" s="2250"/>
      <c r="BR61" s="3800"/>
      <c r="BS61" s="3801"/>
      <c r="BT61" s="2249"/>
      <c r="BU61" s="2249"/>
      <c r="BV61" s="2249"/>
      <c r="BW61" s="2249"/>
      <c r="BX61" s="2249"/>
      <c r="BY61" s="2250"/>
      <c r="BZ61" s="2248"/>
      <c r="CA61" s="3801"/>
      <c r="CB61" s="2249"/>
      <c r="CC61" s="2249"/>
      <c r="CD61" s="2249"/>
      <c r="CE61" s="2249"/>
      <c r="CF61" s="2249"/>
      <c r="CG61" s="2250"/>
      <c r="CH61" s="2248"/>
      <c r="CI61" s="3801"/>
      <c r="CJ61" s="2249"/>
      <c r="CK61" s="2249"/>
      <c r="CL61" s="2249"/>
      <c r="CM61" s="2249"/>
      <c r="CN61" s="2249"/>
      <c r="CO61" s="2250"/>
      <c r="CP61" s="2248"/>
      <c r="CQ61" s="3801"/>
      <c r="CR61" s="2249"/>
      <c r="CS61" s="2249"/>
      <c r="CT61" s="2249"/>
      <c r="CU61" s="2249"/>
      <c r="CV61" s="2249"/>
      <c r="CW61" s="2250"/>
      <c r="CX61" s="2248"/>
      <c r="CY61" s="3801"/>
      <c r="CZ61" s="2249"/>
      <c r="DA61" s="2249"/>
      <c r="DB61" s="2249"/>
      <c r="DC61" s="2249"/>
      <c r="DD61" s="2249"/>
      <c r="DE61" s="3735"/>
      <c r="DF61" s="2250"/>
      <c r="DG61" s="1261" t="s">
        <v>421</v>
      </c>
      <c r="DH61" s="1645"/>
      <c r="DI61" s="1627"/>
      <c r="DJ61" s="1627" t="str">
        <f>IF(T61="","",T61)</f>
        <v>Схема подключения теплопотребляющей установки к коллектору источника тепловой энергии</v>
      </c>
      <c r="DK61" s="1627"/>
      <c r="DL61" s="1627"/>
      <c r="DM61" s="1638">
        <v>0</v>
      </c>
    </row>
    <row s="1853" customFormat="1" customHeight="1" ht="21">
      <c r="A62" s="1366"/>
      <c r="B62" s="1366"/>
      <c r="C62" s="1366"/>
      <c r="D62" s="1366"/>
      <c r="E62" s="2262">
        <v>1</v>
      </c>
      <c r="F62" s="2262"/>
      <c r="G62" s="2262"/>
      <c r="H62" s="2262"/>
      <c r="I62" s="2289"/>
      <c r="J62" s="2259" t="str">
        <f>I61&amp;".1"</f>
        <v>2.1.1.1.1.1</v>
      </c>
      <c r="K62" s="1366"/>
      <c r="L62" s="1372" t="s">
        <v>422</v>
      </c>
      <c r="M62" s="1369"/>
      <c r="N62" s="1369"/>
      <c r="O62" s="1779"/>
      <c r="P62" s="2377"/>
      <c r="Q62" s="2377">
        <v>1</v>
      </c>
      <c r="R62" s="360"/>
      <c r="S62" s="2276" t="str">
        <f>$J62</f>
        <v>2.1.1.1.1.1</v>
      </c>
      <c r="T62" s="289" t="s">
        <v>423</v>
      </c>
      <c r="U62" s="303"/>
      <c r="V62" s="2248"/>
      <c r="W62" s="2249"/>
      <c r="X62" s="2249"/>
      <c r="Y62" s="2249"/>
      <c r="Z62" s="2249"/>
      <c r="AA62" s="2249"/>
      <c r="AB62" s="2249"/>
      <c r="AC62" s="2250"/>
      <c r="AD62" s="2248" t="s">
        <v>467</v>
      </c>
      <c r="AE62" s="2249"/>
      <c r="AF62" s="2249"/>
      <c r="AG62" s="2249"/>
      <c r="AH62" s="2249"/>
      <c r="AI62" s="2249"/>
      <c r="AJ62" s="2249"/>
      <c r="AK62" s="2249"/>
      <c r="AL62" s="3800"/>
      <c r="AM62" s="3801"/>
      <c r="AN62" s="2249"/>
      <c r="AO62" s="2249"/>
      <c r="AP62" s="2249"/>
      <c r="AQ62" s="2249"/>
      <c r="AR62" s="2249"/>
      <c r="AS62" s="2250"/>
      <c r="AT62" s="2248"/>
      <c r="AU62" s="2249"/>
      <c r="AV62" s="2249"/>
      <c r="AW62" s="2249"/>
      <c r="AX62" s="2249"/>
      <c r="AY62" s="2249"/>
      <c r="AZ62" s="2249"/>
      <c r="BA62" s="2250"/>
      <c r="BB62" s="3800"/>
      <c r="BC62" s="3801"/>
      <c r="BD62" s="2249"/>
      <c r="BE62" s="2249"/>
      <c r="BF62" s="2249"/>
      <c r="BG62" s="2249"/>
      <c r="BH62" s="2249"/>
      <c r="BI62" s="2250"/>
      <c r="BJ62" s="3800"/>
      <c r="BK62" s="3801"/>
      <c r="BL62" s="2249"/>
      <c r="BM62" s="2249"/>
      <c r="BN62" s="2249"/>
      <c r="BO62" s="2249"/>
      <c r="BP62" s="2249"/>
      <c r="BQ62" s="2250"/>
      <c r="BR62" s="3800"/>
      <c r="BS62" s="3801"/>
      <c r="BT62" s="2249"/>
      <c r="BU62" s="2249"/>
      <c r="BV62" s="2249"/>
      <c r="BW62" s="2249"/>
      <c r="BX62" s="2249"/>
      <c r="BY62" s="2250"/>
      <c r="BZ62" s="2248"/>
      <c r="CA62" s="3801"/>
      <c r="CB62" s="2249"/>
      <c r="CC62" s="2249"/>
      <c r="CD62" s="2249"/>
      <c r="CE62" s="2249"/>
      <c r="CF62" s="2249"/>
      <c r="CG62" s="2250"/>
      <c r="CH62" s="2248"/>
      <c r="CI62" s="3801"/>
      <c r="CJ62" s="2249"/>
      <c r="CK62" s="2249"/>
      <c r="CL62" s="2249"/>
      <c r="CM62" s="2249"/>
      <c r="CN62" s="2249"/>
      <c r="CO62" s="2250"/>
      <c r="CP62" s="2248"/>
      <c r="CQ62" s="3801"/>
      <c r="CR62" s="2249"/>
      <c r="CS62" s="2249"/>
      <c r="CT62" s="2249"/>
      <c r="CU62" s="2249"/>
      <c r="CV62" s="2249"/>
      <c r="CW62" s="2250"/>
      <c r="CX62" s="2248"/>
      <c r="CY62" s="3801"/>
      <c r="CZ62" s="2249"/>
      <c r="DA62" s="2249"/>
      <c r="DB62" s="2249"/>
      <c r="DC62" s="2249"/>
      <c r="DD62" s="2249"/>
      <c r="DE62" s="3735"/>
      <c r="DF62" s="2250"/>
      <c r="DG62" s="1261" t="s">
        <v>424</v>
      </c>
      <c r="DH62" s="1645"/>
      <c r="DI62" s="1627"/>
      <c r="DJ62" s="1627" t="str">
        <f>IF(T62="","",T62)</f>
        <v>Группа потребителей</v>
      </c>
      <c r="DK62" s="1627"/>
      <c r="DL62" s="1627"/>
      <c r="DM62" s="1638">
        <v>0</v>
      </c>
    </row>
    <row s="1853" customFormat="1" customHeight="1" ht="21">
      <c r="A63" s="1366"/>
      <c r="B63" s="1366"/>
      <c r="C63" s="1366"/>
      <c r="D63" s="1366"/>
      <c r="E63" s="2262">
        <v>1</v>
      </c>
      <c r="F63" s="2262"/>
      <c r="G63" s="2262"/>
      <c r="H63" s="2262"/>
      <c r="I63" s="2289"/>
      <c r="J63" s="2289"/>
      <c r="K63" s="2259" t="str">
        <f>J62&amp;".1"</f>
        <v>2.1.1.1.1.1.1</v>
      </c>
      <c r="L63" s="1372" t="s">
        <v>425</v>
      </c>
      <c r="M63" s="1369"/>
      <c r="N63" s="1369"/>
      <c r="O63" s="1369"/>
      <c r="P63" s="2377"/>
      <c r="Q63" s="2377"/>
      <c r="R63" s="360">
        <v>1</v>
      </c>
      <c r="S63" s="2276" t="str">
        <f>$K63</f>
        <v>2.1.1.1.1.1.1</v>
      </c>
      <c r="T63" s="1350" t="s">
        <v>463</v>
      </c>
      <c r="U63" s="303"/>
      <c r="V63" s="754"/>
      <c r="W63" s="328"/>
      <c r="X63" s="754"/>
      <c r="Y63" s="1260"/>
      <c r="Z63" s="2605"/>
      <c r="AA63" s="2110" t="s">
        <v>65</v>
      </c>
      <c r="AB63" s="2605"/>
      <c r="AC63" s="2110" t="s">
        <v>65</v>
      </c>
      <c r="AD63" s="754"/>
      <c r="AE63" s="328"/>
      <c r="AF63" s="754"/>
      <c r="AG63" s="1260"/>
      <c r="AH63" s="2605">
        <v>45292</v>
      </c>
      <c r="AI63" s="2110" t="s">
        <v>65</v>
      </c>
      <c r="AJ63" s="2605">
        <v>45473</v>
      </c>
      <c r="AK63" s="2110" t="s">
        <v>65</v>
      </c>
      <c r="AL63" s="754"/>
      <c r="AM63" s="328"/>
      <c r="AN63" s="754"/>
      <c r="AO63" s="1260"/>
      <c r="AP63" s="2605">
        <v>45474</v>
      </c>
      <c r="AQ63" s="2110" t="s">
        <v>65</v>
      </c>
      <c r="AR63" s="2605">
        <v>45657</v>
      </c>
      <c r="AS63" s="2110" t="s">
        <v>65</v>
      </c>
      <c r="AT63" s="754"/>
      <c r="AU63" s="328"/>
      <c r="AV63" s="754"/>
      <c r="AW63" s="1260"/>
      <c r="AX63" s="2605">
        <v>45658</v>
      </c>
      <c r="AY63" s="2110" t="s">
        <v>65</v>
      </c>
      <c r="AZ63" s="2605">
        <v>45838</v>
      </c>
      <c r="BA63" s="2110" t="s">
        <v>65</v>
      </c>
      <c r="BB63" s="754"/>
      <c r="BC63" s="328"/>
      <c r="BD63" s="754"/>
      <c r="BE63" s="1260"/>
      <c r="BF63" s="2605">
        <v>45839</v>
      </c>
      <c r="BG63" s="2110" t="s">
        <v>65</v>
      </c>
      <c r="BH63" s="2605">
        <v>46022</v>
      </c>
      <c r="BI63" s="2110" t="s">
        <v>65</v>
      </c>
      <c r="BJ63" s="754">
        <v>2916.9</v>
      </c>
      <c r="BK63" s="328"/>
      <c r="BL63" s="754"/>
      <c r="BM63" s="1260"/>
      <c r="BN63" s="2605">
        <v>46023</v>
      </c>
      <c r="BO63" s="2110" t="s">
        <v>65</v>
      </c>
      <c r="BP63" s="2605">
        <v>46295</v>
      </c>
      <c r="BQ63" s="2110" t="s">
        <v>65</v>
      </c>
      <c r="BR63" s="754">
        <v>3212.17</v>
      </c>
      <c r="BS63" s="328"/>
      <c r="BT63" s="754"/>
      <c r="BU63" s="1260"/>
      <c r="BV63" s="2605">
        <v>46296</v>
      </c>
      <c r="BW63" s="2110" t="s">
        <v>65</v>
      </c>
      <c r="BX63" s="2605">
        <v>46387</v>
      </c>
      <c r="BY63" s="2110" t="s">
        <v>65</v>
      </c>
      <c r="BZ63" s="754">
        <v>3207.8</v>
      </c>
      <c r="CA63" s="328"/>
      <c r="CB63" s="754"/>
      <c r="CC63" s="1260"/>
      <c r="CD63" s="2605">
        <v>46388</v>
      </c>
      <c r="CE63" s="2110" t="s">
        <v>65</v>
      </c>
      <c r="CF63" s="2605">
        <v>46568</v>
      </c>
      <c r="CG63" s="2110" t="s">
        <v>65</v>
      </c>
      <c r="CH63" s="754">
        <v>3207.8</v>
      </c>
      <c r="CI63" s="328"/>
      <c r="CJ63" s="754"/>
      <c r="CK63" s="1260"/>
      <c r="CL63" s="2605">
        <v>46569</v>
      </c>
      <c r="CM63" s="2110" t="s">
        <v>65</v>
      </c>
      <c r="CN63" s="2605">
        <v>46752</v>
      </c>
      <c r="CO63" s="2110" t="s">
        <v>65</v>
      </c>
      <c r="CP63" s="754">
        <v>3207.8</v>
      </c>
      <c r="CQ63" s="328"/>
      <c r="CR63" s="754"/>
      <c r="CS63" s="1260"/>
      <c r="CT63" s="2605">
        <v>46753</v>
      </c>
      <c r="CU63" s="2110" t="s">
        <v>65</v>
      </c>
      <c r="CV63" s="2605">
        <v>46934</v>
      </c>
      <c r="CW63" s="2110" t="s">
        <v>65</v>
      </c>
      <c r="CX63" s="754">
        <v>3696.64</v>
      </c>
      <c r="CY63" s="328"/>
      <c r="CZ63" s="754"/>
      <c r="DA63" s="1260"/>
      <c r="DB63" s="2605">
        <v>46935</v>
      </c>
      <c r="DC63" s="2110" t="s">
        <v>65</v>
      </c>
      <c r="DD63" s="2605">
        <v>47118</v>
      </c>
      <c r="DE63" s="2110" t="s">
        <v>65</v>
      </c>
      <c r="DF63" s="328"/>
      <c r="DG63" s="2256" t="s">
        <v>426</v>
      </c>
      <c r="DH63" s="1645">
        <f>STRCHECKDATE(V64:DF64)</f>
      </c>
      <c r="DI63" s="1627"/>
      <c r="DJ63" s="1627" t="str">
        <f>IF(T63="","",T63)</f>
        <v>вода</v>
      </c>
      <c r="DK63" s="1627"/>
      <c r="DL63" s="1627"/>
      <c r="DM63" s="1638">
        <v>0</v>
      </c>
    </row>
    <row s="1853" customFormat="1" customHeight="1" ht="0.75">
      <c r="A64" s="1366"/>
      <c r="B64" s="1366"/>
      <c r="C64" s="1366"/>
      <c r="D64" s="1366"/>
      <c r="E64" s="2262">
        <v>1</v>
      </c>
      <c r="F64" s="2262"/>
      <c r="G64" s="2262"/>
      <c r="H64" s="2262"/>
      <c r="I64" s="2289"/>
      <c r="J64" s="2289"/>
      <c r="K64" s="2259"/>
      <c r="L64" s="1372"/>
      <c r="M64" s="1369"/>
      <c r="N64" s="1369"/>
      <c r="O64" s="1369"/>
      <c r="P64" s="2377"/>
      <c r="Q64" s="2377"/>
      <c r="R64" s="360"/>
      <c r="S64" s="2516"/>
      <c r="T64" s="303"/>
      <c r="U64" s="303"/>
      <c r="V64" s="328"/>
      <c r="W64" s="328"/>
      <c r="X64" s="328"/>
      <c r="Y64" s="331" t="str">
        <f>Z63&amp;"-"&amp;AB63</f>
        <v>-</v>
      </c>
      <c r="Z64" s="2312"/>
      <c r="AA64" s="2110"/>
      <c r="AB64" s="2312"/>
      <c r="AC64" s="2110"/>
      <c r="AD64" s="328"/>
      <c r="AE64" s="328"/>
      <c r="AF64" s="328"/>
      <c r="AG64" s="331" t="str">
        <f>AH63&amp;"-"&amp;AJ63</f>
        <v>45292-45473</v>
      </c>
      <c r="AH64" s="2312"/>
      <c r="AI64" s="2110"/>
      <c r="AJ64" s="2312"/>
      <c r="AK64" s="2110"/>
      <c r="AL64" s="328"/>
      <c r="AM64" s="328"/>
      <c r="AN64" s="328"/>
      <c r="AO64" s="331" t="str">
        <f>AP63&amp;"-"&amp;AR63</f>
        <v>45474-45657</v>
      </c>
      <c r="AP64" s="2312"/>
      <c r="AQ64" s="2110"/>
      <c r="AR64" s="2312"/>
      <c r="AS64" s="2110"/>
      <c r="AT64" s="328"/>
      <c r="AU64" s="328"/>
      <c r="AV64" s="328"/>
      <c r="AW64" s="331" t="str">
        <f>AX63&amp;"-"&amp;AZ63</f>
        <v>45658-45838</v>
      </c>
      <c r="AX64" s="2312"/>
      <c r="AY64" s="2110"/>
      <c r="AZ64" s="2312"/>
      <c r="BA64" s="2110"/>
      <c r="BB64" s="328"/>
      <c r="BC64" s="328"/>
      <c r="BD64" s="328"/>
      <c r="BE64" s="331" t="str">
        <f>BF63&amp;"-"&amp;BH63</f>
        <v>45839-46022</v>
      </c>
      <c r="BF64" s="2312"/>
      <c r="BG64" s="2110"/>
      <c r="BH64" s="2312"/>
      <c r="BI64" s="2110"/>
      <c r="BJ64" s="328"/>
      <c r="BK64" s="328"/>
      <c r="BL64" s="328"/>
      <c r="BM64" s="331" t="str">
        <f>BN63&amp;"-"&amp;BP63</f>
        <v>46023-46295</v>
      </c>
      <c r="BN64" s="2312"/>
      <c r="BO64" s="2110"/>
      <c r="BP64" s="2312"/>
      <c r="BQ64" s="2110"/>
      <c r="BR64" s="328"/>
      <c r="BS64" s="328"/>
      <c r="BT64" s="328"/>
      <c r="BU64" s="331" t="str">
        <f>BV63&amp;"-"&amp;BX63</f>
        <v>46296-46387</v>
      </c>
      <c r="BV64" s="2312"/>
      <c r="BW64" s="2110"/>
      <c r="BX64" s="2312"/>
      <c r="BY64" s="2110"/>
      <c r="BZ64" s="328"/>
      <c r="CA64" s="328"/>
      <c r="CB64" s="328"/>
      <c r="CC64" s="331" t="str">
        <f>CD63&amp;"-"&amp;CF63</f>
        <v>46388-46568</v>
      </c>
      <c r="CD64" s="2312"/>
      <c r="CE64" s="2110"/>
      <c r="CF64" s="2312"/>
      <c r="CG64" s="2110"/>
      <c r="CH64" s="328"/>
      <c r="CI64" s="328"/>
      <c r="CJ64" s="328"/>
      <c r="CK64" s="331" t="str">
        <f>CL63&amp;"-"&amp;CN63</f>
        <v>46569-46752</v>
      </c>
      <c r="CL64" s="2312"/>
      <c r="CM64" s="2110"/>
      <c r="CN64" s="2312"/>
      <c r="CO64" s="2110"/>
      <c r="CP64" s="328"/>
      <c r="CQ64" s="328"/>
      <c r="CR64" s="328"/>
      <c r="CS64" s="331" t="str">
        <f>CT63&amp;"-"&amp;CV63</f>
        <v>46753-46934</v>
      </c>
      <c r="CT64" s="2312"/>
      <c r="CU64" s="2110"/>
      <c r="CV64" s="2312"/>
      <c r="CW64" s="2110"/>
      <c r="CX64" s="328"/>
      <c r="CY64" s="328"/>
      <c r="CZ64" s="328"/>
      <c r="DA64" s="331" t="str">
        <f>DB63&amp;"-"&amp;DD63</f>
        <v>46935-47118</v>
      </c>
      <c r="DB64" s="2312"/>
      <c r="DC64" s="2110"/>
      <c r="DD64" s="2312"/>
      <c r="DE64" s="2110"/>
      <c r="DF64" s="328"/>
      <c r="DG64" s="2257"/>
      <c r="DH64" s="1645"/>
      <c r="DI64" s="1627"/>
      <c r="DJ64" s="1627" t="str">
        <f>IF(T64="","",T64)</f>
        <v/>
      </c>
      <c r="DK64" s="1627"/>
      <c r="DL64" s="1627"/>
      <c r="DM64" s="1638">
        <v>0</v>
      </c>
    </row>
    <row s="1853" customFormat="1" customHeight="1" ht="15">
      <c r="A65" s="1366"/>
      <c r="B65" s="1366"/>
      <c r="C65" s="1366"/>
      <c r="D65" s="1366"/>
      <c r="E65" s="2262">
        <v>1</v>
      </c>
      <c r="F65" s="2262"/>
      <c r="G65" s="2262"/>
      <c r="H65" s="2262"/>
      <c r="I65" s="2289"/>
      <c r="J65" s="2259"/>
      <c r="K65" s="1366"/>
      <c r="L65" s="1372"/>
      <c r="M65" s="1369"/>
      <c r="N65" s="1369"/>
      <c r="O65" s="1779"/>
      <c r="P65" s="2377"/>
      <c r="Q65" s="2377"/>
      <c r="R65" s="359"/>
      <c r="S65" s="3766"/>
      <c r="T65" s="3767" t="s">
        <v>427</v>
      </c>
      <c r="U65" s="3768"/>
      <c r="V65" s="3768"/>
      <c r="W65" s="3768"/>
      <c r="X65" s="3768"/>
      <c r="Y65" s="3768"/>
      <c r="Z65" s="3768"/>
      <c r="AA65" s="3768"/>
      <c r="AB65" s="3768"/>
      <c r="AC65" s="3768"/>
      <c r="AD65" s="3768"/>
      <c r="AE65" s="3768"/>
      <c r="AF65" s="3768"/>
      <c r="AG65" s="3768"/>
      <c r="AH65" s="3768"/>
      <c r="AI65" s="3768"/>
      <c r="AJ65" s="3768"/>
      <c r="AK65" s="3768"/>
      <c r="AL65" s="3814"/>
      <c r="AM65" s="3814"/>
      <c r="AN65" s="3769"/>
      <c r="AO65" s="3769"/>
      <c r="AP65" s="3769"/>
      <c r="AQ65" s="3769"/>
      <c r="AR65" s="3769"/>
      <c r="AS65" s="3769"/>
      <c r="AT65" s="3769"/>
      <c r="AU65" s="3769"/>
      <c r="AV65" s="3769"/>
      <c r="AW65" s="3769"/>
      <c r="AX65" s="3769"/>
      <c r="AY65" s="3769"/>
      <c r="AZ65" s="3769"/>
      <c r="BA65" s="3769"/>
      <c r="BB65" s="3814"/>
      <c r="BC65" s="3814"/>
      <c r="BD65" s="3769"/>
      <c r="BE65" s="3769"/>
      <c r="BF65" s="3769"/>
      <c r="BG65" s="3769"/>
      <c r="BH65" s="3769"/>
      <c r="BI65" s="3769"/>
      <c r="BJ65" s="3814"/>
      <c r="BK65" s="3814"/>
      <c r="BL65" s="3769"/>
      <c r="BM65" s="3769"/>
      <c r="BN65" s="3769"/>
      <c r="BO65" s="3769"/>
      <c r="BP65" s="3769"/>
      <c r="BQ65" s="3769"/>
      <c r="BR65" s="3814"/>
      <c r="BS65" s="3814"/>
      <c r="BT65" s="3769"/>
      <c r="BU65" s="3769"/>
      <c r="BV65" s="3769"/>
      <c r="BW65" s="3769"/>
      <c r="BX65" s="3769"/>
      <c r="BY65" s="3769"/>
      <c r="BZ65" s="3769"/>
      <c r="CA65" s="3814"/>
      <c r="CB65" s="3769"/>
      <c r="CC65" s="3769"/>
      <c r="CD65" s="3769"/>
      <c r="CE65" s="3769"/>
      <c r="CF65" s="3769"/>
      <c r="CG65" s="3769"/>
      <c r="CH65" s="3769"/>
      <c r="CI65" s="3814"/>
      <c r="CJ65" s="3769"/>
      <c r="CK65" s="3769"/>
      <c r="CL65" s="3769"/>
      <c r="CM65" s="3769"/>
      <c r="CN65" s="3769"/>
      <c r="CO65" s="3769"/>
      <c r="CP65" s="3769"/>
      <c r="CQ65" s="3814"/>
      <c r="CR65" s="3769"/>
      <c r="CS65" s="3769"/>
      <c r="CT65" s="3769"/>
      <c r="CU65" s="3769"/>
      <c r="CV65" s="3769"/>
      <c r="CW65" s="3769"/>
      <c r="CX65" s="3769"/>
      <c r="CY65" s="3814"/>
      <c r="CZ65" s="3769"/>
      <c r="DA65" s="3769"/>
      <c r="DB65" s="3769"/>
      <c r="DC65" s="3769"/>
      <c r="DD65" s="3769"/>
      <c r="DE65" s="3814"/>
      <c r="DF65" s="3770"/>
      <c r="DG65" s="2258"/>
      <c r="DH65" s="1645"/>
      <c r="DI65" s="1627"/>
      <c r="DJ65" s="1627" t="str">
        <f>IF(T65="","",T65)</f>
        <v>Добавить вид теплоносителя (параметры теплоносителя)</v>
      </c>
      <c r="DK65" s="1627"/>
      <c r="DL65" s="1627"/>
      <c r="DM65" s="1638">
        <v>0</v>
      </c>
    </row>
    <row s="1853" customFormat="1" customHeight="1" ht="21">
      <c r="A66" s="1366"/>
      <c r="B66" s="1366"/>
      <c r="C66" s="1366"/>
      <c r="D66" s="1366"/>
      <c r="E66" s="2262"/>
      <c r="F66" s="2262"/>
      <c r="G66" s="2262"/>
      <c r="H66" s="2262"/>
      <c r="I66" s="2289"/>
      <c r="J66" s="2259" t="str">
        <f>I61&amp;".2"</f>
        <v>2.1.1.1.1.2</v>
      </c>
      <c r="K66" s="1366"/>
      <c r="L66" s="1372" t="s">
        <v>422</v>
      </c>
      <c r="M66" s="1369"/>
      <c r="N66" s="1369"/>
      <c r="O66" s="1779"/>
      <c r="P66" s="2377"/>
      <c r="Q66" s="686" t="s">
        <v>176</v>
      </c>
      <c r="R66" s="360"/>
      <c r="S66" s="2276" t="str">
        <f>$J66</f>
        <v>2.1.1.1.1.2</v>
      </c>
      <c r="T66" s="289" t="s">
        <v>423</v>
      </c>
      <c r="U66" s="303"/>
      <c r="V66" s="2248"/>
      <c r="W66" s="2249"/>
      <c r="X66" s="2249"/>
      <c r="Y66" s="2249"/>
      <c r="Z66" s="2249"/>
      <c r="AA66" s="2249"/>
      <c r="AB66" s="2249"/>
      <c r="AC66" s="2250"/>
      <c r="AD66" s="2248" t="s">
        <v>465</v>
      </c>
      <c r="AE66" s="2249"/>
      <c r="AF66" s="2249"/>
      <c r="AG66" s="2249"/>
      <c r="AH66" s="2249"/>
      <c r="AI66" s="2249"/>
      <c r="AJ66" s="2249"/>
      <c r="AK66" s="2249"/>
      <c r="AL66" s="3800"/>
      <c r="AM66" s="3801"/>
      <c r="AN66" s="2249"/>
      <c r="AO66" s="2249"/>
      <c r="AP66" s="2249"/>
      <c r="AQ66" s="2249"/>
      <c r="AR66" s="2249"/>
      <c r="AS66" s="2250"/>
      <c r="AT66" s="2248"/>
      <c r="AU66" s="2249"/>
      <c r="AV66" s="2249"/>
      <c r="AW66" s="2249"/>
      <c r="AX66" s="2249"/>
      <c r="AY66" s="2249"/>
      <c r="AZ66" s="2249"/>
      <c r="BA66" s="2250"/>
      <c r="BB66" s="3800"/>
      <c r="BC66" s="3801"/>
      <c r="BD66" s="2249"/>
      <c r="BE66" s="2249"/>
      <c r="BF66" s="2249"/>
      <c r="BG66" s="2249"/>
      <c r="BH66" s="2249"/>
      <c r="BI66" s="2250"/>
      <c r="BJ66" s="3800"/>
      <c r="BK66" s="3801"/>
      <c r="BL66" s="2249"/>
      <c r="BM66" s="2249"/>
      <c r="BN66" s="2249"/>
      <c r="BO66" s="2249"/>
      <c r="BP66" s="2249"/>
      <c r="BQ66" s="2250"/>
      <c r="BR66" s="3800"/>
      <c r="BS66" s="3801"/>
      <c r="BT66" s="2249"/>
      <c r="BU66" s="2249"/>
      <c r="BV66" s="2249"/>
      <c r="BW66" s="2249"/>
      <c r="BX66" s="2249"/>
      <c r="BY66" s="2250"/>
      <c r="BZ66" s="2248"/>
      <c r="CA66" s="3801"/>
      <c r="CB66" s="2249"/>
      <c r="CC66" s="2249"/>
      <c r="CD66" s="2249"/>
      <c r="CE66" s="2249"/>
      <c r="CF66" s="2249"/>
      <c r="CG66" s="2250"/>
      <c r="CH66" s="2248"/>
      <c r="CI66" s="3801"/>
      <c r="CJ66" s="2249"/>
      <c r="CK66" s="2249"/>
      <c r="CL66" s="2249"/>
      <c r="CM66" s="2249"/>
      <c r="CN66" s="2249"/>
      <c r="CO66" s="2250"/>
      <c r="CP66" s="2248"/>
      <c r="CQ66" s="3801"/>
      <c r="CR66" s="2249"/>
      <c r="CS66" s="2249"/>
      <c r="CT66" s="2249"/>
      <c r="CU66" s="2249"/>
      <c r="CV66" s="2249"/>
      <c r="CW66" s="2250"/>
      <c r="CX66" s="2248"/>
      <c r="CY66" s="3801"/>
      <c r="CZ66" s="2249"/>
      <c r="DA66" s="2249"/>
      <c r="DB66" s="2249"/>
      <c r="DC66" s="2249"/>
      <c r="DD66" s="2249"/>
      <c r="DE66" s="3735"/>
      <c r="DF66" s="2250"/>
      <c r="DG66" s="1261" t="s">
        <v>424</v>
      </c>
      <c r="DH66" s="1645"/>
      <c r="DI66" s="1627"/>
      <c r="DJ66" s="1627" t="str">
        <f>IF(T66="","",T66)</f>
        <v>Группа потребителей</v>
      </c>
      <c r="DK66" s="1627"/>
      <c r="DL66" s="1627"/>
      <c r="DM66" s="1638">
        <v>0</v>
      </c>
    </row>
    <row s="1853" customFormat="1" customHeight="1" ht="21">
      <c r="A67" s="1366"/>
      <c r="B67" s="1366"/>
      <c r="C67" s="1366"/>
      <c r="D67" s="1366"/>
      <c r="E67" s="2262"/>
      <c r="F67" s="2262"/>
      <c r="G67" s="2262"/>
      <c r="H67" s="2262"/>
      <c r="I67" s="2289"/>
      <c r="J67" s="2289" t="str">
        <f>I61&amp;".1"</f>
        <v>2.1.1.1.1.1</v>
      </c>
      <c r="K67" s="2259" t="str">
        <f>J66&amp;".1"</f>
        <v>2.1.1.1.1.2.1</v>
      </c>
      <c r="L67" s="1372" t="s">
        <v>425</v>
      </c>
      <c r="M67" s="1369"/>
      <c r="N67" s="1369"/>
      <c r="O67" s="1369"/>
      <c r="P67" s="2377"/>
      <c r="Q67" s="2377"/>
      <c r="R67" s="360">
        <v>1</v>
      </c>
      <c r="S67" s="2276" t="str">
        <f>$K67</f>
        <v>2.1.1.1.1.2.1</v>
      </c>
      <c r="T67" s="1350" t="s">
        <v>463</v>
      </c>
      <c r="U67" s="303"/>
      <c r="V67" s="754"/>
      <c r="W67" s="328"/>
      <c r="X67" s="754"/>
      <c r="Y67" s="1260"/>
      <c r="Z67" s="2605"/>
      <c r="AA67" s="2110" t="s">
        <v>65</v>
      </c>
      <c r="AB67" s="2605"/>
      <c r="AC67" s="2110" t="s">
        <v>65</v>
      </c>
      <c r="AD67" s="754"/>
      <c r="AE67" s="328"/>
      <c r="AF67" s="754"/>
      <c r="AG67" s="1260"/>
      <c r="AH67" s="2605">
        <v>45292</v>
      </c>
      <c r="AI67" s="2110" t="s">
        <v>65</v>
      </c>
      <c r="AJ67" s="2605">
        <v>45473</v>
      </c>
      <c r="AK67" s="2110" t="s">
        <v>65</v>
      </c>
      <c r="AL67" s="754"/>
      <c r="AM67" s="328"/>
      <c r="AN67" s="754"/>
      <c r="AO67" s="1260"/>
      <c r="AP67" s="2605">
        <v>45474</v>
      </c>
      <c r="AQ67" s="2110" t="s">
        <v>65</v>
      </c>
      <c r="AR67" s="2605">
        <v>45657</v>
      </c>
      <c r="AS67" s="2110" t="s">
        <v>65</v>
      </c>
      <c r="AT67" s="754"/>
      <c r="AU67" s="328"/>
      <c r="AV67" s="754"/>
      <c r="AW67" s="1260"/>
      <c r="AX67" s="2605">
        <v>45658</v>
      </c>
      <c r="AY67" s="2110" t="s">
        <v>65</v>
      </c>
      <c r="AZ67" s="2605">
        <v>45838</v>
      </c>
      <c r="BA67" s="2110" t="s">
        <v>65</v>
      </c>
      <c r="BB67" s="754"/>
      <c r="BC67" s="328"/>
      <c r="BD67" s="754"/>
      <c r="BE67" s="1260"/>
      <c r="BF67" s="2605">
        <v>45839</v>
      </c>
      <c r="BG67" s="2110" t="s">
        <v>65</v>
      </c>
      <c r="BH67" s="2605">
        <v>46022</v>
      </c>
      <c r="BI67" s="2110" t="s">
        <v>65</v>
      </c>
      <c r="BJ67" s="754">
        <v>3558.62</v>
      </c>
      <c r="BK67" s="328"/>
      <c r="BL67" s="754"/>
      <c r="BM67" s="1260"/>
      <c r="BN67" s="2605">
        <v>46023</v>
      </c>
      <c r="BO67" s="2110" t="s">
        <v>65</v>
      </c>
      <c r="BP67" s="2605">
        <v>46295</v>
      </c>
      <c r="BQ67" s="2110" t="s">
        <v>65</v>
      </c>
      <c r="BR67" s="754">
        <v>3918.85</v>
      </c>
      <c r="BS67" s="328"/>
      <c r="BT67" s="754"/>
      <c r="BU67" s="1260"/>
      <c r="BV67" s="2605">
        <v>46296</v>
      </c>
      <c r="BW67" s="2110" t="s">
        <v>65</v>
      </c>
      <c r="BX67" s="2605">
        <v>46387</v>
      </c>
      <c r="BY67" s="2110" t="s">
        <v>65</v>
      </c>
      <c r="BZ67" s="754">
        <v>3913.52</v>
      </c>
      <c r="CA67" s="328"/>
      <c r="CB67" s="754"/>
      <c r="CC67" s="1260"/>
      <c r="CD67" s="2605">
        <v>46388</v>
      </c>
      <c r="CE67" s="2110" t="s">
        <v>65</v>
      </c>
      <c r="CF67" s="2605">
        <v>46568</v>
      </c>
      <c r="CG67" s="2110" t="s">
        <v>65</v>
      </c>
      <c r="CH67" s="754">
        <v>3913.52</v>
      </c>
      <c r="CI67" s="328"/>
      <c r="CJ67" s="754"/>
      <c r="CK67" s="1260"/>
      <c r="CL67" s="2605">
        <v>46569</v>
      </c>
      <c r="CM67" s="2110" t="s">
        <v>65</v>
      </c>
      <c r="CN67" s="2605">
        <v>46752</v>
      </c>
      <c r="CO67" s="2110" t="s">
        <v>65</v>
      </c>
      <c r="CP67" s="754">
        <v>3913.52</v>
      </c>
      <c r="CQ67" s="328"/>
      <c r="CR67" s="754"/>
      <c r="CS67" s="1260"/>
      <c r="CT67" s="2605">
        <v>46753</v>
      </c>
      <c r="CU67" s="2110" t="s">
        <v>65</v>
      </c>
      <c r="CV67" s="2605">
        <v>46934</v>
      </c>
      <c r="CW67" s="2110" t="s">
        <v>65</v>
      </c>
      <c r="CX67" s="754">
        <v>4509.9</v>
      </c>
      <c r="CY67" s="328"/>
      <c r="CZ67" s="754"/>
      <c r="DA67" s="1260"/>
      <c r="DB67" s="2605">
        <v>46935</v>
      </c>
      <c r="DC67" s="2110" t="s">
        <v>65</v>
      </c>
      <c r="DD67" s="2605">
        <v>47118</v>
      </c>
      <c r="DE67" s="2110" t="s">
        <v>65</v>
      </c>
      <c r="DF67" s="328"/>
      <c r="DG67" s="2256" t="s">
        <v>426</v>
      </c>
      <c r="DH67" s="1645">
        <f>STRCHECKDATE(V68:DF68)</f>
      </c>
      <c r="DI67" s="1627"/>
      <c r="DJ67" s="1627" t="str">
        <f>IF(T67="","",T67)</f>
        <v>вода</v>
      </c>
      <c r="DK67" s="1627"/>
      <c r="DL67" s="1627"/>
      <c r="DM67" s="1638">
        <v>0</v>
      </c>
    </row>
    <row s="1853" customFormat="1" customHeight="1" ht="0.75">
      <c r="A68" s="1366"/>
      <c r="B68" s="1366"/>
      <c r="C68" s="1366"/>
      <c r="D68" s="1366"/>
      <c r="E68" s="2262"/>
      <c r="F68" s="2262"/>
      <c r="G68" s="2262"/>
      <c r="H68" s="2262"/>
      <c r="I68" s="2289"/>
      <c r="J68" s="2289" t="str">
        <f>I61&amp;".1"</f>
        <v>2.1.1.1.1.1</v>
      </c>
      <c r="K68" s="2259"/>
      <c r="L68" s="1372"/>
      <c r="M68" s="1369"/>
      <c r="N68" s="1369"/>
      <c r="O68" s="1369"/>
      <c r="P68" s="2377"/>
      <c r="Q68" s="2377"/>
      <c r="R68" s="360"/>
      <c r="S68" s="2516"/>
      <c r="T68" s="303"/>
      <c r="U68" s="303"/>
      <c r="V68" s="328"/>
      <c r="W68" s="328"/>
      <c r="X68" s="328"/>
      <c r="Y68" s="331" t="str">
        <f>Z67&amp;"-"&amp;AB67</f>
        <v>-</v>
      </c>
      <c r="Z68" s="2312"/>
      <c r="AA68" s="2110"/>
      <c r="AB68" s="2312"/>
      <c r="AC68" s="2110"/>
      <c r="AD68" s="328"/>
      <c r="AE68" s="328"/>
      <c r="AF68" s="328"/>
      <c r="AG68" s="331" t="str">
        <f>AH67&amp;"-"&amp;AJ67</f>
        <v>45292-45473</v>
      </c>
      <c r="AH68" s="2312"/>
      <c r="AI68" s="2110"/>
      <c r="AJ68" s="2312"/>
      <c r="AK68" s="2110"/>
      <c r="AL68" s="328"/>
      <c r="AM68" s="328"/>
      <c r="AN68" s="328"/>
      <c r="AO68" s="331" t="str">
        <f>AP67&amp;"-"&amp;AR67</f>
        <v>45474-45657</v>
      </c>
      <c r="AP68" s="2312"/>
      <c r="AQ68" s="2110"/>
      <c r="AR68" s="2312"/>
      <c r="AS68" s="2110"/>
      <c r="AT68" s="328"/>
      <c r="AU68" s="328"/>
      <c r="AV68" s="328"/>
      <c r="AW68" s="331" t="str">
        <f>AX67&amp;"-"&amp;AZ67</f>
        <v>45658-45838</v>
      </c>
      <c r="AX68" s="2312"/>
      <c r="AY68" s="2110"/>
      <c r="AZ68" s="2312"/>
      <c r="BA68" s="2110"/>
      <c r="BB68" s="328"/>
      <c r="BC68" s="328"/>
      <c r="BD68" s="328"/>
      <c r="BE68" s="331" t="str">
        <f>BF67&amp;"-"&amp;BH67</f>
        <v>45839-46022</v>
      </c>
      <c r="BF68" s="2312"/>
      <c r="BG68" s="2110"/>
      <c r="BH68" s="2312"/>
      <c r="BI68" s="2110"/>
      <c r="BJ68" s="328"/>
      <c r="BK68" s="328"/>
      <c r="BL68" s="328"/>
      <c r="BM68" s="331" t="str">
        <f>BN67&amp;"-"&amp;BP67</f>
        <v>46023-46295</v>
      </c>
      <c r="BN68" s="2312"/>
      <c r="BO68" s="2110"/>
      <c r="BP68" s="2312"/>
      <c r="BQ68" s="2110"/>
      <c r="BR68" s="328"/>
      <c r="BS68" s="328"/>
      <c r="BT68" s="328"/>
      <c r="BU68" s="331" t="str">
        <f>BV67&amp;"-"&amp;BX67</f>
        <v>46296-46387</v>
      </c>
      <c r="BV68" s="2312"/>
      <c r="BW68" s="2110"/>
      <c r="BX68" s="2312"/>
      <c r="BY68" s="2110"/>
      <c r="BZ68" s="328"/>
      <c r="CA68" s="328"/>
      <c r="CB68" s="328"/>
      <c r="CC68" s="331" t="str">
        <f>CD67&amp;"-"&amp;CF67</f>
        <v>46388-46568</v>
      </c>
      <c r="CD68" s="2312"/>
      <c r="CE68" s="2110"/>
      <c r="CF68" s="2312"/>
      <c r="CG68" s="2110"/>
      <c r="CH68" s="328"/>
      <c r="CI68" s="328"/>
      <c r="CJ68" s="328"/>
      <c r="CK68" s="331" t="str">
        <f>CL67&amp;"-"&amp;CN67</f>
        <v>46569-46752</v>
      </c>
      <c r="CL68" s="2312"/>
      <c r="CM68" s="2110"/>
      <c r="CN68" s="2312"/>
      <c r="CO68" s="2110"/>
      <c r="CP68" s="328"/>
      <c r="CQ68" s="328"/>
      <c r="CR68" s="328"/>
      <c r="CS68" s="331" t="str">
        <f>CT67&amp;"-"&amp;CV67</f>
        <v>46753-46934</v>
      </c>
      <c r="CT68" s="2312"/>
      <c r="CU68" s="2110"/>
      <c r="CV68" s="2312"/>
      <c r="CW68" s="2110"/>
      <c r="CX68" s="328"/>
      <c r="CY68" s="328"/>
      <c r="CZ68" s="328"/>
      <c r="DA68" s="331" t="str">
        <f>DB67&amp;"-"&amp;DD67</f>
        <v>46935-47118</v>
      </c>
      <c r="DB68" s="2312"/>
      <c r="DC68" s="2110"/>
      <c r="DD68" s="2312"/>
      <c r="DE68" s="2110"/>
      <c r="DF68" s="328"/>
      <c r="DG68" s="2257"/>
      <c r="DH68" s="1645"/>
      <c r="DI68" s="1627"/>
      <c r="DJ68" s="1627" t="str">
        <f>IF(T68="","",T68)</f>
        <v/>
      </c>
      <c r="DK68" s="1627"/>
      <c r="DL68" s="1627"/>
      <c r="DM68" s="1638">
        <v>0</v>
      </c>
    </row>
    <row s="1853" customFormat="1" customHeight="1" ht="15">
      <c r="A69" s="1366"/>
      <c r="B69" s="1366"/>
      <c r="C69" s="1366"/>
      <c r="D69" s="1366"/>
      <c r="E69" s="2262"/>
      <c r="F69" s="2262"/>
      <c r="G69" s="2262"/>
      <c r="H69" s="2262"/>
      <c r="I69" s="2289"/>
      <c r="J69" s="2259" t="str">
        <f>I61&amp;".1"</f>
        <v>2.1.1.1.1.1</v>
      </c>
      <c r="K69" s="1366"/>
      <c r="L69" s="1372"/>
      <c r="M69" s="1369"/>
      <c r="N69" s="1369"/>
      <c r="O69" s="1779"/>
      <c r="P69" s="2377"/>
      <c r="Q69" s="2377"/>
      <c r="R69" s="359"/>
      <c r="S69" s="3766"/>
      <c r="T69" s="3771" t="s">
        <v>427</v>
      </c>
      <c r="U69" s="3768"/>
      <c r="V69" s="3768"/>
      <c r="W69" s="3768"/>
      <c r="X69" s="3768"/>
      <c r="Y69" s="3768"/>
      <c r="Z69" s="3768"/>
      <c r="AA69" s="3768"/>
      <c r="AB69" s="3768"/>
      <c r="AC69" s="3768"/>
      <c r="AD69" s="3768"/>
      <c r="AE69" s="3768"/>
      <c r="AF69" s="3768"/>
      <c r="AG69" s="3768"/>
      <c r="AH69" s="3768"/>
      <c r="AI69" s="3768"/>
      <c r="AJ69" s="3768"/>
      <c r="AK69" s="3768"/>
      <c r="AL69" s="3814"/>
      <c r="AM69" s="3814"/>
      <c r="AN69" s="3769"/>
      <c r="AO69" s="3769"/>
      <c r="AP69" s="3769"/>
      <c r="AQ69" s="3769"/>
      <c r="AR69" s="3769"/>
      <c r="AS69" s="3769"/>
      <c r="AT69" s="3769"/>
      <c r="AU69" s="3769"/>
      <c r="AV69" s="3769"/>
      <c r="AW69" s="3769"/>
      <c r="AX69" s="3769"/>
      <c r="AY69" s="3769"/>
      <c r="AZ69" s="3769"/>
      <c r="BA69" s="3769"/>
      <c r="BB69" s="3814"/>
      <c r="BC69" s="3814"/>
      <c r="BD69" s="3769"/>
      <c r="BE69" s="3769"/>
      <c r="BF69" s="3769"/>
      <c r="BG69" s="3769"/>
      <c r="BH69" s="3769"/>
      <c r="BI69" s="3769"/>
      <c r="BJ69" s="3814"/>
      <c r="BK69" s="3814"/>
      <c r="BL69" s="3769"/>
      <c r="BM69" s="3769"/>
      <c r="BN69" s="3769"/>
      <c r="BO69" s="3769"/>
      <c r="BP69" s="3769"/>
      <c r="BQ69" s="3769"/>
      <c r="BR69" s="3814"/>
      <c r="BS69" s="3814"/>
      <c r="BT69" s="3769"/>
      <c r="BU69" s="3769"/>
      <c r="BV69" s="3769"/>
      <c r="BW69" s="3769"/>
      <c r="BX69" s="3769"/>
      <c r="BY69" s="3769"/>
      <c r="BZ69" s="3769"/>
      <c r="CA69" s="3814"/>
      <c r="CB69" s="3769"/>
      <c r="CC69" s="3769"/>
      <c r="CD69" s="3769"/>
      <c r="CE69" s="3769"/>
      <c r="CF69" s="3769"/>
      <c r="CG69" s="3769"/>
      <c r="CH69" s="3769"/>
      <c r="CI69" s="3814"/>
      <c r="CJ69" s="3769"/>
      <c r="CK69" s="3769"/>
      <c r="CL69" s="3769"/>
      <c r="CM69" s="3769"/>
      <c r="CN69" s="3769"/>
      <c r="CO69" s="3769"/>
      <c r="CP69" s="3769"/>
      <c r="CQ69" s="3814"/>
      <c r="CR69" s="3769"/>
      <c r="CS69" s="3769"/>
      <c r="CT69" s="3769"/>
      <c r="CU69" s="3769"/>
      <c r="CV69" s="3769"/>
      <c r="CW69" s="3769"/>
      <c r="CX69" s="3769"/>
      <c r="CY69" s="3814"/>
      <c r="CZ69" s="3769"/>
      <c r="DA69" s="3769"/>
      <c r="DB69" s="3769"/>
      <c r="DC69" s="3769"/>
      <c r="DD69" s="3769"/>
      <c r="DE69" s="3814"/>
      <c r="DF69" s="3770"/>
      <c r="DG69" s="2258"/>
      <c r="DH69" s="1645"/>
      <c r="DI69" s="1627"/>
      <c r="DJ69" s="1627" t="str">
        <f>IF(T69="","",T69)</f>
        <v>Добавить вид теплоносителя (параметры теплоносителя)</v>
      </c>
      <c r="DK69" s="1627"/>
      <c r="DL69" s="1627"/>
      <c r="DM69" s="1638">
        <v>0</v>
      </c>
    </row>
    <row s="1853" customFormat="1" customHeight="1" ht="15">
      <c r="A70" s="1366"/>
      <c r="B70" s="1366"/>
      <c r="C70" s="1366"/>
      <c r="D70" s="1366"/>
      <c r="E70" s="2262">
        <v>1</v>
      </c>
      <c r="F70" s="2262"/>
      <c r="G70" s="2262"/>
      <c r="H70" s="2262"/>
      <c r="I70" s="2259"/>
      <c r="J70" s="1366"/>
      <c r="K70" s="1366"/>
      <c r="L70" s="1372"/>
      <c r="M70" s="1369"/>
      <c r="N70" s="1779"/>
      <c r="O70" s="1779"/>
      <c r="P70" s="2377"/>
      <c r="Q70" s="2377"/>
      <c r="R70" s="359"/>
      <c r="S70" s="3766"/>
      <c r="T70" s="3772" t="s">
        <v>428</v>
      </c>
      <c r="U70" s="3768"/>
      <c r="V70" s="3768"/>
      <c r="W70" s="3768"/>
      <c r="X70" s="3768"/>
      <c r="Y70" s="3768"/>
      <c r="Z70" s="3768"/>
      <c r="AA70" s="3768"/>
      <c r="AB70" s="3768"/>
      <c r="AC70" s="3773"/>
      <c r="AD70" s="3768"/>
      <c r="AE70" s="3768"/>
      <c r="AF70" s="3768"/>
      <c r="AG70" s="3768"/>
      <c r="AH70" s="3768"/>
      <c r="AI70" s="3768"/>
      <c r="AJ70" s="3768"/>
      <c r="AK70" s="3773"/>
      <c r="AL70" s="3814"/>
      <c r="AM70" s="3814"/>
      <c r="AN70" s="3769"/>
      <c r="AO70" s="3769"/>
      <c r="AP70" s="3769"/>
      <c r="AQ70" s="3769"/>
      <c r="AR70" s="3769"/>
      <c r="AS70" s="3774"/>
      <c r="AT70" s="3769"/>
      <c r="AU70" s="3769"/>
      <c r="AV70" s="3769"/>
      <c r="AW70" s="3769"/>
      <c r="AX70" s="3769"/>
      <c r="AY70" s="3769"/>
      <c r="AZ70" s="3769"/>
      <c r="BA70" s="3774"/>
      <c r="BB70" s="3814"/>
      <c r="BC70" s="3814"/>
      <c r="BD70" s="3769"/>
      <c r="BE70" s="3769"/>
      <c r="BF70" s="3769"/>
      <c r="BG70" s="3769"/>
      <c r="BH70" s="3769"/>
      <c r="BI70" s="3774"/>
      <c r="BJ70" s="3814"/>
      <c r="BK70" s="3814"/>
      <c r="BL70" s="3769"/>
      <c r="BM70" s="3769"/>
      <c r="BN70" s="3769"/>
      <c r="BO70" s="3769"/>
      <c r="BP70" s="3769"/>
      <c r="BQ70" s="3774"/>
      <c r="BR70" s="3814"/>
      <c r="BS70" s="3814"/>
      <c r="BT70" s="3769"/>
      <c r="BU70" s="3769"/>
      <c r="BV70" s="3769"/>
      <c r="BW70" s="3769"/>
      <c r="BX70" s="3769"/>
      <c r="BY70" s="3774"/>
      <c r="BZ70" s="3769"/>
      <c r="CA70" s="3814"/>
      <c r="CB70" s="3769"/>
      <c r="CC70" s="3769"/>
      <c r="CD70" s="3769"/>
      <c r="CE70" s="3769"/>
      <c r="CF70" s="3769"/>
      <c r="CG70" s="3774"/>
      <c r="CH70" s="3769"/>
      <c r="CI70" s="3814"/>
      <c r="CJ70" s="3769"/>
      <c r="CK70" s="3769"/>
      <c r="CL70" s="3769"/>
      <c r="CM70" s="3769"/>
      <c r="CN70" s="3769"/>
      <c r="CO70" s="3774"/>
      <c r="CP70" s="3769"/>
      <c r="CQ70" s="3814"/>
      <c r="CR70" s="3769"/>
      <c r="CS70" s="3769"/>
      <c r="CT70" s="3769"/>
      <c r="CU70" s="3769"/>
      <c r="CV70" s="3769"/>
      <c r="CW70" s="3774"/>
      <c r="CX70" s="3769"/>
      <c r="CY70" s="3814"/>
      <c r="CZ70" s="3769"/>
      <c r="DA70" s="3769"/>
      <c r="DB70" s="3769"/>
      <c r="DC70" s="3769"/>
      <c r="DD70" s="3769"/>
      <c r="DE70" s="3815"/>
      <c r="DF70" s="3768"/>
      <c r="DG70" s="3775"/>
      <c r="DH70" s="1645"/>
      <c r="DI70" s="1627"/>
      <c r="DJ70" s="1627" t="str">
        <f>IF(T70="","",T70)</f>
        <v>Добавить группу потребителей</v>
      </c>
      <c r="DK70" s="1627"/>
      <c r="DL70" s="1627"/>
      <c r="DM70" s="1638">
        <v>0</v>
      </c>
    </row>
    <row s="1853" customFormat="1" customHeight="1" ht="14.25">
      <c r="A71" s="1366"/>
      <c r="B71" s="1366"/>
      <c r="C71" s="1366"/>
      <c r="D71" s="1366"/>
      <c r="E71" s="2262">
        <v>1</v>
      </c>
      <c r="F71" s="2262"/>
      <c r="G71" s="2262"/>
      <c r="H71" s="2261"/>
      <c r="I71" s="1366"/>
      <c r="J71" s="1366"/>
      <c r="K71" s="1366"/>
      <c r="L71" s="1372"/>
      <c r="M71" s="1368"/>
      <c r="N71" s="1368"/>
      <c r="O71" s="1369"/>
      <c r="P71" s="1826"/>
      <c r="Q71" s="378"/>
      <c r="R71" s="358"/>
      <c r="S71" s="3766"/>
      <c r="T71" s="3776" t="s">
        <v>429</v>
      </c>
      <c r="U71" s="3768"/>
      <c r="V71" s="3768"/>
      <c r="W71" s="3768"/>
      <c r="X71" s="3768"/>
      <c r="Y71" s="3768"/>
      <c r="Z71" s="3768"/>
      <c r="AA71" s="3768"/>
      <c r="AB71" s="3768"/>
      <c r="AC71" s="3773"/>
      <c r="AD71" s="3768"/>
      <c r="AE71" s="3768"/>
      <c r="AF71" s="3768"/>
      <c r="AG71" s="3768"/>
      <c r="AH71" s="3768"/>
      <c r="AI71" s="3768"/>
      <c r="AJ71" s="3768"/>
      <c r="AK71" s="3773"/>
      <c r="AL71" s="3814"/>
      <c r="AM71" s="3814"/>
      <c r="AN71" s="3769"/>
      <c r="AO71" s="3769"/>
      <c r="AP71" s="3769"/>
      <c r="AQ71" s="3769"/>
      <c r="AR71" s="3769"/>
      <c r="AS71" s="3774"/>
      <c r="AT71" s="3769"/>
      <c r="AU71" s="3769"/>
      <c r="AV71" s="3769"/>
      <c r="AW71" s="3769"/>
      <c r="AX71" s="3769"/>
      <c r="AY71" s="3769"/>
      <c r="AZ71" s="3769"/>
      <c r="BA71" s="3774"/>
      <c r="BB71" s="3814"/>
      <c r="BC71" s="3814"/>
      <c r="BD71" s="3769"/>
      <c r="BE71" s="3769"/>
      <c r="BF71" s="3769"/>
      <c r="BG71" s="3769"/>
      <c r="BH71" s="3769"/>
      <c r="BI71" s="3774"/>
      <c r="BJ71" s="3814"/>
      <c r="BK71" s="3814"/>
      <c r="BL71" s="3769"/>
      <c r="BM71" s="3769"/>
      <c r="BN71" s="3769"/>
      <c r="BO71" s="3769"/>
      <c r="BP71" s="3769"/>
      <c r="BQ71" s="3774"/>
      <c r="BR71" s="3814"/>
      <c r="BS71" s="3814"/>
      <c r="BT71" s="3769"/>
      <c r="BU71" s="3769"/>
      <c r="BV71" s="3769"/>
      <c r="BW71" s="3769"/>
      <c r="BX71" s="3769"/>
      <c r="BY71" s="3774"/>
      <c r="BZ71" s="3769"/>
      <c r="CA71" s="3814"/>
      <c r="CB71" s="3769"/>
      <c r="CC71" s="3769"/>
      <c r="CD71" s="3769"/>
      <c r="CE71" s="3769"/>
      <c r="CF71" s="3769"/>
      <c r="CG71" s="3774"/>
      <c r="CH71" s="3769"/>
      <c r="CI71" s="3814"/>
      <c r="CJ71" s="3769"/>
      <c r="CK71" s="3769"/>
      <c r="CL71" s="3769"/>
      <c r="CM71" s="3769"/>
      <c r="CN71" s="3769"/>
      <c r="CO71" s="3774"/>
      <c r="CP71" s="3769"/>
      <c r="CQ71" s="3814"/>
      <c r="CR71" s="3769"/>
      <c r="CS71" s="3769"/>
      <c r="CT71" s="3769"/>
      <c r="CU71" s="3769"/>
      <c r="CV71" s="3769"/>
      <c r="CW71" s="3774"/>
      <c r="CX71" s="3769"/>
      <c r="CY71" s="3814"/>
      <c r="CZ71" s="3769"/>
      <c r="DA71" s="3769"/>
      <c r="DB71" s="3769"/>
      <c r="DC71" s="3769"/>
      <c r="DD71" s="3769"/>
      <c r="DE71" s="3815"/>
      <c r="DF71" s="3768"/>
      <c r="DG71" s="3775"/>
      <c r="DH71" s="1645"/>
      <c r="DI71" s="1627"/>
      <c r="DJ71" s="1627" t="str">
        <f>IF(T71="","",T71)</f>
        <v>Добавить схему подключения</v>
      </c>
      <c r="DK71" s="1627"/>
      <c r="DL71" s="1627"/>
      <c r="DM71" s="1638">
        <v>0</v>
      </c>
    </row>
    <row s="625" customFormat="1" customHeight="1" ht="0.75">
      <c r="A72" s="1346"/>
      <c r="B72" s="1346"/>
      <c r="C72" s="1346"/>
      <c r="D72" s="1346"/>
      <c r="E72" s="2262">
        <v>1</v>
      </c>
      <c r="F72" s="2262"/>
      <c r="G72" s="2261"/>
      <c r="H72" s="1346"/>
      <c r="I72" s="1346"/>
      <c r="J72" s="1346"/>
      <c r="K72" s="1346"/>
      <c r="L72" s="1548"/>
      <c r="M72" s="1318"/>
      <c r="N72" s="1318"/>
      <c r="O72" s="1645"/>
      <c r="P72" s="1319"/>
      <c r="Q72" s="1347"/>
      <c r="R72" s="1319"/>
      <c r="S72" s="1321"/>
      <c r="T72" s="1322" t="s">
        <v>173</v>
      </c>
      <c r="U72" s="1323"/>
      <c r="V72" s="1323"/>
      <c r="W72" s="1323"/>
      <c r="X72" s="1323"/>
      <c r="Y72" s="1323"/>
      <c r="Z72" s="1323"/>
      <c r="AA72" s="1323"/>
      <c r="AB72" s="1323"/>
      <c r="AC72" s="1323"/>
      <c r="AD72" s="1323"/>
      <c r="AE72" s="1323"/>
      <c r="AF72" s="1323"/>
      <c r="AG72" s="1323"/>
      <c r="AH72" s="1323"/>
      <c r="AI72" s="1323"/>
      <c r="AJ72" s="1323"/>
      <c r="AK72" s="1323"/>
      <c r="AL72" s="1323"/>
      <c r="AM72" s="1323"/>
      <c r="AN72" s="1323"/>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3"/>
      <c r="BP72" s="1323"/>
      <c r="BQ72" s="1323"/>
      <c r="BR72" s="1323"/>
      <c r="BS72" s="1323"/>
      <c r="BT72" s="1323"/>
      <c r="BU72" s="1323"/>
      <c r="BV72" s="1323"/>
      <c r="BW72" s="1323"/>
      <c r="BX72" s="1323"/>
      <c r="BY72" s="1323"/>
      <c r="BZ72" s="1323"/>
      <c r="CA72" s="1323"/>
      <c r="CB72" s="1323"/>
      <c r="CC72" s="1323"/>
      <c r="CD72" s="1323"/>
      <c r="CE72" s="1323"/>
      <c r="CF72" s="1323"/>
      <c r="CG72" s="1323"/>
      <c r="CH72" s="1323"/>
      <c r="CI72" s="1323"/>
      <c r="CJ72" s="1323"/>
      <c r="CK72" s="1323"/>
      <c r="CL72" s="1323"/>
      <c r="CM72" s="1323"/>
      <c r="CN72" s="1323"/>
      <c r="CO72" s="1323"/>
      <c r="CP72" s="1323"/>
      <c r="CQ72" s="1323"/>
      <c r="CR72" s="1323"/>
      <c r="CS72" s="1323"/>
      <c r="CT72" s="1323"/>
      <c r="CU72" s="1323"/>
      <c r="CV72" s="1323"/>
      <c r="CW72" s="1323"/>
      <c r="CX72" s="1323"/>
      <c r="CY72" s="1323"/>
      <c r="CZ72" s="1323"/>
      <c r="DA72" s="1323"/>
      <c r="DB72" s="1323"/>
      <c r="DC72" s="1323"/>
      <c r="DD72" s="1323"/>
      <c r="DE72" s="1323"/>
      <c r="DF72" s="1323"/>
      <c r="DG72" s="1323"/>
      <c r="DH72" s="1645"/>
      <c r="DI72" s="1627"/>
      <c r="DJ72" s="1627" t="str">
        <f>IF(T72="","",T72)</f>
        <v>Добавить источник для дифференциации</v>
      </c>
      <c r="DK72" s="1627"/>
      <c r="DL72" s="1627"/>
      <c r="DM72" s="1645">
        <v>0</v>
      </c>
    </row>
    <row s="625" customFormat="1" customHeight="1" ht="0.75">
      <c r="A73" s="1346"/>
      <c r="B73" s="1346"/>
      <c r="C73" s="1346"/>
      <c r="D73" s="1346"/>
      <c r="E73" s="2262">
        <v>1</v>
      </c>
      <c r="F73" s="2261"/>
      <c r="G73" s="1346"/>
      <c r="H73" s="1346"/>
      <c r="I73" s="1346"/>
      <c r="J73" s="1346"/>
      <c r="K73" s="1346"/>
      <c r="L73" s="1548"/>
      <c r="M73" s="1324"/>
      <c r="N73" s="1324"/>
      <c r="O73" s="1645"/>
      <c r="P73" s="1319"/>
      <c r="Q73" s="1347"/>
      <c r="R73" s="1319"/>
      <c r="S73" s="1325"/>
      <c r="T73" s="1326" t="s">
        <v>174</v>
      </c>
      <c r="U73" s="1327"/>
      <c r="V73" s="1327"/>
      <c r="W73" s="1327"/>
      <c r="X73" s="1327"/>
      <c r="Y73" s="1327"/>
      <c r="Z73" s="1327"/>
      <c r="AA73" s="1327"/>
      <c r="AB73" s="1327"/>
      <c r="AC73" s="1327"/>
      <c r="AD73" s="1327"/>
      <c r="AE73" s="1327"/>
      <c r="AF73" s="1327"/>
      <c r="AG73" s="1327"/>
      <c r="AH73" s="1327"/>
      <c r="AI73" s="1327"/>
      <c r="AJ73" s="1327"/>
      <c r="AK73" s="1327"/>
      <c r="AL73" s="1327"/>
      <c r="AM73" s="1327"/>
      <c r="AN73" s="1327"/>
      <c r="AO73" s="1327"/>
      <c r="AP73" s="1327"/>
      <c r="AQ73" s="1327"/>
      <c r="AR73" s="1327"/>
      <c r="AS73" s="1327"/>
      <c r="AT73" s="1327"/>
      <c r="AU73" s="1327"/>
      <c r="AV73" s="1327"/>
      <c r="AW73" s="1327"/>
      <c r="AX73" s="1327"/>
      <c r="AY73" s="1327"/>
      <c r="AZ73" s="1327"/>
      <c r="BA73" s="1327"/>
      <c r="BB73" s="1327"/>
      <c r="BC73" s="1327"/>
      <c r="BD73" s="1327"/>
      <c r="BE73" s="1327"/>
      <c r="BF73" s="1327"/>
      <c r="BG73" s="1327"/>
      <c r="BH73" s="1327"/>
      <c r="BI73" s="1327"/>
      <c r="BJ73" s="1327"/>
      <c r="BK73" s="1327"/>
      <c r="BL73" s="1327"/>
      <c r="BM73" s="1327"/>
      <c r="BN73" s="1327"/>
      <c r="BO73" s="1327"/>
      <c r="BP73" s="1327"/>
      <c r="BQ73" s="1327"/>
      <c r="BR73" s="1327"/>
      <c r="BS73" s="1327"/>
      <c r="BT73" s="1327"/>
      <c r="BU73" s="1327"/>
      <c r="BV73" s="1327"/>
      <c r="BW73" s="1327"/>
      <c r="BX73" s="1327"/>
      <c r="BY73" s="1327"/>
      <c r="BZ73" s="1327"/>
      <c r="CA73" s="1327"/>
      <c r="CB73" s="1327"/>
      <c r="CC73" s="1327"/>
      <c r="CD73" s="1327"/>
      <c r="CE73" s="1327"/>
      <c r="CF73" s="1327"/>
      <c r="CG73" s="1327"/>
      <c r="CH73" s="1327"/>
      <c r="CI73" s="1327"/>
      <c r="CJ73" s="1327"/>
      <c r="CK73" s="1327"/>
      <c r="CL73" s="1327"/>
      <c r="CM73" s="1327"/>
      <c r="CN73" s="1327"/>
      <c r="CO73" s="1327"/>
      <c r="CP73" s="1327"/>
      <c r="CQ73" s="1327"/>
      <c r="CR73" s="1327"/>
      <c r="CS73" s="1327"/>
      <c r="CT73" s="1327"/>
      <c r="CU73" s="1327"/>
      <c r="CV73" s="1327"/>
      <c r="CW73" s="1327"/>
      <c r="CX73" s="1327"/>
      <c r="CY73" s="1327"/>
      <c r="CZ73" s="1327"/>
      <c r="DA73" s="1327"/>
      <c r="DB73" s="1327"/>
      <c r="DC73" s="1327"/>
      <c r="DD73" s="1327"/>
      <c r="DE73" s="1327"/>
      <c r="DF73" s="1327"/>
      <c r="DG73" s="1327"/>
      <c r="DH73" s="1645"/>
      <c r="DI73" s="1627"/>
      <c r="DJ73" s="1627" t="str">
        <f>IF(T73="","",T73)</f>
        <v>Добавить централизованную систему для дифференциации</v>
      </c>
      <c r="DK73" s="1627"/>
      <c r="DL73" s="1627"/>
      <c r="DM73" s="1645">
        <v>0</v>
      </c>
    </row>
    <row s="625" customFormat="1" customHeight="1" ht="0.75">
      <c r="A74" s="1346"/>
      <c r="B74" s="1346"/>
      <c r="C74" s="1346"/>
      <c r="D74" s="1346"/>
      <c r="E74" s="2261">
        <v>1</v>
      </c>
      <c r="F74" s="1346"/>
      <c r="G74" s="1346"/>
      <c r="H74" s="1346"/>
      <c r="I74" s="1346"/>
      <c r="J74" s="1346"/>
      <c r="K74" s="1346"/>
      <c r="L74" s="1548"/>
      <c r="M74" s="1324"/>
      <c r="N74" s="1324"/>
      <c r="O74" s="1645"/>
      <c r="P74" s="1319"/>
      <c r="Q74" s="1347"/>
      <c r="R74" s="1319"/>
      <c r="S74" s="1325"/>
      <c r="T74" s="1328" t="s">
        <v>175</v>
      </c>
      <c r="U74" s="1327"/>
      <c r="V74" s="1327"/>
      <c r="W74" s="1327"/>
      <c r="X74" s="1327"/>
      <c r="Y74" s="1327"/>
      <c r="Z74" s="1327"/>
      <c r="AA74" s="1327"/>
      <c r="AB74" s="1327"/>
      <c r="AC74" s="1327"/>
      <c r="AD74" s="1327"/>
      <c r="AE74" s="1327"/>
      <c r="AF74" s="1327"/>
      <c r="AG74" s="1327"/>
      <c r="AH74" s="1327"/>
      <c r="AI74" s="1327"/>
      <c r="AJ74" s="1327"/>
      <c r="AK74" s="1327"/>
      <c r="AL74" s="1327"/>
      <c r="AM74" s="1327"/>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7"/>
      <c r="BQ74" s="1327"/>
      <c r="BR74" s="1327"/>
      <c r="BS74" s="1327"/>
      <c r="BT74" s="1327"/>
      <c r="BU74" s="1327"/>
      <c r="BV74" s="1327"/>
      <c r="BW74" s="1327"/>
      <c r="BX74" s="1327"/>
      <c r="BY74" s="1327"/>
      <c r="BZ74" s="1327"/>
      <c r="CA74" s="1327"/>
      <c r="CB74" s="1327"/>
      <c r="CC74" s="1327"/>
      <c r="CD74" s="1327"/>
      <c r="CE74" s="1327"/>
      <c r="CF74" s="1327"/>
      <c r="CG74" s="1327"/>
      <c r="CH74" s="1327"/>
      <c r="CI74" s="1327"/>
      <c r="CJ74" s="1327"/>
      <c r="CK74" s="1327"/>
      <c r="CL74" s="1327"/>
      <c r="CM74" s="1327"/>
      <c r="CN74" s="1327"/>
      <c r="CO74" s="1327"/>
      <c r="CP74" s="1327"/>
      <c r="CQ74" s="1327"/>
      <c r="CR74" s="1327"/>
      <c r="CS74" s="1327"/>
      <c r="CT74" s="1327"/>
      <c r="CU74" s="1327"/>
      <c r="CV74" s="1327"/>
      <c r="CW74" s="1327"/>
      <c r="CX74" s="1327"/>
      <c r="CY74" s="1327"/>
      <c r="CZ74" s="1327"/>
      <c r="DA74" s="1327"/>
      <c r="DB74" s="1327"/>
      <c r="DC74" s="1327"/>
      <c r="DD74" s="1327"/>
      <c r="DE74" s="1327"/>
      <c r="DF74" s="1327"/>
      <c r="DG74" s="1327"/>
      <c r="DH74" s="1645"/>
      <c r="DI74" s="1627"/>
      <c r="DJ74" s="1627" t="str">
        <f>IF(T74="","",T74)</f>
        <v>Добавить территорию для дифференциации</v>
      </c>
      <c r="DK74" s="1627"/>
      <c r="DL74" s="1627"/>
      <c r="DM74" s="1645">
        <v>0</v>
      </c>
    </row>
    <row s="1645" customFormat="1" customHeight="1" ht="1.05">
      <c r="A75" s="1317"/>
      <c r="B75" s="1317"/>
      <c r="C75" s="1317"/>
      <c r="D75" s="1317"/>
      <c r="E75" s="1346"/>
      <c r="F75" s="1317"/>
      <c r="G75" s="1317"/>
      <c r="H75" s="1317"/>
      <c r="I75" s="1317"/>
      <c r="J75" s="1317"/>
      <c r="K75" s="1317"/>
      <c r="L75" s="1342"/>
      <c r="M75" s="1324"/>
      <c r="N75" s="1324"/>
      <c r="P75" s="1319"/>
      <c r="Q75" s="1320"/>
      <c r="R75" s="1319"/>
      <c r="S75" s="1325"/>
      <c r="T75" s="1328" t="s">
        <v>181</v>
      </c>
      <c r="U75" s="1327"/>
      <c r="V75" s="1327"/>
      <c r="W75" s="1327"/>
      <c r="X75" s="1327"/>
      <c r="Y75" s="1327"/>
      <c r="Z75" s="1327"/>
      <c r="AA75" s="1327"/>
      <c r="AB75" s="1327"/>
      <c r="AC75" s="1327"/>
      <c r="AD75" s="1327"/>
      <c r="AE75" s="1327"/>
      <c r="AF75" s="1327"/>
      <c r="AG75" s="1327"/>
      <c r="AH75" s="1327"/>
      <c r="AI75" s="1327"/>
      <c r="AJ75" s="1327"/>
      <c r="AK75" s="1327"/>
      <c r="AL75" s="1327"/>
      <c r="AM75" s="1327"/>
      <c r="AN75" s="1327"/>
      <c r="AO75" s="1327"/>
      <c r="AP75" s="1327"/>
      <c r="AQ75" s="1327"/>
      <c r="AR75" s="1327"/>
      <c r="AS75" s="1327"/>
      <c r="AT75" s="1327"/>
      <c r="AU75" s="1327"/>
      <c r="AV75" s="1327"/>
      <c r="AW75" s="1327"/>
      <c r="AX75" s="1327"/>
      <c r="AY75" s="1327"/>
      <c r="AZ75" s="1327"/>
      <c r="BA75" s="1327"/>
      <c r="BB75" s="1327"/>
      <c r="BC75" s="1327"/>
      <c r="BD75" s="1327"/>
      <c r="BE75" s="1327"/>
      <c r="BF75" s="1327"/>
      <c r="BG75" s="1327"/>
      <c r="BH75" s="1327"/>
      <c r="BI75" s="1327"/>
      <c r="BJ75" s="1327"/>
      <c r="BK75" s="1327"/>
      <c r="BL75" s="1327"/>
      <c r="BM75" s="1327"/>
      <c r="BN75" s="1327"/>
      <c r="BO75" s="1327"/>
      <c r="BP75" s="1327"/>
      <c r="BQ75" s="1327"/>
      <c r="BR75" s="1327"/>
      <c r="BS75" s="1327"/>
      <c r="BT75" s="1327"/>
      <c r="BU75" s="1327"/>
      <c r="BV75" s="1327"/>
      <c r="BW75" s="1327"/>
      <c r="BX75" s="1327"/>
      <c r="BY75" s="1327"/>
      <c r="BZ75" s="1327"/>
      <c r="CA75" s="1327"/>
      <c r="CB75" s="1327"/>
      <c r="CC75" s="1327"/>
      <c r="CD75" s="1327"/>
      <c r="CE75" s="1327"/>
      <c r="CF75" s="1327"/>
      <c r="CG75" s="1327"/>
      <c r="CH75" s="1327"/>
      <c r="CI75" s="1327"/>
      <c r="CJ75" s="1327"/>
      <c r="CK75" s="1327"/>
      <c r="CL75" s="1327"/>
      <c r="CM75" s="1327"/>
      <c r="CN75" s="1327"/>
      <c r="CO75" s="1327"/>
      <c r="CP75" s="1327"/>
      <c r="CQ75" s="1327"/>
      <c r="CR75" s="1327"/>
      <c r="CS75" s="1327"/>
      <c r="CT75" s="1327"/>
      <c r="CU75" s="1327"/>
      <c r="CV75" s="1327"/>
      <c r="CW75" s="1327"/>
      <c r="CX75" s="1327"/>
      <c r="CY75" s="1327"/>
      <c r="CZ75" s="1327"/>
      <c r="DA75" s="1327"/>
      <c r="DB75" s="1327"/>
      <c r="DC75" s="1327"/>
      <c r="DD75" s="1327"/>
      <c r="DE75" s="1327"/>
      <c r="DF75" s="1327"/>
      <c r="DG75" s="1327"/>
      <c r="DI75" s="792"/>
      <c r="DJ75" s="792" t="str">
        <f>IF(T75="","",T75)</f>
        <v>Добавить наименование тарифа</v>
      </c>
      <c r="DK75" s="792"/>
      <c r="DL75" s="792"/>
      <c r="DM75" s="521">
        <v>1</v>
      </c>
    </row>
    <row customHeight="1" ht="11.549999999999999">
      <c r="M76" s="1163"/>
      <c r="N76" s="1163"/>
      <c r="O76" s="540"/>
      <c r="P76" s="1158"/>
      <c r="Q76" s="1158"/>
      <c r="R76" s="1158"/>
      <c r="S76" s="1158"/>
      <c r="AL76" s="3733"/>
      <c r="AM76" s="3733"/>
      <c r="AN76" s="1638"/>
      <c r="AO76" s="1638"/>
      <c r="AP76" s="1638"/>
      <c r="AQ76" s="1638"/>
      <c r="AR76" s="1638"/>
      <c r="AS76" s="1638"/>
      <c r="AT76" s="1638"/>
      <c r="AU76" s="1638"/>
      <c r="AV76" s="1638"/>
      <c r="AW76" s="1638"/>
      <c r="AX76" s="1638"/>
      <c r="AY76" s="1638"/>
      <c r="AZ76" s="1638"/>
      <c r="BA76" s="1638"/>
      <c r="BB76" s="3733"/>
      <c r="BC76" s="3733"/>
      <c r="BD76" s="1638"/>
      <c r="BE76" s="1638"/>
      <c r="BF76" s="1638"/>
      <c r="BG76" s="1638"/>
      <c r="BH76" s="1638"/>
      <c r="BI76" s="1638"/>
      <c r="BJ76" s="3733"/>
      <c r="BK76" s="3733"/>
      <c r="BL76" s="1638"/>
      <c r="BM76" s="1638"/>
      <c r="BN76" s="1638"/>
      <c r="BO76" s="1638"/>
      <c r="BP76" s="1638"/>
      <c r="BQ76" s="1638"/>
      <c r="BR76" s="3733"/>
      <c r="BS76" s="3733"/>
      <c r="BT76" s="1638"/>
      <c r="BU76" s="1638"/>
      <c r="BV76" s="1638"/>
      <c r="BW76" s="1638"/>
      <c r="BX76" s="1638"/>
      <c r="BY76" s="1638"/>
      <c r="BZ76" s="1638"/>
      <c r="CA76" s="3733"/>
      <c r="CB76" s="1638"/>
      <c r="CC76" s="1638"/>
      <c r="CD76" s="1638"/>
      <c r="CE76" s="1638"/>
      <c r="CF76" s="1638"/>
      <c r="CG76" s="1638"/>
      <c r="CH76" s="1638"/>
      <c r="CI76" s="3733"/>
      <c r="CJ76" s="1638"/>
      <c r="CK76" s="1638"/>
      <c r="CL76" s="1638"/>
      <c r="CM76" s="1638"/>
      <c r="CN76" s="1638"/>
      <c r="CO76" s="1638"/>
      <c r="CP76" s="1638"/>
      <c r="CQ76" s="3733"/>
      <c r="CR76" s="1638"/>
      <c r="CS76" s="1638"/>
      <c r="CT76" s="1638"/>
      <c r="CU76" s="1638"/>
      <c r="CV76" s="1638"/>
      <c r="CW76" s="1638"/>
      <c r="CX76" s="1638"/>
      <c r="CY76" s="3733"/>
      <c r="CZ76" s="1638"/>
      <c r="DA76" s="1638"/>
      <c r="DB76" s="1638"/>
      <c r="DC76" s="1638"/>
      <c r="DD76" s="1638"/>
      <c r="DE76" s="3733"/>
      <c r="DH76" s="1158"/>
      <c r="DI76" s="1158"/>
      <c r="DJ76" s="1158"/>
      <c r="DK76" s="1158"/>
      <c r="DL76" s="1158"/>
      <c r="DM76" s="1158">
        <v>11</v>
      </c>
    </row>
    <row customHeight="1" ht="28.5">
      <c r="O77" s="540"/>
      <c r="S77" s="1256"/>
      <c r="T77" s="2288"/>
      <c r="U77" s="2288"/>
      <c r="V77" s="2288"/>
      <c r="W77" s="2288"/>
      <c r="X77" s="2288"/>
      <c r="Y77" s="2288"/>
      <c r="Z77" s="2288"/>
      <c r="AA77" s="2288"/>
      <c r="AB77" s="2288"/>
      <c r="AC77" s="2288"/>
      <c r="AD77" s="2288"/>
      <c r="AE77" s="2288"/>
      <c r="AF77" s="2288"/>
      <c r="AG77" s="2288"/>
      <c r="AH77" s="2288"/>
      <c r="AI77" s="2288"/>
      <c r="AJ77" s="2288"/>
      <c r="AK77" s="2288"/>
      <c r="AL77" s="3761"/>
      <c r="AM77" s="3761"/>
      <c r="AN77" s="2388"/>
      <c r="AO77" s="2388"/>
      <c r="AP77" s="2388"/>
      <c r="AQ77" s="2388"/>
      <c r="AR77" s="2388"/>
      <c r="AS77" s="2388"/>
      <c r="AT77" s="2388"/>
      <c r="AU77" s="2388"/>
      <c r="AV77" s="2388"/>
      <c r="AW77" s="2388"/>
      <c r="AX77" s="2388"/>
      <c r="AY77" s="2388"/>
      <c r="AZ77" s="2388"/>
      <c r="BA77" s="2388"/>
      <c r="BB77" s="3761"/>
      <c r="BC77" s="3761"/>
      <c r="BD77" s="2388"/>
      <c r="BE77" s="2388"/>
      <c r="BF77" s="2388"/>
      <c r="BG77" s="2388"/>
      <c r="BH77" s="2388"/>
      <c r="BI77" s="2388"/>
      <c r="BJ77" s="3761"/>
      <c r="BK77" s="3761"/>
      <c r="BL77" s="2388"/>
      <c r="BM77" s="2388"/>
      <c r="BN77" s="2388"/>
      <c r="BO77" s="2388"/>
      <c r="BP77" s="2388"/>
      <c r="BQ77" s="2388"/>
      <c r="BR77" s="3761"/>
      <c r="BS77" s="3761"/>
      <c r="BT77" s="2388"/>
      <c r="BU77" s="2388"/>
      <c r="BV77" s="2388"/>
      <c r="BW77" s="2388"/>
      <c r="BX77" s="2388"/>
      <c r="BY77" s="2388"/>
      <c r="BZ77" s="2388"/>
      <c r="CA77" s="3761"/>
      <c r="CB77" s="2388"/>
      <c r="CC77" s="2388"/>
      <c r="CD77" s="2388"/>
      <c r="CE77" s="2388"/>
      <c r="CF77" s="2388"/>
      <c r="CG77" s="2388"/>
      <c r="CH77" s="2388"/>
      <c r="CI77" s="3761"/>
      <c r="CJ77" s="2388"/>
      <c r="CK77" s="2388"/>
      <c r="CL77" s="2388"/>
      <c r="CM77" s="2388"/>
      <c r="CN77" s="2388"/>
      <c r="CO77" s="2388"/>
      <c r="CP77" s="2388"/>
      <c r="CQ77" s="3761"/>
      <c r="CR77" s="2388"/>
      <c r="CS77" s="2388"/>
      <c r="CT77" s="2388"/>
      <c r="CU77" s="2388"/>
      <c r="CV77" s="2388"/>
      <c r="CW77" s="2388"/>
      <c r="CX77" s="2388"/>
      <c r="CY77" s="3761"/>
      <c r="CZ77" s="2388"/>
      <c r="DA77" s="2388"/>
      <c r="DB77" s="2388"/>
      <c r="DC77" s="2388"/>
      <c r="DD77" s="2388"/>
      <c r="DE77" s="3761"/>
      <c r="DF77" s="2288"/>
      <c r="DG77" s="2288"/>
      <c r="DM77" s="1158">
        <v>27</v>
      </c>
    </row>
    <row customHeight="1" ht="65.25">
      <c r="O78" s="540"/>
      <c r="T78" s="2288"/>
      <c r="U78" s="2288"/>
      <c r="V78" s="2288"/>
      <c r="W78" s="2288"/>
      <c r="X78" s="2288"/>
      <c r="Y78" s="2288"/>
      <c r="Z78" s="2288"/>
      <c r="AA78" s="2288"/>
      <c r="AB78" s="2288"/>
      <c r="AC78" s="2288"/>
      <c r="AD78" s="2288"/>
      <c r="AE78" s="2288"/>
      <c r="AF78" s="2288"/>
      <c r="AG78" s="2288"/>
      <c r="AH78" s="2288"/>
      <c r="AI78" s="2288"/>
      <c r="AJ78" s="2288"/>
      <c r="AK78" s="2288"/>
      <c r="AL78" s="3761"/>
      <c r="AM78" s="3761"/>
      <c r="AN78" s="2388"/>
      <c r="AO78" s="2388"/>
      <c r="AP78" s="2388"/>
      <c r="AQ78" s="2388"/>
      <c r="AR78" s="2388"/>
      <c r="AS78" s="2388"/>
      <c r="AT78" s="2388"/>
      <c r="AU78" s="2388"/>
      <c r="AV78" s="2388"/>
      <c r="AW78" s="2388"/>
      <c r="AX78" s="2388"/>
      <c r="AY78" s="2388"/>
      <c r="AZ78" s="2388"/>
      <c r="BA78" s="2388"/>
      <c r="BB78" s="3761"/>
      <c r="BC78" s="3761"/>
      <c r="BD78" s="2388"/>
      <c r="BE78" s="2388"/>
      <c r="BF78" s="2388"/>
      <c r="BG78" s="2388"/>
      <c r="BH78" s="2388"/>
      <c r="BI78" s="2388"/>
      <c r="BJ78" s="3761"/>
      <c r="BK78" s="3761"/>
      <c r="BL78" s="2388"/>
      <c r="BM78" s="2388"/>
      <c r="BN78" s="2388"/>
      <c r="BO78" s="2388"/>
      <c r="BP78" s="2388"/>
      <c r="BQ78" s="2388"/>
      <c r="BR78" s="3761"/>
      <c r="BS78" s="3761"/>
      <c r="BT78" s="2388"/>
      <c r="BU78" s="2388"/>
      <c r="BV78" s="2388"/>
      <c r="BW78" s="2388"/>
      <c r="BX78" s="2388"/>
      <c r="BY78" s="2388"/>
      <c r="BZ78" s="2388"/>
      <c r="CA78" s="3761"/>
      <c r="CB78" s="2388"/>
      <c r="CC78" s="2388"/>
      <c r="CD78" s="2388"/>
      <c r="CE78" s="2388"/>
      <c r="CF78" s="2388"/>
      <c r="CG78" s="2388"/>
      <c r="CH78" s="2388"/>
      <c r="CI78" s="3761"/>
      <c r="CJ78" s="2388"/>
      <c r="CK78" s="2388"/>
      <c r="CL78" s="2388"/>
      <c r="CM78" s="2388"/>
      <c r="CN78" s="2388"/>
      <c r="CO78" s="2388"/>
      <c r="CP78" s="2388"/>
      <c r="CQ78" s="3761"/>
      <c r="CR78" s="2388"/>
      <c r="CS78" s="2388"/>
      <c r="CT78" s="2388"/>
      <c r="CU78" s="2388"/>
      <c r="CV78" s="2388"/>
      <c r="CW78" s="2388"/>
      <c r="CX78" s="2388"/>
      <c r="CY78" s="3761"/>
      <c r="CZ78" s="2388"/>
      <c r="DA78" s="2388"/>
      <c r="DB78" s="2388"/>
      <c r="DC78" s="2388"/>
      <c r="DD78" s="2388"/>
      <c r="DE78" s="3761"/>
      <c r="DF78" s="2288"/>
      <c r="DG78" s="2288"/>
      <c r="DM78" s="1158">
        <v>62</v>
      </c>
    </row>
    <row customHeight="1" ht="14.699999999999998">
      <c r="O79" s="540"/>
      <c r="AL79" s="3733"/>
      <c r="AM79" s="3733"/>
      <c r="AN79" s="1638"/>
      <c r="AO79" s="1638"/>
      <c r="AP79" s="1638"/>
      <c r="AQ79" s="1638"/>
      <c r="AR79" s="1638"/>
      <c r="AS79" s="1638"/>
      <c r="AT79" s="1638"/>
      <c r="AU79" s="1638"/>
      <c r="AV79" s="1638"/>
      <c r="AW79" s="1638"/>
      <c r="AX79" s="1638"/>
      <c r="AY79" s="1638"/>
      <c r="AZ79" s="1638"/>
      <c r="BA79" s="1638"/>
      <c r="BB79" s="3733"/>
      <c r="BC79" s="3733"/>
      <c r="BD79" s="1638"/>
      <c r="BE79" s="1638"/>
      <c r="BF79" s="1638"/>
      <c r="BG79" s="1638"/>
      <c r="BH79" s="1638"/>
      <c r="BI79" s="1638"/>
      <c r="BJ79" s="3733"/>
      <c r="BK79" s="3733"/>
      <c r="BL79" s="1638"/>
      <c r="BM79" s="1638"/>
      <c r="BN79" s="1638"/>
      <c r="BO79" s="1638"/>
      <c r="BP79" s="1638"/>
      <c r="BQ79" s="1638"/>
      <c r="BR79" s="3733"/>
      <c r="BS79" s="3733"/>
      <c r="BT79" s="1638"/>
      <c r="BU79" s="1638"/>
      <c r="BV79" s="1638"/>
      <c r="BW79" s="1638"/>
      <c r="BX79" s="1638"/>
      <c r="BY79" s="1638"/>
      <c r="BZ79" s="1638"/>
      <c r="CA79" s="3733"/>
      <c r="CB79" s="1638"/>
      <c r="CC79" s="1638"/>
      <c r="CD79" s="1638"/>
      <c r="CE79" s="1638"/>
      <c r="CF79" s="1638"/>
      <c r="CG79" s="1638"/>
      <c r="CH79" s="1638"/>
      <c r="CI79" s="3733"/>
      <c r="CJ79" s="1638"/>
      <c r="CK79" s="1638"/>
      <c r="CL79" s="1638"/>
      <c r="CM79" s="1638"/>
      <c r="CN79" s="1638"/>
      <c r="CO79" s="1638"/>
      <c r="CP79" s="1638"/>
      <c r="CQ79" s="3733"/>
      <c r="CR79" s="1638"/>
      <c r="CS79" s="1638"/>
      <c r="CT79" s="1638"/>
      <c r="CU79" s="1638"/>
      <c r="CV79" s="1638"/>
      <c r="CW79" s="1638"/>
      <c r="CX79" s="1638"/>
      <c r="CY79" s="3733"/>
      <c r="CZ79" s="1638"/>
      <c r="DA79" s="1638"/>
      <c r="DB79" s="1638"/>
      <c r="DC79" s="1638"/>
      <c r="DD79" s="1638"/>
      <c r="DE79" s="3733"/>
      <c r="DM79" s="1158">
        <v>14</v>
      </c>
    </row>
    <row customHeight="1" ht="18.75">
      <c r="O80" s="540"/>
      <c r="S80" s="1256"/>
      <c r="T80" s="2288"/>
      <c r="U80" s="2288"/>
      <c r="V80" s="2288"/>
      <c r="W80" s="2288"/>
      <c r="X80" s="2288"/>
      <c r="Y80" s="2288"/>
      <c r="Z80" s="2288"/>
      <c r="AA80" s="2288"/>
      <c r="AB80" s="2288"/>
      <c r="AC80" s="2288"/>
      <c r="AD80" s="2288"/>
      <c r="AE80" s="2288"/>
      <c r="AF80" s="2288"/>
      <c r="AG80" s="2288"/>
      <c r="AH80" s="2288"/>
      <c r="AI80" s="2288"/>
      <c r="AJ80" s="2288"/>
      <c r="AK80" s="2288"/>
      <c r="AL80" s="3761"/>
      <c r="AM80" s="3761"/>
      <c r="AN80" s="2388"/>
      <c r="AO80" s="2388"/>
      <c r="AP80" s="2388"/>
      <c r="AQ80" s="2388"/>
      <c r="AR80" s="2388"/>
      <c r="AS80" s="2388"/>
      <c r="AT80" s="2388"/>
      <c r="AU80" s="2388"/>
      <c r="AV80" s="2388"/>
      <c r="AW80" s="2388"/>
      <c r="AX80" s="2388"/>
      <c r="AY80" s="2388"/>
      <c r="AZ80" s="2388"/>
      <c r="BA80" s="2388"/>
      <c r="BB80" s="3761"/>
      <c r="BC80" s="3761"/>
      <c r="BD80" s="2388"/>
      <c r="BE80" s="2388"/>
      <c r="BF80" s="2388"/>
      <c r="BG80" s="2388"/>
      <c r="BH80" s="2388"/>
      <c r="BI80" s="2388"/>
      <c r="BJ80" s="3761"/>
      <c r="BK80" s="3761"/>
      <c r="BL80" s="2388"/>
      <c r="BM80" s="2388"/>
      <c r="BN80" s="2388"/>
      <c r="BO80" s="2388"/>
      <c r="BP80" s="2388"/>
      <c r="BQ80" s="2388"/>
      <c r="BR80" s="3761"/>
      <c r="BS80" s="3761"/>
      <c r="BT80" s="2388"/>
      <c r="BU80" s="2388"/>
      <c r="BV80" s="2388"/>
      <c r="BW80" s="2388"/>
      <c r="BX80" s="2388"/>
      <c r="BY80" s="2388"/>
      <c r="BZ80" s="2388"/>
      <c r="CA80" s="3761"/>
      <c r="CB80" s="2388"/>
      <c r="CC80" s="2388"/>
      <c r="CD80" s="2388"/>
      <c r="CE80" s="2388"/>
      <c r="CF80" s="2388"/>
      <c r="CG80" s="2388"/>
      <c r="CH80" s="2388"/>
      <c r="CI80" s="3761"/>
      <c r="CJ80" s="2388"/>
      <c r="CK80" s="2388"/>
      <c r="CL80" s="2388"/>
      <c r="CM80" s="2388"/>
      <c r="CN80" s="2388"/>
      <c r="CO80" s="2388"/>
      <c r="CP80" s="2388"/>
      <c r="CQ80" s="3761"/>
      <c r="CR80" s="2388"/>
      <c r="CS80" s="2388"/>
      <c r="CT80" s="2388"/>
      <c r="CU80" s="2388"/>
      <c r="CV80" s="2388"/>
      <c r="CW80" s="2388"/>
      <c r="CX80" s="2388"/>
      <c r="CY80" s="3761"/>
      <c r="CZ80" s="2388"/>
      <c r="DA80" s="2388"/>
      <c r="DB80" s="2388"/>
      <c r="DC80" s="2388"/>
      <c r="DD80" s="2388"/>
      <c r="DE80" s="3761"/>
      <c r="DF80" s="2288"/>
      <c r="DG80" s="2288"/>
      <c r="DM80" s="1158">
        <v>18</v>
      </c>
    </row>
    <row customHeight="1" ht="18.75">
      <c r="O81" s="540"/>
      <c r="T81" s="2288"/>
      <c r="U81" s="2288"/>
      <c r="V81" s="2288"/>
      <c r="W81" s="2288"/>
      <c r="X81" s="2288"/>
      <c r="Y81" s="2288"/>
      <c r="Z81" s="2288"/>
      <c r="AA81" s="2288"/>
      <c r="AB81" s="2288"/>
      <c r="AC81" s="2288"/>
      <c r="AD81" s="2288"/>
      <c r="AE81" s="2288"/>
      <c r="AF81" s="2288"/>
      <c r="AG81" s="2288"/>
      <c r="AH81" s="2288"/>
      <c r="AI81" s="2288"/>
      <c r="AJ81" s="2288"/>
      <c r="AK81" s="2288"/>
      <c r="AL81" s="3761"/>
      <c r="AM81" s="3761"/>
      <c r="AN81" s="2388"/>
      <c r="AO81" s="2388"/>
      <c r="AP81" s="2388"/>
      <c r="AQ81" s="2388"/>
      <c r="AR81" s="2388"/>
      <c r="AS81" s="2388"/>
      <c r="AT81" s="2388"/>
      <c r="AU81" s="2388"/>
      <c r="AV81" s="2388"/>
      <c r="AW81" s="2388"/>
      <c r="AX81" s="2388"/>
      <c r="AY81" s="2388"/>
      <c r="AZ81" s="2388"/>
      <c r="BA81" s="2388"/>
      <c r="BB81" s="3761"/>
      <c r="BC81" s="3761"/>
      <c r="BD81" s="2388"/>
      <c r="BE81" s="2388"/>
      <c r="BF81" s="2388"/>
      <c r="BG81" s="2388"/>
      <c r="BH81" s="2388"/>
      <c r="BI81" s="2388"/>
      <c r="BJ81" s="3761"/>
      <c r="BK81" s="3761"/>
      <c r="BL81" s="2388"/>
      <c r="BM81" s="2388"/>
      <c r="BN81" s="2388"/>
      <c r="BO81" s="2388"/>
      <c r="BP81" s="2388"/>
      <c r="BQ81" s="2388"/>
      <c r="BR81" s="3761"/>
      <c r="BS81" s="3761"/>
      <c r="BT81" s="2388"/>
      <c r="BU81" s="2388"/>
      <c r="BV81" s="2388"/>
      <c r="BW81" s="2388"/>
      <c r="BX81" s="2388"/>
      <c r="BY81" s="2388"/>
      <c r="BZ81" s="2388"/>
      <c r="CA81" s="3761"/>
      <c r="CB81" s="2388"/>
      <c r="CC81" s="2388"/>
      <c r="CD81" s="2388"/>
      <c r="CE81" s="2388"/>
      <c r="CF81" s="2388"/>
      <c r="CG81" s="2388"/>
      <c r="CH81" s="2388"/>
      <c r="CI81" s="3761"/>
      <c r="CJ81" s="2388"/>
      <c r="CK81" s="2388"/>
      <c r="CL81" s="2388"/>
      <c r="CM81" s="2388"/>
      <c r="CN81" s="2388"/>
      <c r="CO81" s="2388"/>
      <c r="CP81" s="2388"/>
      <c r="CQ81" s="3761"/>
      <c r="CR81" s="2388"/>
      <c r="CS81" s="2388"/>
      <c r="CT81" s="2388"/>
      <c r="CU81" s="2388"/>
      <c r="CV81" s="2388"/>
      <c r="CW81" s="2388"/>
      <c r="CX81" s="2388"/>
      <c r="CY81" s="3761"/>
      <c r="CZ81" s="2388"/>
      <c r="DA81" s="2388"/>
      <c r="DB81" s="2388"/>
      <c r="DC81" s="2388"/>
      <c r="DD81" s="2388"/>
      <c r="DE81" s="3761"/>
      <c r="DF81" s="2288"/>
      <c r="DG81" s="2288"/>
      <c r="DM81" s="1158">
        <v>18</v>
      </c>
    </row>
    <row customHeight="1" ht="29.25">
      <c r="O82" s="540"/>
      <c r="S82" s="1256"/>
      <c r="T82" s="2288"/>
      <c r="U82" s="2288"/>
      <c r="V82" s="2288"/>
      <c r="W82" s="2288"/>
      <c r="X82" s="2288"/>
      <c r="Y82" s="2288"/>
      <c r="Z82" s="2288"/>
      <c r="AA82" s="2288"/>
      <c r="AB82" s="2288"/>
      <c r="AC82" s="2288"/>
      <c r="AD82" s="2288"/>
      <c r="AE82" s="2288"/>
      <c r="AF82" s="2288"/>
      <c r="AG82" s="2288"/>
      <c r="AH82" s="2288"/>
      <c r="AI82" s="2288"/>
      <c r="AJ82" s="2288"/>
      <c r="AK82" s="2288"/>
      <c r="AL82" s="3761"/>
      <c r="AM82" s="3761"/>
      <c r="AN82" s="2388"/>
      <c r="AO82" s="2388"/>
      <c r="AP82" s="2388"/>
      <c r="AQ82" s="2388"/>
      <c r="AR82" s="2388"/>
      <c r="AS82" s="2388"/>
      <c r="AT82" s="2388"/>
      <c r="AU82" s="2388"/>
      <c r="AV82" s="2388"/>
      <c r="AW82" s="2388"/>
      <c r="AX82" s="2388"/>
      <c r="AY82" s="2388"/>
      <c r="AZ82" s="2388"/>
      <c r="BA82" s="2388"/>
      <c r="BB82" s="3761"/>
      <c r="BC82" s="3761"/>
      <c r="BD82" s="2388"/>
      <c r="BE82" s="2388"/>
      <c r="BF82" s="2388"/>
      <c r="BG82" s="2388"/>
      <c r="BH82" s="2388"/>
      <c r="BI82" s="2388"/>
      <c r="BJ82" s="3761"/>
      <c r="BK82" s="3761"/>
      <c r="BL82" s="2388"/>
      <c r="BM82" s="2388"/>
      <c r="BN82" s="2388"/>
      <c r="BO82" s="2388"/>
      <c r="BP82" s="2388"/>
      <c r="BQ82" s="2388"/>
      <c r="BR82" s="3761"/>
      <c r="BS82" s="3761"/>
      <c r="BT82" s="2388"/>
      <c r="BU82" s="2388"/>
      <c r="BV82" s="2388"/>
      <c r="BW82" s="2388"/>
      <c r="BX82" s="2388"/>
      <c r="BY82" s="2388"/>
      <c r="BZ82" s="2388"/>
      <c r="CA82" s="3761"/>
      <c r="CB82" s="2388"/>
      <c r="CC82" s="2388"/>
      <c r="CD82" s="2388"/>
      <c r="CE82" s="2388"/>
      <c r="CF82" s="2388"/>
      <c r="CG82" s="2388"/>
      <c r="CH82" s="2388"/>
      <c r="CI82" s="3761"/>
      <c r="CJ82" s="2388"/>
      <c r="CK82" s="2388"/>
      <c r="CL82" s="2388"/>
      <c r="CM82" s="2388"/>
      <c r="CN82" s="2388"/>
      <c r="CO82" s="2388"/>
      <c r="CP82" s="2388"/>
      <c r="CQ82" s="3761"/>
      <c r="CR82" s="2388"/>
      <c r="CS82" s="2388"/>
      <c r="CT82" s="2388"/>
      <c r="CU82" s="2388"/>
      <c r="CV82" s="2388"/>
      <c r="CW82" s="2388"/>
      <c r="CX82" s="2388"/>
      <c r="CY82" s="3761"/>
      <c r="CZ82" s="2388"/>
      <c r="DA82" s="2388"/>
      <c r="DB82" s="2388"/>
      <c r="DC82" s="2388"/>
      <c r="DD82" s="2388"/>
      <c r="DE82" s="3761"/>
      <c r="DF82" s="2288"/>
      <c r="DG82" s="2288"/>
      <c r="DM82" s="1158">
        <v>28</v>
      </c>
    </row>
    <row customHeight="1" ht="22.5" hidden="1">
      <c r="A83" s="1163" t="s">
        <v>86</v>
      </c>
      <c r="B83" s="1163">
        <v>0</v>
      </c>
      <c r="C83" s="1163">
        <v>0</v>
      </c>
      <c r="D83" s="1163">
        <v>0</v>
      </c>
      <c r="E83" s="1163">
        <v>0</v>
      </c>
      <c r="F83" s="1163">
        <v>0</v>
      </c>
      <c r="G83" s="1163">
        <v>0</v>
      </c>
      <c r="H83" s="1163">
        <v>0</v>
      </c>
      <c r="I83" s="1163">
        <v>0</v>
      </c>
      <c r="J83" s="1163">
        <v>0</v>
      </c>
      <c r="K83" s="1163">
        <v>0</v>
      </c>
      <c r="L83" s="1332">
        <v>0</v>
      </c>
      <c r="M83" s="1365">
        <v>0</v>
      </c>
      <c r="N83" s="1365">
        <v>0</v>
      </c>
      <c r="O83" s="1365">
        <v>0</v>
      </c>
      <c r="P83" s="1331">
        <v>3</v>
      </c>
      <c r="Q83" s="347">
        <v>3</v>
      </c>
      <c r="R83" s="347">
        <v>3</v>
      </c>
      <c r="S83" s="584">
        <v>12</v>
      </c>
      <c r="T83" s="1158">
        <v>31</v>
      </c>
      <c r="U83" s="1158">
        <v>0</v>
      </c>
      <c r="V83" s="1158">
        <v>0</v>
      </c>
      <c r="W83" s="1158">
        <v>0</v>
      </c>
      <c r="X83" s="1158">
        <v>0</v>
      </c>
      <c r="Y83" s="1158">
        <v>0</v>
      </c>
      <c r="Z83" s="1158">
        <v>0</v>
      </c>
      <c r="AA83" s="1158">
        <v>0</v>
      </c>
      <c r="AB83" s="1158">
        <v>0</v>
      </c>
      <c r="AC83" s="1158">
        <v>0</v>
      </c>
      <c r="AD83" s="1158">
        <v>24</v>
      </c>
      <c r="AE83" s="1158">
        <v>0</v>
      </c>
      <c r="AF83" s="1158">
        <v>24</v>
      </c>
      <c r="AG83" s="1158">
        <v>24</v>
      </c>
      <c r="AH83" s="1158">
        <v>11</v>
      </c>
      <c r="AI83" s="1158">
        <v>3</v>
      </c>
      <c r="AJ83" s="1158">
        <v>11</v>
      </c>
      <c r="AK83" s="1158">
        <v>0</v>
      </c>
      <c r="AL83" s="3733">
        <v>0</v>
      </c>
      <c r="AM83" s="3733">
        <v>0</v>
      </c>
      <c r="AN83" s="1638">
        <v>0</v>
      </c>
      <c r="AO83" s="1638">
        <v>0</v>
      </c>
      <c r="AP83" s="1638">
        <v>0</v>
      </c>
      <c r="AQ83" s="1638">
        <v>0</v>
      </c>
      <c r="AR83" s="1638">
        <v>0</v>
      </c>
      <c r="AS83" s="1638">
        <v>0</v>
      </c>
      <c r="AT83" s="1638">
        <v>0</v>
      </c>
      <c r="AU83" s="1638">
        <v>0</v>
      </c>
      <c r="AV83" s="1638">
        <v>0</v>
      </c>
      <c r="AW83" s="1638">
        <v>0</v>
      </c>
      <c r="AX83" s="1638">
        <v>0</v>
      </c>
      <c r="AY83" s="1638">
        <v>0</v>
      </c>
      <c r="AZ83" s="1638">
        <v>0</v>
      </c>
      <c r="BA83" s="1638">
        <v>0</v>
      </c>
      <c r="BB83" s="3733">
        <v>0</v>
      </c>
      <c r="BC83" s="3733">
        <v>0</v>
      </c>
      <c r="BD83" s="1638">
        <v>0</v>
      </c>
      <c r="BE83" s="1638">
        <v>0</v>
      </c>
      <c r="BF83" s="1638">
        <v>0</v>
      </c>
      <c r="BG83" s="1638">
        <v>0</v>
      </c>
      <c r="BH83" s="1638">
        <v>0</v>
      </c>
      <c r="BI83" s="1638">
        <v>0</v>
      </c>
      <c r="BJ83" s="3733">
        <v>0</v>
      </c>
      <c r="BK83" s="3733">
        <v>0</v>
      </c>
      <c r="BL83" s="1638">
        <v>0</v>
      </c>
      <c r="BM83" s="1638">
        <v>0</v>
      </c>
      <c r="BN83" s="1638">
        <v>0</v>
      </c>
      <c r="BO83" s="1638">
        <v>0</v>
      </c>
      <c r="BP83" s="1638">
        <v>0</v>
      </c>
      <c r="BQ83" s="1638">
        <v>0</v>
      </c>
      <c r="BR83" s="3733">
        <v>0</v>
      </c>
      <c r="BS83" s="3733">
        <v>0</v>
      </c>
      <c r="BT83" s="1638">
        <v>0</v>
      </c>
      <c r="BU83" s="1638">
        <v>0</v>
      </c>
      <c r="BV83" s="1638">
        <v>0</v>
      </c>
      <c r="BW83" s="1638">
        <v>0</v>
      </c>
      <c r="BX83" s="1638">
        <v>0</v>
      </c>
      <c r="BY83" s="1638">
        <v>0</v>
      </c>
      <c r="BZ83" s="1638">
        <v>0</v>
      </c>
      <c r="CA83" s="3733">
        <v>0</v>
      </c>
      <c r="CB83" s="1638">
        <v>0</v>
      </c>
      <c r="CC83" s="1638">
        <v>0</v>
      </c>
      <c r="CD83" s="1638">
        <v>0</v>
      </c>
      <c r="CE83" s="1638">
        <v>0</v>
      </c>
      <c r="CF83" s="1638">
        <v>0</v>
      </c>
      <c r="CG83" s="1638">
        <v>0</v>
      </c>
      <c r="CH83" s="1638">
        <v>0</v>
      </c>
      <c r="CI83" s="3733">
        <v>0</v>
      </c>
      <c r="CJ83" s="1638">
        <v>0</v>
      </c>
      <c r="CK83" s="1638">
        <v>0</v>
      </c>
      <c r="CL83" s="1638">
        <v>0</v>
      </c>
      <c r="CM83" s="1638">
        <v>0</v>
      </c>
      <c r="CN83" s="1638">
        <v>0</v>
      </c>
      <c r="CO83" s="1638">
        <v>0</v>
      </c>
      <c r="CP83" s="1638">
        <v>0</v>
      </c>
      <c r="CQ83" s="3733">
        <v>0</v>
      </c>
      <c r="CR83" s="1638">
        <v>0</v>
      </c>
      <c r="CS83" s="1638">
        <v>0</v>
      </c>
      <c r="CT83" s="1638">
        <v>0</v>
      </c>
      <c r="CU83" s="1638">
        <v>0</v>
      </c>
      <c r="CV83" s="1638">
        <v>0</v>
      </c>
      <c r="CW83" s="1638">
        <v>0</v>
      </c>
      <c r="CX83" s="1638">
        <v>0</v>
      </c>
      <c r="CY83" s="3733">
        <v>0</v>
      </c>
      <c r="CZ83" s="1638">
        <v>0</v>
      </c>
      <c r="DA83" s="1638">
        <v>0</v>
      </c>
      <c r="DB83" s="1638">
        <v>0</v>
      </c>
      <c r="DC83" s="1638">
        <v>0</v>
      </c>
      <c r="DD83" s="1638">
        <v>0</v>
      </c>
      <c r="DE83" s="3733">
        <v>0</v>
      </c>
      <c r="DF83" s="1158">
        <v>4</v>
      </c>
      <c r="DG83" s="1158">
        <v>115</v>
      </c>
      <c r="DH83" s="514">
        <v>10</v>
      </c>
      <c r="DI83" s="514">
        <v>10</v>
      </c>
      <c r="DJ83" s="514">
        <v>10</v>
      </c>
      <c r="DK83" s="514">
        <v>10</v>
      </c>
      <c r="DL83" s="514">
        <v>10</v>
      </c>
      <c r="DM83" s="1158">
        <v>23</v>
      </c>
    </row>
  </sheetData>
  <sheetProtection formatColumns="0" formatRows="0" autoFilter="0" sort="0" insertRows="0" insertColumns="1" deleteRows="0" deleteColumns="0"/>
  <mergeCells count="435">
    <mergeCell ref="T81:DG81"/>
    <mergeCell ref="T82:DG82"/>
    <mergeCell ref="T80:DG80"/>
    <mergeCell ref="DG49:DG51"/>
    <mergeCell ref="T77:DG77"/>
    <mergeCell ref="T78:DG7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63:DG65"/>
    <mergeCell ref="AH63:AH64"/>
    <mergeCell ref="AI63:AI64"/>
    <mergeCell ref="AJ63:AJ64"/>
    <mergeCell ref="AK63:AK64"/>
    <mergeCell ref="V62:AC62"/>
    <mergeCell ref="AD62:DF62"/>
    <mergeCell ref="V57:AC57"/>
    <mergeCell ref="AD57:DF57"/>
    <mergeCell ref="V58:AC58"/>
    <mergeCell ref="AD58:DF58"/>
    <mergeCell ref="V59:AC59"/>
    <mergeCell ref="AD59:DF59"/>
    <mergeCell ref="V60:AC60"/>
    <mergeCell ref="AD60:DF60"/>
    <mergeCell ref="V61:AC61"/>
    <mergeCell ref="AD61:DF61"/>
    <mergeCell ref="E57:E74"/>
    <mergeCell ref="F58:F73"/>
    <mergeCell ref="G59:G72"/>
    <mergeCell ref="H60:H71"/>
    <mergeCell ref="I61:I70"/>
    <mergeCell ref="P61:P70"/>
    <mergeCell ref="J62:J65"/>
    <mergeCell ref="Q62:Q65"/>
    <mergeCell ref="K63:K64"/>
    <mergeCell ref="Z63:Z64"/>
    <mergeCell ref="AA63:AA64"/>
    <mergeCell ref="AB63:AB64"/>
    <mergeCell ref="AC63:AC64"/>
    <mergeCell ref="DG67:DG69"/>
    <mergeCell ref="AH67:AH68"/>
    <mergeCell ref="AI67:AI68"/>
    <mergeCell ref="AJ67:AJ68"/>
    <mergeCell ref="AK67:AK68"/>
    <mergeCell ref="V66:AC66"/>
    <mergeCell ref="AD66:DF66"/>
    <mergeCell ref="J66:J69"/>
    <mergeCell ref="Q66:Q69"/>
    <mergeCell ref="K67:K68"/>
    <mergeCell ref="Z67:Z68"/>
    <mergeCell ref="AA67:AA68"/>
    <mergeCell ref="AB67:AB68"/>
    <mergeCell ref="AC67:AC6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67:AP68"/>
    <mergeCell ref="AQ67:AQ68"/>
    <mergeCell ref="AR67:AR68"/>
    <mergeCell ref="AS67:AS68"/>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AX67:AX68"/>
    <mergeCell ref="AY67:AY68"/>
    <mergeCell ref="AZ67:AZ68"/>
    <mergeCell ref="BA67:BA68"/>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F67:BF68"/>
    <mergeCell ref="BG67:BG68"/>
    <mergeCell ref="BH67:BH68"/>
    <mergeCell ref="BI67:BI68"/>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N67:BN68"/>
    <mergeCell ref="BO67:BO68"/>
    <mergeCell ref="BP67:BP68"/>
    <mergeCell ref="BQ67:BQ68"/>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V67:BV68"/>
    <mergeCell ref="BW67:BW68"/>
    <mergeCell ref="BX67:BX68"/>
    <mergeCell ref="BY67:BY68"/>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D67:CD68"/>
    <mergeCell ref="CE67:CE68"/>
    <mergeCell ref="CF67:CF68"/>
    <mergeCell ref="CG67:CG68"/>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L67:CL68"/>
    <mergeCell ref="CM67:CM68"/>
    <mergeCell ref="CN67:CN68"/>
    <mergeCell ref="CO67:CO68"/>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T67:CT68"/>
    <mergeCell ref="CU67:CU68"/>
    <mergeCell ref="CV67:CV68"/>
    <mergeCell ref="CW67:CW68"/>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 ref="DB67:DB68"/>
    <mergeCell ref="DC67:DC68"/>
    <mergeCell ref="DD67:DD68"/>
    <mergeCell ref="DE67:DE68"/>
  </mergeCells>
  <dataValidations count="8">
    <dataValidation type="list" allowBlank="1" showInputMessage="1" errorTitle="Ошибка" error="Выберите значение из списка" prompt="Выберите значение из списка" sqref="V983106:DF983106 V65602:DF65602 V131138:DF131138 V196674:DF196674 V262210:DF262210 V327746:DF327746 V393282:DF393282 V458818:DF458818 V524354:DF524354 V589890:DF589890 V655426:DF655426 V720962:DF720962 V786498:DF786498 V852034:DF852034 V917570:DF917570">
      <formula1>kind_of_cons</formula1>
    </dataValidation>
    <dataValidation allowBlank="1" sqref="S131141:DG131147 S196677:DG196683 S262213:DG262219 S327749:DG327755 S393285:DG393291 S458821:DG458827 S524357:DG524363 S589893:DG589899 S655429:DG655435 S720965:DG720971 S786501:DG786507 S852037:DG852043 S917573:DG917579 S983109:DG983115 S65605:DG65611"/>
    <dataValidation type="list" allowBlank="1" showInputMessage="1" showErrorMessage="1" errorTitle="Ошибка" error="Выберите значение из списка" sqref="V983105:W983105 V65601:W65601 V131137:W131137 V196673:W196673 V262209:W262209 V327745:W327745 V393281:W393281 V458817:W458817 V524353:W524353 V589889:W589889 V655425:W655425 V720961:W720961 V786497:W786497 V852033:W852033 V917569:W917569 AD983105:AE983105 AD65601:AE65601 AD131137:AE131137 AD196673:AE196673 AD262209:AE262209 AD327745:AE327745 AD393281:AE393281 AD458817:AE458817 AD524353:AE524353 AD589889:AE589889 AD655425:AE655425 AD720961:AE720961 AD786497:AE786497 AD852033:AE852033 AD917569:AE917569">
      <formula1>kind_of_scheme_in</formula1>
    </dataValidation>
    <dataValidation type="textLength" operator="lessThanOrEqual" allowBlank="1" showInputMessage="1" showErrorMessage="1" errorTitle="Ошибка" error="Допускается ввод не более 900 символов!" sqref="DG65597:DG65604 DG131133:DG131140 DG196669:DG196676 DG262205:DG262212 DG327741:DG327748 DG393277:DG393284 DG458813:DG458820 DG524349:DG524356 DG589885:DG589892 DG655421:DG655428 DG720957:DG720964 DG786493:DG786500 DG852029:DG852036 DG917565:DG917572 DG983101:DG983108">
      <formula1>900</formula1>
    </dataValidation>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3 Z131139 Z196675 Z262211 Z327747 Z393283 Z458819 Z524355 Z589891 Z655427 Z720963 Z786499 Z852035 Z917571 Z983107 AB65603 AB131139 AB196675 AB262211 AB327747 AB393283 AB458819 AB524355 AB589891 AB655427 AB720963 AB786499 AB852035 AB917571 AB983107 Z8 AH65603 AH131139 AH196675 AH262211 AH327747 AH393283 AH458819 AH524355 AH589891 AH655427 AH720963 AH786499 AH852035 AH917571 AH983107 AJ65603 AJ131139 AJ196675 AJ262211 AJ327747 AJ393283 AJ458819 AJ524355 AJ589891 AJ655427 AJ720963 AJ786499 AJ852035 AJ917571 AJ983107 AJ49 AH49 AH8 AJ8 AB8 AH17 AJ17 Z49 AB49 Z63 AB63 AH63 AJ63 Z67 AB67 AH67 AJ67 AP8 AR8 AP49 AR49 AP63 AR63 AP67 AR67 AX8 AZ8 AX49 AZ49 AX63 AZ63 AX67 AZ67 BF8 BH8 BF49 BH49 BF63 BH63 BF67 BH67 BN8 BP8 BN49 BP49 BN63 BP63 BN67 BP67 BV8 BX8 BV49 BX49 BV63 BX63 BV67 BX67 CD8 CF8 CD49 CF49 CD63 CF63 CD67 CF67 CL8 CN8 CL49 CN49 CL63 CN63 CL67 CN67 CT8 CV8 CT49 CV49 CT63 CV63 CT67 CV67 DB8 DD8 DB49 DD49 DB63 DD63 DB67 DD67"/>
    <dataValidation allowBlank="1" showInputMessage="1" showErrorMessage="1" prompt="Для выбора выполните двойной щелчок левой клавиши мыши по соответствующей ячейке." sqref="AA65603 AA131139 AA196675 AA262211 AA327747 AA393283 AA458819 AA524355 AA589891 AA655427 AA720963 AA786499 AA852035 AA917571 AA983107 AC131139 AC458819 AC196675 AC262211 AC327747 AC393283 AC524355 AC589891 AC655427 AC720963 AC786499 AC852035 AC917571 AC983107 AC65603 AI65603 AI131139 AI196675 AI262211 AI327747 AI393283 AI458819 AI524355 AI589891 AI655427 AI720963 AI786499 AI852035 AI917571 AI983107 AK327747:DE327747 AK393283:DE393283 AK49 AQ49 AS49 AY49 BA49 BG49 BI49 BO49 BQ49 BW49 BY49 CE49 CG49 CM49 CO49 CU49 CW49 DC49 DE49 AK524355:DE524355 AK8 AQ8 AS8 AY8 BA8 BG8 BI8 BO8 BQ8 BW8 BY8 CE8 CG8 CM8 CO8 CU8 CW8 DC8 DE8 AK589891:DE589891 AK655427:DE655427 AK17 AK720963:DE720963 AK786499:DE786499 AK852035:DE852035 AK917571:DE917571 AK983107:DE983107 AK65603:DE65603 AK131139:DE131139 AI49 AK458819:DE458819 AI8 AC8 AA8 AI17 AK196675:DE196675 AA49 AC49 AK262211:DE262211 AA63 AC63 AI63 AK63 AQ63 AS63 AY63 BA63 BG63 BI63 BO63 BQ63 BW63 BY63 CE63 CG63 CM63 CO63 CU63 CW63 DC63 DE63 AA67 AC67 AI67 AK67 AQ67 AS67 AY67 BA67 BG67 BI67 BO67 BQ67 BW67 BY67 CE67 CG67 CM67 CO67 CU67 CW67 DC67 DE67"/>
    <dataValidation allowBlank="1" promptTitle="checkPeriodRange" sqref="Y65604 Y131140 Y196676 Y262212 Y327748 Y393284 Y458820 Y524356 Y589892 Y655428 Y720964 Y786500 Y852036 Y917572 Y983108 Y9 AG65604 AG131140 AG196676 AG262212 AG327748 AG393284 AG458820 AG524356 AG589892 AG655428 AG720964 AG786500 AG852036 AG917572 AG983108 AG9 AG50 AG18 Y50 Y64 AG64 Y68 AG68 AO9 AO50 AO64 AO68 AW9 AW50 AW64 AW68 BE9 BE50 BE64 BE68 BM9 BM50 BM64 BM68 BU9 BU50 BU64 BU68 CC9 CC50 CC64 CC68 CK9 CK50 CK64 CK68 CS9 CS50 CS64 CS68 DA9 DA50 DA64 DA6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8FB4B-0288-8FF8-12A8-A69CA759B9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419</v>
      </c>
      <c r="M6" s="1638"/>
      <c r="P6" s="2260">
        <v>1</v>
      </c>
      <c r="Q6" s="1957"/>
      <c r="R6" s="359"/>
      <c r="S6" s="1961">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422</v>
      </c>
      <c r="M7" s="1638"/>
      <c r="N7" s="1634"/>
      <c r="P7" s="2260"/>
      <c r="Q7" s="2260">
        <v>1</v>
      </c>
      <c r="R7" s="360"/>
      <c r="S7" s="1961">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425</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431</v>
      </c>
      <c r="P22" s="1365"/>
      <c r="Q22" s="1374"/>
      <c r="R22" s="1374"/>
      <c r="S22" s="732"/>
      <c r="T22" s="1369" t="s">
        <v>432</v>
      </c>
      <c r="AA22" s="598" t="s">
        <v>433</v>
      </c>
      <c r="AC22" s="598" t="s">
        <v>434</v>
      </c>
      <c r="AD22" s="1369" t="s">
        <v>432</v>
      </c>
      <c r="AI22" s="598" t="s">
        <v>435</v>
      </c>
      <c r="AK22" s="598" t="s">
        <v>434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1638"/>
      <c r="AD29" s="2254" t="str">
        <f>IF(TITLE_NAME_OR_PR_CHANGE="",IF(TITLE_NAME_OR_PR="","",TITLE_NAME_OR_PR),TITLE_NAME_OR_PR_CHANGE)</f>
        <v>Комитет Республики Коми по тарифам</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436</v>
      </c>
      <c r="T30" s="2253"/>
      <c r="U30" s="1375"/>
      <c r="V30" s="2267" t="str">
        <f>IF(TITLE_DATE_PR_CHANGE="",IF(TITLE_DATE_PR="","",TITLE_DATE_PR),TITLE_DATE_PR_CHANGE)</f>
        <v>46003</v>
      </c>
      <c r="W30" s="2267"/>
      <c r="X30" s="2267"/>
      <c r="Y30" s="2267"/>
      <c r="Z30" s="2267"/>
      <c r="AA30" s="2267"/>
      <c r="AB30" s="2267"/>
      <c r="AC30" s="1638"/>
      <c r="AD30" s="2267" t="str">
        <f>IF(TITLE_DATE_PR_CHANGE="",IF(TITLE_DATE_PR="","",TITLE_DATE_PR),TITLE_DATE_PR_CHANGE)</f>
        <v>46003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437</v>
      </c>
      <c r="T31" s="2253"/>
      <c r="U31" s="1375"/>
      <c r="V31" s="2254" t="str">
        <f>IF(TITLE_NUMBER_PR_CHANGE="",IF(TITLE_NUMBER_PR="","",TITLE_NUMBER_PR),TITLE_NUMBER_PR_CHANGE)</f>
        <v>83/5</v>
      </c>
      <c r="W31" s="2254"/>
      <c r="X31" s="2254"/>
      <c r="Y31" s="2254"/>
      <c r="Z31" s="2254"/>
      <c r="AA31" s="2254"/>
      <c r="AB31" s="2254"/>
      <c r="AC31" s="1638"/>
      <c r="AD31" s="2254" t="str">
        <f>IF(TITLE_NUMBER_PR_CHANGE="",IF(TITLE_NUMBER_PR="","",TITLE_NUMBER_PR),TITLE_NUMBER_PR_CHANGE)</f>
        <v>83/5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https://law.rkomi.ru/?id=66385</v>
      </c>
      <c r="W32" s="2254"/>
      <c r="X32" s="2254"/>
      <c r="Y32" s="2254"/>
      <c r="Z32" s="2254"/>
      <c r="AA32" s="2254"/>
      <c r="AB32" s="2254"/>
      <c r="AC32" s="1638"/>
      <c r="AD32" s="2254" t="str">
        <f>IF(TITLE_IST_PUB_CHANGE="",IF(TITLE_IST_PUB="","",TITLE_IST_PUB),TITLE_IST_PUB_CHANGE)</f>
        <v>https://law.rkomi.ru/?id=66385</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438</v>
      </c>
      <c r="T34" s="2253"/>
      <c r="U34" s="1375"/>
      <c r="V34" s="2267" t="str">
        <f>IF(TITLE_DATE_PR_CHANGE="",IF(TITLE_DATE_PR="","",TITLE_DATE_PR),TITLE_DATE_PR_CHANGE)</f>
        <v>46003</v>
      </c>
      <c r="W34" s="2267"/>
      <c r="X34" s="2267"/>
      <c r="Y34" s="2267"/>
      <c r="Z34" s="2267"/>
      <c r="AA34" s="2267"/>
      <c r="AB34" s="2267"/>
      <c r="AC34" s="1638"/>
      <c r="AD34" s="2267" t="str">
        <f>IF(TITLE_DATE_PR_CHANGE="",IF(TITLE_DATE_PR="","",TITLE_DATE_PR),TITLE_DATE_PR_CHANGE)</f>
        <v>46003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439</v>
      </c>
      <c r="T35" s="2253"/>
      <c r="U35" s="1375"/>
      <c r="V35" s="2254" t="str">
        <f>IF(TITLE_NUMBER_PR_CHANGE="",IF(TITLE_NUMBER_PR="","",TITLE_NUMBER_PR),TITLE_NUMBER_PR_CHANGE)</f>
        <v>83/5</v>
      </c>
      <c r="W35" s="2254"/>
      <c r="X35" s="2254"/>
      <c r="Y35" s="2254"/>
      <c r="Z35" s="2254"/>
      <c r="AA35" s="2254"/>
      <c r="AB35" s="2254"/>
      <c r="AC35" s="1638"/>
      <c r="AD35" s="2254" t="str">
        <f>IF(TITLE_NUMBER_PR_CHANGE="",IF(TITLE_NUMBER_PR="","",TITLE_NUMBER_PR),TITLE_NUMBER_PR_CHANGE)</f>
        <v>83/5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440</v>
      </c>
      <c r="AD36" s="1638"/>
      <c r="AE36" s="1638"/>
      <c r="AF36" s="1638"/>
      <c r="AG36" s="1638"/>
      <c r="AH36" s="1638"/>
      <c r="AI36" s="1638"/>
      <c r="AJ36" s="1638"/>
      <c r="AK36" s="1645" t="s">
        <v>440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317</v>
      </c>
      <c r="AS38" s="1634">
        <v>14</v>
      </c>
    </row>
    <row customHeight="1" ht="14.699999999999998">
      <c r="Q39" s="379"/>
      <c r="R39" s="379"/>
      <c r="S39" s="2276" t="s">
        <v>92</v>
      </c>
      <c r="T39" s="2212" t="s">
        <v>441</v>
      </c>
      <c r="U39" s="340"/>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634">
        <v>14</v>
      </c>
    </row>
    <row customHeight="1" ht="35.699999999999996">
      <c r="Q40" s="379"/>
      <c r="R40" s="379"/>
      <c r="S40" s="2276"/>
      <c r="T40" s="2212"/>
      <c r="U40" s="1034"/>
      <c r="V40" s="2263" t="s">
        <v>446</v>
      </c>
      <c r="W40" s="2286" t="s">
        <v>447</v>
      </c>
      <c r="X40" s="2265" t="s">
        <v>448</v>
      </c>
      <c r="Y40" s="2266"/>
      <c r="Z40" s="2265" t="s">
        <v>466</v>
      </c>
      <c r="AA40" s="2272"/>
      <c r="AB40" s="2266"/>
      <c r="AC40" s="2281"/>
      <c r="AD40" s="2263" t="s">
        <v>446</v>
      </c>
      <c r="AE40" s="2286" t="s">
        <v>447</v>
      </c>
      <c r="AF40" s="2265" t="s">
        <v>448</v>
      </c>
      <c r="AG40" s="2266"/>
      <c r="AH40" s="2265" t="s">
        <v>449</v>
      </c>
      <c r="AI40" s="2272"/>
      <c r="AJ40" s="2266"/>
      <c r="AK40" s="2281"/>
      <c r="AL40" s="2284"/>
      <c r="AM40" s="2130"/>
      <c r="AS40" s="1634">
        <v>34</v>
      </c>
    </row>
    <row customHeight="1" ht="35.699999999999996">
      <c r="A41" s="1269"/>
      <c r="B41" s="1269" t="s">
        <v>140</v>
      </c>
      <c r="C41" s="1269" t="s">
        <v>141</v>
      </c>
      <c r="D41" s="1269" t="s">
        <v>142</v>
      </c>
      <c r="E41" s="1313" t="s">
        <v>450</v>
      </c>
      <c r="F41" s="1313" t="s">
        <v>451</v>
      </c>
      <c r="G41" s="1313" t="s">
        <v>452</v>
      </c>
      <c r="H41" s="1313" t="s">
        <v>453</v>
      </c>
      <c r="I41" s="1313" t="s">
        <v>454</v>
      </c>
      <c r="J41" s="1313" t="s">
        <v>455</v>
      </c>
      <c r="K41" s="1313" t="s">
        <v>456</v>
      </c>
      <c r="L41" s="1313" t="s">
        <v>431</v>
      </c>
      <c r="Q41" s="379"/>
      <c r="R41" s="379"/>
      <c r="S41" s="2276"/>
      <c r="T41" s="2212"/>
      <c r="U41" s="305"/>
      <c r="V41" s="2264"/>
      <c r="W41" s="2287"/>
      <c r="X41" s="1941" t="s">
        <v>457</v>
      </c>
      <c r="Y41" s="1941" t="s">
        <v>458</v>
      </c>
      <c r="Z41" s="1941" t="s">
        <v>459</v>
      </c>
      <c r="AA41" s="2273" t="s">
        <v>460</v>
      </c>
      <c r="AB41" s="2274"/>
      <c r="AC41" s="2282"/>
      <c r="AD41" s="2264"/>
      <c r="AE41" s="2287"/>
      <c r="AF41" s="1941" t="s">
        <v>457</v>
      </c>
      <c r="AG41" s="1941" t="s">
        <v>458</v>
      </c>
      <c r="AH41" s="1941" t="s">
        <v>459</v>
      </c>
      <c r="AI41" s="2273" t="s">
        <v>460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228</v>
      </c>
      <c r="B44" s="1270" t="s">
        <v>229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1627"/>
      <c r="AP44" s="1627" t="str">
        <f>IF(T44="","",T44)</f>
        <v>Территория действия тарифа</v>
      </c>
      <c r="AQ44" s="1627"/>
      <c r="AR44" s="1627"/>
      <c r="AS44" s="1634">
        <v>21</v>
      </c>
    </row>
    <row customHeight="1" ht="24">
      <c r="A45" s="1270" t="s">
        <v>228</v>
      </c>
      <c r="B45" s="1270" t="s">
        <v>229</v>
      </c>
      <c r="C45" s="1270" t="s">
        <v>230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1627"/>
      <c r="AP45" s="1627" t="str">
        <f>IF(T45="","",T45)</f>
        <v>Наименование системы теплоснабжения </v>
      </c>
      <c r="AQ45" s="1627"/>
      <c r="AR45" s="1627"/>
      <c r="AS45" s="1634">
        <v>23</v>
      </c>
    </row>
    <row customHeight="1" ht="22.049999999999997">
      <c r="A46" s="1270" t="s">
        <v>228</v>
      </c>
      <c r="B46" s="1270" t="s">
        <v>229</v>
      </c>
      <c r="C46" s="1270" t="s">
        <v>230</v>
      </c>
      <c r="D46" s="1270" t="s">
        <v>231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1627"/>
      <c r="AP46" s="1627" t="str">
        <f>IF(T46="","",T46)</f>
        <v>Источник тепловой энергии  </v>
      </c>
      <c r="AQ46" s="1627"/>
      <c r="AR46" s="1627"/>
      <c r="AS46" s="1634">
        <v>21</v>
      </c>
    </row>
    <row customHeight="1" ht="49.5">
      <c r="A47" s="1270" t="s">
        <v>228</v>
      </c>
      <c r="B47" s="1270" t="s">
        <v>229</v>
      </c>
      <c r="C47" s="1270" t="s">
        <v>230</v>
      </c>
      <c r="D47" s="1270" t="s">
        <v>231</v>
      </c>
      <c r="E47" s="2293"/>
      <c r="F47" s="2293"/>
      <c r="G47" s="2293"/>
      <c r="H47" s="2293"/>
      <c r="I47" s="2130" t="str">
        <f>S46&amp;".1"</f>
        <v>....1</v>
      </c>
      <c r="J47" s="1270"/>
      <c r="K47" s="1270"/>
      <c r="L47" s="1313" t="s">
        <v>419</v>
      </c>
      <c r="P47" s="2260">
        <v>1</v>
      </c>
      <c r="Q47" s="1957"/>
      <c r="R47" s="359"/>
      <c r="S47" s="1961"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228</v>
      </c>
      <c r="B48" s="1270" t="s">
        <v>229</v>
      </c>
      <c r="C48" s="1270" t="s">
        <v>230</v>
      </c>
      <c r="D48" s="1270" t="s">
        <v>231</v>
      </c>
      <c r="E48" s="2293"/>
      <c r="F48" s="2293"/>
      <c r="G48" s="2293"/>
      <c r="H48" s="2293"/>
      <c r="I48" s="2104"/>
      <c r="J48" s="2130" t="str">
        <f>I47&amp;".1"</f>
        <v>....1.1</v>
      </c>
      <c r="K48" s="1270"/>
      <c r="L48" s="1313" t="s">
        <v>422</v>
      </c>
      <c r="P48" s="2260"/>
      <c r="Q48" s="2260">
        <v>1</v>
      </c>
      <c r="R48" s="360"/>
      <c r="S48" s="1961"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1627"/>
      <c r="AP48" s="1627" t="str">
        <f>IF(T48="","",T48)</f>
        <v>Группа потребителей</v>
      </c>
      <c r="AQ48" s="1627"/>
      <c r="AR48" s="1627"/>
      <c r="AS48" s="1634">
        <v>21</v>
      </c>
    </row>
    <row customHeight="1" ht="22.049999999999997">
      <c r="A49" s="1270" t="s">
        <v>228</v>
      </c>
      <c r="B49" s="1270" t="s">
        <v>229</v>
      </c>
      <c r="C49" s="1270" t="s">
        <v>230</v>
      </c>
      <c r="D49" s="1270" t="s">
        <v>231</v>
      </c>
      <c r="E49" s="2293"/>
      <c r="F49" s="2293"/>
      <c r="G49" s="2293"/>
      <c r="H49" s="2293"/>
      <c r="I49" s="2104"/>
      <c r="J49" s="2104"/>
      <c r="K49" s="2130" t="str">
        <f>J48&amp;".1"</f>
        <v>....1.1.1</v>
      </c>
      <c r="L49" s="1313" t="s">
        <v>425</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426</v>
      </c>
      <c r="AN49" s="1639">
        <f>STRCHECKDATE(V50:AL50)</f>
      </c>
      <c r="AO49" s="1627"/>
      <c r="AP49" s="1627" t="str">
        <f>IF(T49="","",T49)</f>
        <v/>
      </c>
      <c r="AQ49" s="1627"/>
      <c r="AR49" s="1627"/>
      <c r="AS49" s="1634">
        <v>21</v>
      </c>
    </row>
    <row customHeight="1" ht="1.05">
      <c r="A50" s="1270" t="s">
        <v>228</v>
      </c>
      <c r="B50" s="1270" t="s">
        <v>229</v>
      </c>
      <c r="C50" s="1270" t="s">
        <v>230</v>
      </c>
      <c r="D50" s="1270" t="s">
        <v>231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228</v>
      </c>
      <c r="B51" s="1270" t="s">
        <v>229</v>
      </c>
      <c r="C51" s="1270" t="s">
        <v>230</v>
      </c>
      <c r="D51" s="1270" t="s">
        <v>231</v>
      </c>
      <c r="E51" s="2293"/>
      <c r="F51" s="2293"/>
      <c r="G51" s="2293"/>
      <c r="H51" s="2293"/>
      <c r="I51" s="2104"/>
      <c r="J51" s="2130"/>
      <c r="K51" s="1270"/>
      <c r="L51" s="1313"/>
      <c r="P51" s="2260"/>
      <c r="Q51" s="2260"/>
      <c r="R51" s="359"/>
      <c r="S51" s="1281"/>
      <c r="T51" s="291" t="s">
        <v>427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228</v>
      </c>
      <c r="B52" s="1270" t="s">
        <v>229</v>
      </c>
      <c r="C52" s="1270" t="s">
        <v>230</v>
      </c>
      <c r="D52" s="1270" t="s">
        <v>231</v>
      </c>
      <c r="E52" s="2293"/>
      <c r="F52" s="2293"/>
      <c r="G52" s="2293"/>
      <c r="H52" s="2293"/>
      <c r="I52" s="2130"/>
      <c r="J52" s="1270"/>
      <c r="K52" s="1270"/>
      <c r="L52" s="1313"/>
      <c r="P52" s="2260"/>
      <c r="Q52" s="1957"/>
      <c r="R52" s="359"/>
      <c r="S52" s="1281"/>
      <c r="T52" s="290" t="s">
        <v>428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228</v>
      </c>
      <c r="B53" s="1270" t="s">
        <v>229</v>
      </c>
      <c r="C53" s="1270" t="s">
        <v>230</v>
      </c>
      <c r="D53" s="1270" t="s">
        <v>231</v>
      </c>
      <c r="E53" s="2293"/>
      <c r="F53" s="2293"/>
      <c r="G53" s="2293"/>
      <c r="H53" s="2292"/>
      <c r="I53" s="1270"/>
      <c r="J53" s="1270"/>
      <c r="K53" s="1270"/>
      <c r="L53" s="1313"/>
      <c r="M53" s="1613"/>
      <c r="N53" s="1613"/>
      <c r="O53" s="1638"/>
      <c r="P53" s="363"/>
      <c r="Q53" s="378"/>
      <c r="R53" s="358"/>
      <c r="S53" s="1281"/>
      <c r="T53" s="368" t="s">
        <v>429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228</v>
      </c>
      <c r="B54" s="1378" t="s">
        <v>229</v>
      </c>
      <c r="C54" s="1378" t="s">
        <v>230</v>
      </c>
      <c r="D54" s="1377"/>
      <c r="E54" s="2293"/>
      <c r="F54" s="2293"/>
      <c r="G54" s="2292"/>
      <c r="H54" s="1377"/>
      <c r="I54" s="1377"/>
      <c r="J54" s="1377"/>
      <c r="K54" s="1377"/>
      <c r="L54" s="1380"/>
      <c r="M54" s="1381"/>
      <c r="N54" s="1381"/>
      <c r="O54" s="354"/>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228</v>
      </c>
      <c r="B55" s="1378" t="s">
        <v>229</v>
      </c>
      <c r="C55" s="1377"/>
      <c r="D55" s="1377"/>
      <c r="E55" s="2293"/>
      <c r="F55" s="2292"/>
      <c r="G55" s="1377"/>
      <c r="H55" s="1377"/>
      <c r="I55" s="1377"/>
      <c r="J55" s="1377"/>
      <c r="K55" s="1377"/>
      <c r="L55" s="1380"/>
      <c r="M55" s="1382"/>
      <c r="N55" s="1382"/>
      <c r="O55" s="35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228</v>
      </c>
      <c r="B56" s="1378"/>
      <c r="C56" s="1378"/>
      <c r="D56" s="1378"/>
      <c r="E56" s="2292"/>
      <c r="F56" s="1378"/>
      <c r="G56" s="1378"/>
      <c r="H56" s="1378"/>
      <c r="I56" s="1378"/>
      <c r="J56" s="1378"/>
      <c r="K56" s="1378"/>
      <c r="L56" s="1384"/>
      <c r="M56" s="1382"/>
      <c r="N56" s="1382"/>
      <c r="O56" s="354"/>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6D08B-ED47-AA89-E7F8-276F03C710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419</v>
      </c>
      <c r="M6" s="1638"/>
      <c r="P6" s="2260">
        <v>1</v>
      </c>
      <c r="Q6" s="1957"/>
      <c r="R6" s="359"/>
      <c r="S6" s="1961">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422</v>
      </c>
      <c r="M7" s="1638"/>
      <c r="N7" s="1634"/>
      <c r="P7" s="2260"/>
      <c r="Q7" s="2260">
        <v>1</v>
      </c>
      <c r="R7" s="360"/>
      <c r="S7" s="1961">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425</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431</v>
      </c>
      <c r="P22" s="1365"/>
      <c r="Q22" s="1374"/>
      <c r="R22" s="1374"/>
      <c r="S22" s="732"/>
      <c r="T22" s="1369" t="s">
        <v>432</v>
      </c>
      <c r="AA22" s="598" t="s">
        <v>433</v>
      </c>
      <c r="AC22" s="598" t="s">
        <v>434</v>
      </c>
      <c r="AD22" s="1369" t="s">
        <v>432</v>
      </c>
      <c r="AI22" s="598" t="s">
        <v>435</v>
      </c>
      <c r="AK22" s="598" t="s">
        <v>434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1638"/>
      <c r="AD29" s="2254" t="str">
        <f>IF(TITLE_NAME_OR_PR_CHANGE="",IF(TITLE_NAME_OR_PR="","",TITLE_NAME_OR_PR),TITLE_NAME_OR_PR_CHANGE)</f>
        <v>Комитет Республики Коми по тарифам</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436</v>
      </c>
      <c r="T30" s="2253"/>
      <c r="U30" s="1375"/>
      <c r="V30" s="2267" t="str">
        <f>IF(TITLE_DATE_PR_CHANGE="",IF(TITLE_DATE_PR="","",TITLE_DATE_PR),TITLE_DATE_PR_CHANGE)</f>
        <v>46003</v>
      </c>
      <c r="W30" s="2267"/>
      <c r="X30" s="2267"/>
      <c r="Y30" s="2267"/>
      <c r="Z30" s="2267"/>
      <c r="AA30" s="2267"/>
      <c r="AB30" s="2267"/>
      <c r="AC30" s="1638"/>
      <c r="AD30" s="2267" t="str">
        <f>IF(TITLE_DATE_PR_CHANGE="",IF(TITLE_DATE_PR="","",TITLE_DATE_PR),TITLE_DATE_PR_CHANGE)</f>
        <v>46003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437</v>
      </c>
      <c r="T31" s="2253"/>
      <c r="U31" s="1375"/>
      <c r="V31" s="2254" t="str">
        <f>IF(TITLE_NUMBER_PR_CHANGE="",IF(TITLE_NUMBER_PR="","",TITLE_NUMBER_PR),TITLE_NUMBER_PR_CHANGE)</f>
        <v>83/5</v>
      </c>
      <c r="W31" s="2254"/>
      <c r="X31" s="2254"/>
      <c r="Y31" s="2254"/>
      <c r="Z31" s="2254"/>
      <c r="AA31" s="2254"/>
      <c r="AB31" s="2254"/>
      <c r="AC31" s="1638"/>
      <c r="AD31" s="2254" t="str">
        <f>IF(TITLE_NUMBER_PR_CHANGE="",IF(TITLE_NUMBER_PR="","",TITLE_NUMBER_PR),TITLE_NUMBER_PR_CHANGE)</f>
        <v>83/5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https://law.rkomi.ru/?id=66385</v>
      </c>
      <c r="W32" s="2254"/>
      <c r="X32" s="2254"/>
      <c r="Y32" s="2254"/>
      <c r="Z32" s="2254"/>
      <c r="AA32" s="2254"/>
      <c r="AB32" s="2254"/>
      <c r="AC32" s="1638"/>
      <c r="AD32" s="2254" t="str">
        <f>IF(TITLE_IST_PUB_CHANGE="",IF(TITLE_IST_PUB="","",TITLE_IST_PUB),TITLE_IST_PUB_CHANGE)</f>
        <v>https://law.rkomi.ru/?id=66385</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438</v>
      </c>
      <c r="T34" s="2253"/>
      <c r="U34" s="1375"/>
      <c r="V34" s="2267" t="str">
        <f>IF(TITLE_DATE_PR_CHANGE="",IF(TITLE_DATE_PR="","",TITLE_DATE_PR),TITLE_DATE_PR_CHANGE)</f>
        <v>46003</v>
      </c>
      <c r="W34" s="2267"/>
      <c r="X34" s="2267"/>
      <c r="Y34" s="2267"/>
      <c r="Z34" s="2267"/>
      <c r="AA34" s="2267"/>
      <c r="AB34" s="2267"/>
      <c r="AC34" s="1638"/>
      <c r="AD34" s="2267" t="str">
        <f>IF(TITLE_DATE_PR_CHANGE="",IF(TITLE_DATE_PR="","",TITLE_DATE_PR),TITLE_DATE_PR_CHANGE)</f>
        <v>46003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439</v>
      </c>
      <c r="T35" s="2253"/>
      <c r="U35" s="1375"/>
      <c r="V35" s="2254" t="str">
        <f>IF(TITLE_NUMBER_PR_CHANGE="",IF(TITLE_NUMBER_PR="","",TITLE_NUMBER_PR),TITLE_NUMBER_PR_CHANGE)</f>
        <v>83/5</v>
      </c>
      <c r="W35" s="2254"/>
      <c r="X35" s="2254"/>
      <c r="Y35" s="2254"/>
      <c r="Z35" s="2254"/>
      <c r="AA35" s="2254"/>
      <c r="AB35" s="2254"/>
      <c r="AC35" s="1638"/>
      <c r="AD35" s="2254" t="str">
        <f>IF(TITLE_NUMBER_PR_CHANGE="",IF(TITLE_NUMBER_PR="","",TITLE_NUMBER_PR),TITLE_NUMBER_PR_CHANGE)</f>
        <v>83/5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440</v>
      </c>
      <c r="AD36" s="1638"/>
      <c r="AE36" s="1638"/>
      <c r="AF36" s="1638"/>
      <c r="AG36" s="1638"/>
      <c r="AH36" s="1638"/>
      <c r="AI36" s="1638"/>
      <c r="AJ36" s="1638"/>
      <c r="AK36" s="1645" t="s">
        <v>440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317</v>
      </c>
      <c r="AS38" s="1634">
        <v>14</v>
      </c>
    </row>
    <row customHeight="1" ht="14.699999999999998">
      <c r="Q39" s="379"/>
      <c r="R39" s="379"/>
      <c r="S39" s="2276" t="s">
        <v>92</v>
      </c>
      <c r="T39" s="2212" t="s">
        <v>441</v>
      </c>
      <c r="U39" s="340"/>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634">
        <v>14</v>
      </c>
    </row>
    <row customHeight="1" ht="35.699999999999996">
      <c r="Q40" s="379"/>
      <c r="R40" s="379"/>
      <c r="S40" s="2276"/>
      <c r="T40" s="2212"/>
      <c r="U40" s="1034"/>
      <c r="V40" s="2263" t="s">
        <v>446</v>
      </c>
      <c r="W40" s="2286" t="s">
        <v>447</v>
      </c>
      <c r="X40" s="2265" t="s">
        <v>448</v>
      </c>
      <c r="Y40" s="2266"/>
      <c r="Z40" s="2265" t="s">
        <v>466</v>
      </c>
      <c r="AA40" s="2272"/>
      <c r="AB40" s="2266"/>
      <c r="AC40" s="2281"/>
      <c r="AD40" s="2263" t="s">
        <v>446</v>
      </c>
      <c r="AE40" s="2286" t="s">
        <v>447</v>
      </c>
      <c r="AF40" s="2265" t="s">
        <v>448</v>
      </c>
      <c r="AG40" s="2266"/>
      <c r="AH40" s="2265" t="s">
        <v>449</v>
      </c>
      <c r="AI40" s="2272"/>
      <c r="AJ40" s="2266"/>
      <c r="AK40" s="2281"/>
      <c r="AL40" s="2284"/>
      <c r="AM40" s="2130"/>
      <c r="AS40" s="1634">
        <v>34</v>
      </c>
    </row>
    <row customHeight="1" ht="35.699999999999996">
      <c r="A41" s="1269"/>
      <c r="B41" s="1269" t="s">
        <v>140</v>
      </c>
      <c r="C41" s="1269" t="s">
        <v>141</v>
      </c>
      <c r="D41" s="1269" t="s">
        <v>142</v>
      </c>
      <c r="E41" s="1313" t="s">
        <v>450</v>
      </c>
      <c r="F41" s="1313" t="s">
        <v>451</v>
      </c>
      <c r="G41" s="1313" t="s">
        <v>452</v>
      </c>
      <c r="H41" s="1313" t="s">
        <v>453</v>
      </c>
      <c r="I41" s="1313" t="s">
        <v>454</v>
      </c>
      <c r="J41" s="1313" t="s">
        <v>455</v>
      </c>
      <c r="K41" s="1313" t="s">
        <v>456</v>
      </c>
      <c r="L41" s="1313" t="s">
        <v>431</v>
      </c>
      <c r="Q41" s="379"/>
      <c r="R41" s="379"/>
      <c r="S41" s="2276"/>
      <c r="T41" s="2212"/>
      <c r="U41" s="305"/>
      <c r="V41" s="2264"/>
      <c r="W41" s="2287"/>
      <c r="X41" s="1941" t="s">
        <v>457</v>
      </c>
      <c r="Y41" s="1941" t="s">
        <v>458</v>
      </c>
      <c r="Z41" s="1941" t="s">
        <v>459</v>
      </c>
      <c r="AA41" s="2273" t="s">
        <v>460</v>
      </c>
      <c r="AB41" s="2274"/>
      <c r="AC41" s="2282"/>
      <c r="AD41" s="2264"/>
      <c r="AE41" s="2287"/>
      <c r="AF41" s="1941" t="s">
        <v>457</v>
      </c>
      <c r="AG41" s="1941" t="s">
        <v>458</v>
      </c>
      <c r="AH41" s="1941" t="s">
        <v>459</v>
      </c>
      <c r="AI41" s="2273" t="s">
        <v>460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228</v>
      </c>
      <c r="B44" s="1270" t="s">
        <v>229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1627"/>
      <c r="AP44" s="1627" t="str">
        <f>IF(T44="","",T44)</f>
        <v>Территория действия тарифа</v>
      </c>
      <c r="AQ44" s="1627"/>
      <c r="AR44" s="1627"/>
      <c r="AS44" s="1634">
        <v>21</v>
      </c>
    </row>
    <row customHeight="1" ht="24">
      <c r="A45" s="1270" t="s">
        <v>228</v>
      </c>
      <c r="B45" s="1270" t="s">
        <v>229</v>
      </c>
      <c r="C45" s="1270" t="s">
        <v>230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1627"/>
      <c r="AP45" s="1627" t="str">
        <f>IF(T45="","",T45)</f>
        <v>Наименование системы теплоснабжения </v>
      </c>
      <c r="AQ45" s="1627"/>
      <c r="AR45" s="1627"/>
      <c r="AS45" s="1634">
        <v>23</v>
      </c>
    </row>
    <row customHeight="1" ht="22.049999999999997">
      <c r="A46" s="1270" t="s">
        <v>228</v>
      </c>
      <c r="B46" s="1270" t="s">
        <v>229</v>
      </c>
      <c r="C46" s="1270" t="s">
        <v>230</v>
      </c>
      <c r="D46" s="1270" t="s">
        <v>231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1627"/>
      <c r="AP46" s="1627" t="str">
        <f>IF(T46="","",T46)</f>
        <v>Источник тепловой энергии  </v>
      </c>
      <c r="AQ46" s="1627"/>
      <c r="AR46" s="1627"/>
      <c r="AS46" s="1634">
        <v>21</v>
      </c>
    </row>
    <row customHeight="1" ht="49.5">
      <c r="A47" s="1270" t="s">
        <v>228</v>
      </c>
      <c r="B47" s="1270" t="s">
        <v>229</v>
      </c>
      <c r="C47" s="1270" t="s">
        <v>230</v>
      </c>
      <c r="D47" s="1270" t="s">
        <v>231</v>
      </c>
      <c r="E47" s="2293"/>
      <c r="F47" s="2293"/>
      <c r="G47" s="2293"/>
      <c r="H47" s="2293"/>
      <c r="I47" s="2130" t="str">
        <f>S46&amp;".1"</f>
        <v>....1</v>
      </c>
      <c r="J47" s="1270"/>
      <c r="K47" s="1270"/>
      <c r="L47" s="1313" t="s">
        <v>419</v>
      </c>
      <c r="P47" s="2260">
        <v>1</v>
      </c>
      <c r="Q47" s="1957"/>
      <c r="R47" s="359"/>
      <c r="S47" s="1961"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228</v>
      </c>
      <c r="B48" s="1270" t="s">
        <v>229</v>
      </c>
      <c r="C48" s="1270" t="s">
        <v>230</v>
      </c>
      <c r="D48" s="1270" t="s">
        <v>231</v>
      </c>
      <c r="E48" s="2293"/>
      <c r="F48" s="2293"/>
      <c r="G48" s="2293"/>
      <c r="H48" s="2293"/>
      <c r="I48" s="2104"/>
      <c r="J48" s="2130" t="str">
        <f>I47&amp;".1"</f>
        <v>....1.1</v>
      </c>
      <c r="K48" s="1270"/>
      <c r="L48" s="1313" t="s">
        <v>422</v>
      </c>
      <c r="P48" s="2260"/>
      <c r="Q48" s="2260">
        <v>1</v>
      </c>
      <c r="R48" s="360"/>
      <c r="S48" s="1961"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1627"/>
      <c r="AP48" s="1627" t="str">
        <f>IF(T48="","",T48)</f>
        <v>Группа потребителей</v>
      </c>
      <c r="AQ48" s="1627"/>
      <c r="AR48" s="1627"/>
      <c r="AS48" s="1634">
        <v>21</v>
      </c>
    </row>
    <row customHeight="1" ht="22.049999999999997">
      <c r="A49" s="1270" t="s">
        <v>228</v>
      </c>
      <c r="B49" s="1270" t="s">
        <v>229</v>
      </c>
      <c r="C49" s="1270" t="s">
        <v>230</v>
      </c>
      <c r="D49" s="1270" t="s">
        <v>231</v>
      </c>
      <c r="E49" s="2293"/>
      <c r="F49" s="2293"/>
      <c r="G49" s="2293"/>
      <c r="H49" s="2293"/>
      <c r="I49" s="2104"/>
      <c r="J49" s="2104"/>
      <c r="K49" s="2130" t="str">
        <f>J48&amp;".1"</f>
        <v>....1.1.1</v>
      </c>
      <c r="L49" s="1313" t="s">
        <v>425</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426</v>
      </c>
      <c r="AN49" s="1639">
        <f>STRCHECKDATE(V50:AL50)</f>
      </c>
      <c r="AO49" s="1627"/>
      <c r="AP49" s="1627" t="str">
        <f>IF(T49="","",T49)</f>
        <v/>
      </c>
      <c r="AQ49" s="1627"/>
      <c r="AR49" s="1627"/>
      <c r="AS49" s="1634">
        <v>21</v>
      </c>
    </row>
    <row customHeight="1" ht="1.05">
      <c r="A50" s="1270" t="s">
        <v>228</v>
      </c>
      <c r="B50" s="1270" t="s">
        <v>229</v>
      </c>
      <c r="C50" s="1270" t="s">
        <v>230</v>
      </c>
      <c r="D50" s="1270" t="s">
        <v>231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228</v>
      </c>
      <c r="B51" s="1270" t="s">
        <v>229</v>
      </c>
      <c r="C51" s="1270" t="s">
        <v>230</v>
      </c>
      <c r="D51" s="1270" t="s">
        <v>231</v>
      </c>
      <c r="E51" s="2293"/>
      <c r="F51" s="2293"/>
      <c r="G51" s="2293"/>
      <c r="H51" s="2293"/>
      <c r="I51" s="2104"/>
      <c r="J51" s="2130"/>
      <c r="K51" s="1270"/>
      <c r="L51" s="1313"/>
      <c r="P51" s="2260"/>
      <c r="Q51" s="2260"/>
      <c r="R51" s="359"/>
      <c r="S51" s="1281"/>
      <c r="T51" s="291" t="s">
        <v>427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228</v>
      </c>
      <c r="B52" s="1270" t="s">
        <v>229</v>
      </c>
      <c r="C52" s="1270" t="s">
        <v>230</v>
      </c>
      <c r="D52" s="1270" t="s">
        <v>231</v>
      </c>
      <c r="E52" s="2293"/>
      <c r="F52" s="2293"/>
      <c r="G52" s="2293"/>
      <c r="H52" s="2293"/>
      <c r="I52" s="2130"/>
      <c r="J52" s="1270"/>
      <c r="K52" s="1270"/>
      <c r="L52" s="1313"/>
      <c r="P52" s="2260"/>
      <c r="Q52" s="1957"/>
      <c r="R52" s="359"/>
      <c r="S52" s="1281"/>
      <c r="T52" s="290" t="s">
        <v>428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228</v>
      </c>
      <c r="B53" s="1270" t="s">
        <v>229</v>
      </c>
      <c r="C53" s="1270" t="s">
        <v>230</v>
      </c>
      <c r="D53" s="1270" t="s">
        <v>231</v>
      </c>
      <c r="E53" s="2293"/>
      <c r="F53" s="2293"/>
      <c r="G53" s="2293"/>
      <c r="H53" s="2292"/>
      <c r="I53" s="1270"/>
      <c r="J53" s="1270"/>
      <c r="K53" s="1270"/>
      <c r="L53" s="1313"/>
      <c r="M53" s="1613"/>
      <c r="N53" s="1613"/>
      <c r="O53" s="1638"/>
      <c r="P53" s="363"/>
      <c r="Q53" s="378"/>
      <c r="R53" s="358"/>
      <c r="S53" s="1281"/>
      <c r="T53" s="368" t="s">
        <v>429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228</v>
      </c>
      <c r="B54" s="1270" t="s">
        <v>229</v>
      </c>
      <c r="C54" s="1270" t="s">
        <v>230</v>
      </c>
      <c r="D54" s="1977"/>
      <c r="E54" s="2293"/>
      <c r="F54" s="2293"/>
      <c r="G54" s="2292"/>
      <c r="H54" s="1977"/>
      <c r="I54" s="1977"/>
      <c r="J54" s="1977"/>
      <c r="K54" s="1977"/>
      <c r="L54" s="1383"/>
      <c r="M54" s="1613"/>
      <c r="N54" s="1613"/>
      <c r="O54" s="163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228</v>
      </c>
      <c r="B55" s="1270" t="s">
        <v>229</v>
      </c>
      <c r="C55" s="1977"/>
      <c r="D55" s="1977"/>
      <c r="E55" s="2293"/>
      <c r="F55" s="2292"/>
      <c r="G55" s="1977"/>
      <c r="H55" s="1977"/>
      <c r="I55" s="1977"/>
      <c r="J55" s="1977"/>
      <c r="K55" s="1977"/>
      <c r="L55" s="1383"/>
      <c r="M55" s="1978"/>
      <c r="N55" s="1978"/>
      <c r="O55" s="1638"/>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228</v>
      </c>
      <c r="B56" s="1270"/>
      <c r="C56" s="1270"/>
      <c r="D56" s="1270"/>
      <c r="E56" s="2292"/>
      <c r="F56" s="1270"/>
      <c r="G56" s="1270"/>
      <c r="H56" s="1270"/>
      <c r="I56" s="1270"/>
      <c r="J56" s="1270"/>
      <c r="K56" s="1270"/>
      <c r="L56" s="1313"/>
      <c r="M56" s="1978"/>
      <c r="N56" s="1978"/>
      <c r="O56" s="1638"/>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CD489-AF16-AA15-0028-4946ED4258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419</v>
      </c>
      <c r="M6" s="540"/>
      <c r="P6" s="2260">
        <v>1</v>
      </c>
      <c r="Q6" s="1334"/>
      <c r="R6" s="359"/>
      <c r="S6" s="1339">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426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329"/>
      <c r="AD29" s="2254" t="str">
        <f>IF(TITLE_NAME_OR_PR_CHANGE="",IF(TITLE_NAME_OR_PR="","",TITLE_NAME_OR_PR),TITLE_NAME_OR_PR_CHANGE)</f>
        <v>Комитет Республики Коми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83/5</v>
      </c>
      <c r="W31" s="2254"/>
      <c r="X31" s="2254"/>
      <c r="Y31" s="2254"/>
      <c r="Z31" s="2254"/>
      <c r="AA31" s="2254"/>
      <c r="AB31" s="2254"/>
      <c r="AC31" s="329"/>
      <c r="AD31" s="2254" t="str">
        <f>IF(TITLE_NUMBER_PR_CHANGE="",IF(TITLE_NUMBER_PR="","",TITLE_NUMBER_PR),TITLE_NUMBER_PR_CHANGE)</f>
        <v>83/5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https://law.rkomi.ru/?id=66385</v>
      </c>
      <c r="W32" s="2254"/>
      <c r="X32" s="2254"/>
      <c r="Y32" s="2254"/>
      <c r="Z32" s="2254"/>
      <c r="AA32" s="2254"/>
      <c r="AB32" s="2254"/>
      <c r="AC32" s="329"/>
      <c r="AD32" s="2254" t="str">
        <f>IF(TITLE_IST_PUB_CHANGE="",IF(TITLE_IST_PUB="","",TITLE_IST_PUB),TITLE_IST_PUB_CHANGE)</f>
        <v>https://law.rkomi.ru/?id=66385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83/5</v>
      </c>
      <c r="W35" s="2254"/>
      <c r="X35" s="2254"/>
      <c r="Y35" s="2254"/>
      <c r="Z35" s="2254"/>
      <c r="AA35" s="2254"/>
      <c r="AB35" s="2254"/>
      <c r="AC35" s="329"/>
      <c r="AD35" s="2254" t="str">
        <f>IF(TITLE_NUMBER_PR_CHANGE="",IF(TITLE_NUMBER_PR="","",TITLE_NUMBER_PR),TITLE_NUMBER_PR_CHANGE)</f>
        <v>83/5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317</v>
      </c>
      <c r="AS38" s="1158">
        <v>14</v>
      </c>
    </row>
    <row customHeight="1" ht="14.699999999999998">
      <c r="Q39" s="379"/>
      <c r="R39" s="379"/>
      <c r="S39" s="2276" t="s">
        <v>92</v>
      </c>
      <c r="T39" s="2212" t="s">
        <v>441</v>
      </c>
      <c r="U39" s="304"/>
      <c r="V39" s="2277" t="s">
        <v>442</v>
      </c>
      <c r="W39" s="2278"/>
      <c r="X39" s="2294"/>
      <c r="Y39" s="2294"/>
      <c r="Z39" s="2278"/>
      <c r="AA39" s="2278"/>
      <c r="AB39" s="2279"/>
      <c r="AC39" s="2280" t="s">
        <v>443</v>
      </c>
      <c r="AD39" s="2277" t="s">
        <v>442</v>
      </c>
      <c r="AE39" s="2278"/>
      <c r="AF39" s="2294"/>
      <c r="AG39" s="2294"/>
      <c r="AH39" s="2278"/>
      <c r="AI39" s="2278"/>
      <c r="AJ39" s="2279"/>
      <c r="AK39" s="2280" t="s">
        <v>444</v>
      </c>
      <c r="AL39" s="2283" t="s">
        <v>445</v>
      </c>
      <c r="AM39" s="2130"/>
      <c r="AS39" s="1158">
        <v>14</v>
      </c>
    </row>
    <row customHeight="1" ht="24">
      <c r="Q40" s="379"/>
      <c r="R40" s="379"/>
      <c r="S40" s="2276"/>
      <c r="T40" s="2212"/>
      <c r="U40" s="1034"/>
      <c r="V40" s="2295" t="s">
        <v>446</v>
      </c>
      <c r="W40" s="2297" t="s">
        <v>447</v>
      </c>
      <c r="X40" s="1379" t="s">
        <v>448</v>
      </c>
      <c r="Y40" s="1379"/>
      <c r="Z40" s="2272" t="s">
        <v>449</v>
      </c>
      <c r="AA40" s="2272"/>
      <c r="AB40" s="2266"/>
      <c r="AC40" s="2281"/>
      <c r="AD40" s="2295" t="s">
        <v>446</v>
      </c>
      <c r="AE40" s="2297" t="s">
        <v>447</v>
      </c>
      <c r="AF40" s="1379" t="s">
        <v>448</v>
      </c>
      <c r="AG40" s="1379"/>
      <c r="AH40" s="2272" t="s">
        <v>449</v>
      </c>
      <c r="AI40" s="2272"/>
      <c r="AJ40" s="2266"/>
      <c r="AK40" s="2281"/>
      <c r="AL40" s="2284"/>
      <c r="AM40" s="2130"/>
      <c r="AS40" s="1158">
        <v>23</v>
      </c>
    </row>
    <row s="1269" customFormat="1" customHeight="1" ht="24">
      <c r="A41" s="1373"/>
      <c r="B41" s="1373" t="s">
        <v>140</v>
      </c>
      <c r="C41" s="1373" t="s">
        <v>141</v>
      </c>
      <c r="D41" s="1373" t="s">
        <v>142</v>
      </c>
      <c r="E41" s="1367" t="s">
        <v>450</v>
      </c>
      <c r="F41" s="1367" t="s">
        <v>451</v>
      </c>
      <c r="G41" s="1367" t="s">
        <v>452</v>
      </c>
      <c r="H41" s="1367" t="s">
        <v>453</v>
      </c>
      <c r="I41" s="1367" t="s">
        <v>454</v>
      </c>
      <c r="J41" s="1367" t="s">
        <v>455</v>
      </c>
      <c r="K41" s="1367" t="s">
        <v>456</v>
      </c>
      <c r="L41" s="1367" t="s">
        <v>431</v>
      </c>
      <c r="M41" s="1365"/>
      <c r="N41" s="1365"/>
      <c r="O41" s="1365"/>
      <c r="P41" s="1331"/>
      <c r="Q41" s="379"/>
      <c r="R41" s="379"/>
      <c r="S41" s="2276"/>
      <c r="T41" s="2212"/>
      <c r="U41" s="305"/>
      <c r="V41" s="2296"/>
      <c r="W41" s="2298"/>
      <c r="X41" s="1376" t="s">
        <v>457</v>
      </c>
      <c r="Y41" s="1376" t="s">
        <v>458</v>
      </c>
      <c r="Z41" s="1337" t="s">
        <v>459</v>
      </c>
      <c r="AA41" s="2273" t="s">
        <v>460</v>
      </c>
      <c r="AB41" s="2274"/>
      <c r="AC41" s="2282"/>
      <c r="AD41" s="2296"/>
      <c r="AE41" s="2298"/>
      <c r="AF41" s="1376" t="s">
        <v>457</v>
      </c>
      <c r="AG41" s="1376" t="s">
        <v>458</v>
      </c>
      <c r="AH41" s="1337" t="s">
        <v>459</v>
      </c>
      <c r="AI41" s="2273" t="s">
        <v>460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210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210</v>
      </c>
      <c r="B44" s="1366" t="s">
        <v>211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210</v>
      </c>
      <c r="B45" s="1366" t="s">
        <v>211</v>
      </c>
      <c r="C45" s="1366" t="s">
        <v>212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210</v>
      </c>
      <c r="B46" s="1366" t="s">
        <v>211</v>
      </c>
      <c r="C46" s="1366" t="s">
        <v>212</v>
      </c>
      <c r="D46" s="1366" t="s">
        <v>213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customHeight="1" ht="49.5">
      <c r="A47" s="1366" t="s">
        <v>210</v>
      </c>
      <c r="B47" s="1366" t="s">
        <v>211</v>
      </c>
      <c r="C47" s="1366" t="s">
        <v>212</v>
      </c>
      <c r="D47" s="1366" t="s">
        <v>213</v>
      </c>
      <c r="E47" s="2262"/>
      <c r="F47" s="2262"/>
      <c r="G47" s="2262"/>
      <c r="H47" s="2262"/>
      <c r="I47" s="2259" t="str">
        <f>S46&amp;".1"</f>
        <v>....1</v>
      </c>
      <c r="J47" s="1366"/>
      <c r="K47" s="1366"/>
      <c r="L47" s="1367" t="s">
        <v>419</v>
      </c>
      <c r="P47" s="2260">
        <v>1</v>
      </c>
      <c r="Q47" s="1334"/>
      <c r="R47" s="359"/>
      <c r="S47" s="1339"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210</v>
      </c>
      <c r="B48" s="1366" t="s">
        <v>211</v>
      </c>
      <c r="C48" s="1366" t="s">
        <v>212</v>
      </c>
      <c r="D48" s="1366" t="s">
        <v>213</v>
      </c>
      <c r="E48" s="2262"/>
      <c r="F48" s="2262"/>
      <c r="G48" s="2262"/>
      <c r="H48" s="2262"/>
      <c r="I48" s="2289"/>
      <c r="J48" s="2259" t="str">
        <f>I47&amp;".1"</f>
        <v>....1.1</v>
      </c>
      <c r="K48" s="1366"/>
      <c r="L48" s="1367" t="s">
        <v>422</v>
      </c>
      <c r="P48" s="2260"/>
      <c r="Q48" s="2260">
        <v>1</v>
      </c>
      <c r="R48" s="360"/>
      <c r="S48" s="1339"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210</v>
      </c>
      <c r="B49" s="1366" t="s">
        <v>211</v>
      </c>
      <c r="C49" s="1366" t="s">
        <v>212</v>
      </c>
      <c r="D49" s="1366" t="s">
        <v>213</v>
      </c>
      <c r="E49" s="2262"/>
      <c r="F49" s="2262"/>
      <c r="G49" s="2262"/>
      <c r="H49" s="2262"/>
      <c r="I49" s="2289"/>
      <c r="J49" s="2289"/>
      <c r="K49" s="2259" t="str">
        <f>J48&amp;".1"</f>
        <v>....1.1.1</v>
      </c>
      <c r="L49" s="1367" t="s">
        <v>425</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426</v>
      </c>
      <c r="AN49" s="514">
        <f>STRCHECKDATE(V50:AL50)</f>
      </c>
      <c r="AO49" s="503"/>
      <c r="AP49" s="503" t="str">
        <f>IF(T49="","",T49)</f>
        <v/>
      </c>
      <c r="AQ49" s="503"/>
      <c r="AR49" s="503"/>
      <c r="AS49" s="1158">
        <v>21</v>
      </c>
    </row>
    <row customHeight="1" ht="1.05">
      <c r="A50" s="1366" t="s">
        <v>210</v>
      </c>
      <c r="B50" s="1366" t="s">
        <v>211</v>
      </c>
      <c r="C50" s="1366" t="s">
        <v>212</v>
      </c>
      <c r="D50" s="1366" t="s">
        <v>213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210</v>
      </c>
      <c r="B51" s="1366" t="s">
        <v>211</v>
      </c>
      <c r="C51" s="1366" t="s">
        <v>212</v>
      </c>
      <c r="D51" s="1366" t="s">
        <v>213</v>
      </c>
      <c r="E51" s="2262"/>
      <c r="F51" s="2262"/>
      <c r="G51" s="2262"/>
      <c r="H51" s="2262"/>
      <c r="I51" s="2289"/>
      <c r="J51" s="2259"/>
      <c r="K51" s="1366"/>
      <c r="L51" s="1367"/>
      <c r="P51" s="2260"/>
      <c r="Q51" s="2260"/>
      <c r="R51" s="359"/>
      <c r="S51" s="1281"/>
      <c r="T51" s="291"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210</v>
      </c>
      <c r="B52" s="1366" t="s">
        <v>211</v>
      </c>
      <c r="C52" s="1366" t="s">
        <v>212</v>
      </c>
      <c r="D52" s="1366" t="s">
        <v>213</v>
      </c>
      <c r="E52" s="2262"/>
      <c r="F52" s="2262"/>
      <c r="G52" s="2262"/>
      <c r="H52" s="2262"/>
      <c r="I52" s="2259"/>
      <c r="J52" s="1366"/>
      <c r="K52" s="1366"/>
      <c r="L52" s="1367"/>
      <c r="P52" s="2260"/>
      <c r="Q52" s="1334"/>
      <c r="R52" s="359"/>
      <c r="S52" s="1281"/>
      <c r="T52" s="290"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210</v>
      </c>
      <c r="B53" s="1366" t="s">
        <v>211</v>
      </c>
      <c r="C53" s="1366" t="s">
        <v>212</v>
      </c>
      <c r="D53" s="1366" t="s">
        <v>213</v>
      </c>
      <c r="E53" s="2262"/>
      <c r="F53" s="2262"/>
      <c r="G53" s="2262"/>
      <c r="H53" s="2261"/>
      <c r="I53" s="1366"/>
      <c r="J53" s="1366"/>
      <c r="K53" s="1366"/>
      <c r="L53" s="1367"/>
      <c r="M53" s="1368"/>
      <c r="N53" s="1368"/>
      <c r="O53" s="540"/>
      <c r="P53" s="363"/>
      <c r="Q53" s="378"/>
      <c r="R53" s="358"/>
      <c r="S53" s="1281"/>
      <c r="T53" s="368" t="s">
        <v>429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210</v>
      </c>
      <c r="B54" s="1346" t="s">
        <v>211</v>
      </c>
      <c r="C54" s="1346" t="s">
        <v>212</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210</v>
      </c>
      <c r="B55" s="1346" t="s">
        <v>211</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210</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1BE8D-AF88-05A1-D4E8-CE3D6E147508}" mc:Ignorable="x14ac xr xr2 xr3">
  <sheetPr>
    <tabColor theme="6" tint="0.4"/>
  </sheetPr>
  <dimension ref="A1:DM70"/>
  <sheetViews>
    <sheetView showGridLines="0" zoomScale="90" workbookViewId="0">
      <pane xSplit="29" ySplit="42" topLeftCell="AD43" activePane="bottomRight" state="frozen"/>
      <selection pane="bottomLeft" activeCell="A43" sqref="A43"/>
      <selection pane="topRight" activeCell="AD1" sqref="AD1"/>
      <selection pane="bottomRight" activeCell="T53" sqref="T53"/>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00390625" customWidth="1"/>
    <col min="31" max="31" style="1638" width="0.140625" customWidth="1"/>
    <col min="32" max="33" style="1638" width="24.00390625" customWidth="1"/>
    <col min="34" max="34" style="1638" width="11.8515625" customWidth="1"/>
    <col min="35" max="35" style="1638" width="3.7109375" customWidth="1"/>
    <col min="36" max="36" style="1638" width="12.421875" customWidth="1"/>
    <col min="37" max="37" style="1638" width="8.57421875" customWidth="1"/>
    <col min="39" max="39" style="67" width="0" customWidth="1"/>
    <col min="47" max="47" style="67" width="0" customWidth="1"/>
    <col min="55" max="55" style="67" width="0" customWidth="1"/>
    <col min="63" max="63" style="67" width="0" customWidth="1"/>
    <col min="71" max="71" style="67" width="0" customWidth="1"/>
    <col min="79" max="79" style="67" width="0" customWidth="1"/>
    <col min="87" max="87" style="67" width="0" customWidth="1"/>
    <col min="95" max="95" style="67" width="0" customWidth="1"/>
    <col min="103" max="103" style="67" width="0" customWidth="1"/>
    <col min="109" max="109" style="67" width="10.57421875" hidden="1"/>
    <col min="110" max="110" style="1638" width="4.00390625" customWidth="1"/>
    <col min="111" max="111" style="1638" width="115.00390625" customWidth="1"/>
    <col min="112" max="116" style="1645" width="10.00390625" customWidth="1"/>
    <col min="117" max="117" style="1638" width="8.421875" hidden="1" customWidth="1"/>
  </cols>
  <sheetData>
    <row customHeight="1" ht="22.5" hidden="1">
      <c r="Y1" s="330"/>
      <c r="Z1" s="330"/>
      <c r="AG1" s="330"/>
      <c r="AH1" s="330"/>
      <c r="AL1" s="1638"/>
      <c r="AM1" s="3733"/>
      <c r="AN1" s="1638"/>
      <c r="AO1" s="1638"/>
      <c r="AP1" s="1638"/>
      <c r="AQ1" s="1638"/>
      <c r="AR1" s="1638"/>
      <c r="AS1" s="1638"/>
      <c r="AT1" s="1638"/>
      <c r="AU1" s="3733"/>
      <c r="AV1" s="1638"/>
      <c r="AW1" s="1638"/>
      <c r="AX1" s="1638"/>
      <c r="AY1" s="1638"/>
      <c r="AZ1" s="1638"/>
      <c r="BA1" s="1638"/>
      <c r="BB1" s="1638"/>
      <c r="BC1" s="3733"/>
      <c r="BD1" s="1638"/>
      <c r="BE1" s="1638"/>
      <c r="BF1" s="1638"/>
      <c r="BG1" s="1638"/>
      <c r="BH1" s="1638"/>
      <c r="BI1" s="1638"/>
      <c r="BJ1" s="1638"/>
      <c r="BK1" s="3733"/>
      <c r="BL1" s="1638"/>
      <c r="BM1" s="1638"/>
      <c r="BN1" s="1638"/>
      <c r="BO1" s="1638"/>
      <c r="BP1" s="1638"/>
      <c r="BQ1" s="1638"/>
      <c r="BR1" s="1638"/>
      <c r="BS1" s="3733"/>
      <c r="BT1" s="1638"/>
      <c r="BU1" s="1638"/>
      <c r="BV1" s="1638"/>
      <c r="BW1" s="1638"/>
      <c r="BX1" s="1638"/>
      <c r="BY1" s="1638"/>
      <c r="BZ1" s="1638"/>
      <c r="CA1" s="3733"/>
      <c r="CB1" s="1638"/>
      <c r="CC1" s="1638"/>
      <c r="CD1" s="1638"/>
      <c r="CE1" s="1638"/>
      <c r="CF1" s="1638"/>
      <c r="CG1" s="1638"/>
      <c r="CH1" s="1638"/>
      <c r="CI1" s="3733"/>
      <c r="CJ1" s="1638"/>
      <c r="CK1" s="1638"/>
      <c r="CL1" s="1638"/>
      <c r="CM1" s="1638"/>
      <c r="CN1" s="1638"/>
      <c r="CO1" s="1638"/>
      <c r="CP1" s="1638"/>
      <c r="CQ1" s="3733"/>
      <c r="CR1" s="1638"/>
      <c r="CS1" s="1638"/>
      <c r="CT1" s="1638"/>
      <c r="CU1" s="1638"/>
      <c r="CV1" s="1638"/>
      <c r="CW1" s="1638"/>
      <c r="CX1" s="1638"/>
      <c r="CY1" s="3733"/>
      <c r="CZ1" s="1638"/>
      <c r="DA1" s="1638"/>
      <c r="DB1" s="1638"/>
      <c r="DC1" s="1638"/>
      <c r="DD1" s="1638"/>
      <c r="DE1" s="3733"/>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3799"/>
      <c r="AN2" s="2246"/>
      <c r="AO2" s="2246"/>
      <c r="AP2" s="2246"/>
      <c r="AQ2" s="2246"/>
      <c r="AR2" s="2246"/>
      <c r="AS2" s="2247"/>
      <c r="AT2" s="2245"/>
      <c r="AU2" s="3799"/>
      <c r="AV2" s="2246"/>
      <c r="AW2" s="2246"/>
      <c r="AX2" s="2246"/>
      <c r="AY2" s="2246"/>
      <c r="AZ2" s="2246"/>
      <c r="BA2" s="2247"/>
      <c r="BB2" s="2245"/>
      <c r="BC2" s="3799"/>
      <c r="BD2" s="2246"/>
      <c r="BE2" s="2246"/>
      <c r="BF2" s="2246"/>
      <c r="BG2" s="2246"/>
      <c r="BH2" s="2246"/>
      <c r="BI2" s="2247"/>
      <c r="BJ2" s="2245"/>
      <c r="BK2" s="3799"/>
      <c r="BL2" s="2246"/>
      <c r="BM2" s="2246"/>
      <c r="BN2" s="2246"/>
      <c r="BO2" s="2246"/>
      <c r="BP2" s="2246"/>
      <c r="BQ2" s="2247"/>
      <c r="BR2" s="2245"/>
      <c r="BS2" s="3799"/>
      <c r="BT2" s="2246"/>
      <c r="BU2" s="2246"/>
      <c r="BV2" s="2246"/>
      <c r="BW2" s="2246"/>
      <c r="BX2" s="2246"/>
      <c r="BY2" s="2247"/>
      <c r="BZ2" s="2245"/>
      <c r="CA2" s="3799"/>
      <c r="CB2" s="2246"/>
      <c r="CC2" s="2246"/>
      <c r="CD2" s="2246"/>
      <c r="CE2" s="2246"/>
      <c r="CF2" s="2246"/>
      <c r="CG2" s="2247"/>
      <c r="CH2" s="2245"/>
      <c r="CI2" s="3799"/>
      <c r="CJ2" s="2246"/>
      <c r="CK2" s="2246"/>
      <c r="CL2" s="2246"/>
      <c r="CM2" s="2246"/>
      <c r="CN2" s="2246"/>
      <c r="CO2" s="2247"/>
      <c r="CP2" s="2245"/>
      <c r="CQ2" s="3799"/>
      <c r="CR2" s="2246"/>
      <c r="CS2" s="2246"/>
      <c r="CT2" s="2246"/>
      <c r="CU2" s="2246"/>
      <c r="CV2" s="2246"/>
      <c r="CW2" s="2247"/>
      <c r="CX2" s="2245"/>
      <c r="CY2" s="3799"/>
      <c r="CZ2" s="2246"/>
      <c r="DA2" s="2246"/>
      <c r="DB2" s="2246"/>
      <c r="DC2" s="2246"/>
      <c r="DD2" s="2246"/>
      <c r="DE2" s="3734"/>
      <c r="DF2" s="2247"/>
      <c r="DG2" s="1261" t="s">
        <v>412</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3799"/>
      <c r="AN3" s="2246"/>
      <c r="AO3" s="2246"/>
      <c r="AP3" s="2246"/>
      <c r="AQ3" s="2246"/>
      <c r="AR3" s="2246"/>
      <c r="AS3" s="2247"/>
      <c r="AT3" s="2245"/>
      <c r="AU3" s="3799"/>
      <c r="AV3" s="2246"/>
      <c r="AW3" s="2246"/>
      <c r="AX3" s="2246"/>
      <c r="AY3" s="2246"/>
      <c r="AZ3" s="2246"/>
      <c r="BA3" s="2247"/>
      <c r="BB3" s="2245"/>
      <c r="BC3" s="3799"/>
      <c r="BD3" s="2246"/>
      <c r="BE3" s="2246"/>
      <c r="BF3" s="2246"/>
      <c r="BG3" s="2246"/>
      <c r="BH3" s="2246"/>
      <c r="BI3" s="2247"/>
      <c r="BJ3" s="2245"/>
      <c r="BK3" s="3799"/>
      <c r="BL3" s="2246"/>
      <c r="BM3" s="2246"/>
      <c r="BN3" s="2246"/>
      <c r="BO3" s="2246"/>
      <c r="BP3" s="2246"/>
      <c r="BQ3" s="2247"/>
      <c r="BR3" s="2245"/>
      <c r="BS3" s="3799"/>
      <c r="BT3" s="2246"/>
      <c r="BU3" s="2246"/>
      <c r="BV3" s="2246"/>
      <c r="BW3" s="2246"/>
      <c r="BX3" s="2246"/>
      <c r="BY3" s="2247"/>
      <c r="BZ3" s="2245"/>
      <c r="CA3" s="3799"/>
      <c r="CB3" s="2246"/>
      <c r="CC3" s="2246"/>
      <c r="CD3" s="2246"/>
      <c r="CE3" s="2246"/>
      <c r="CF3" s="2246"/>
      <c r="CG3" s="2247"/>
      <c r="CH3" s="2245"/>
      <c r="CI3" s="3799"/>
      <c r="CJ3" s="2246"/>
      <c r="CK3" s="2246"/>
      <c r="CL3" s="2246"/>
      <c r="CM3" s="2246"/>
      <c r="CN3" s="2246"/>
      <c r="CO3" s="2247"/>
      <c r="CP3" s="2245"/>
      <c r="CQ3" s="3799"/>
      <c r="CR3" s="2246"/>
      <c r="CS3" s="2246"/>
      <c r="CT3" s="2246"/>
      <c r="CU3" s="2246"/>
      <c r="CV3" s="2246"/>
      <c r="CW3" s="2247"/>
      <c r="CX3" s="2245"/>
      <c r="CY3" s="3799"/>
      <c r="CZ3" s="2246"/>
      <c r="DA3" s="2246"/>
      <c r="DB3" s="2246"/>
      <c r="DC3" s="2246"/>
      <c r="DD3" s="2246"/>
      <c r="DE3" s="3734"/>
      <c r="DF3" s="2247"/>
      <c r="DG3" s="1261" t="s">
        <v>414</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3799"/>
      <c r="AN4" s="2246"/>
      <c r="AO4" s="2246"/>
      <c r="AP4" s="2246"/>
      <c r="AQ4" s="2246"/>
      <c r="AR4" s="2246"/>
      <c r="AS4" s="2247"/>
      <c r="AT4" s="2245"/>
      <c r="AU4" s="3799"/>
      <c r="AV4" s="2246"/>
      <c r="AW4" s="2246"/>
      <c r="AX4" s="2246"/>
      <c r="AY4" s="2246"/>
      <c r="AZ4" s="2246"/>
      <c r="BA4" s="2247"/>
      <c r="BB4" s="2245"/>
      <c r="BC4" s="3799"/>
      <c r="BD4" s="2246"/>
      <c r="BE4" s="2246"/>
      <c r="BF4" s="2246"/>
      <c r="BG4" s="2246"/>
      <c r="BH4" s="2246"/>
      <c r="BI4" s="2247"/>
      <c r="BJ4" s="2245"/>
      <c r="BK4" s="3799"/>
      <c r="BL4" s="2246"/>
      <c r="BM4" s="2246"/>
      <c r="BN4" s="2246"/>
      <c r="BO4" s="2246"/>
      <c r="BP4" s="2246"/>
      <c r="BQ4" s="2247"/>
      <c r="BR4" s="2245"/>
      <c r="BS4" s="3799"/>
      <c r="BT4" s="2246"/>
      <c r="BU4" s="2246"/>
      <c r="BV4" s="2246"/>
      <c r="BW4" s="2246"/>
      <c r="BX4" s="2246"/>
      <c r="BY4" s="2247"/>
      <c r="BZ4" s="2245"/>
      <c r="CA4" s="3799"/>
      <c r="CB4" s="2246"/>
      <c r="CC4" s="2246"/>
      <c r="CD4" s="2246"/>
      <c r="CE4" s="2246"/>
      <c r="CF4" s="2246"/>
      <c r="CG4" s="2247"/>
      <c r="CH4" s="2245"/>
      <c r="CI4" s="3799"/>
      <c r="CJ4" s="2246"/>
      <c r="CK4" s="2246"/>
      <c r="CL4" s="2246"/>
      <c r="CM4" s="2246"/>
      <c r="CN4" s="2246"/>
      <c r="CO4" s="2247"/>
      <c r="CP4" s="2245"/>
      <c r="CQ4" s="3799"/>
      <c r="CR4" s="2246"/>
      <c r="CS4" s="2246"/>
      <c r="CT4" s="2246"/>
      <c r="CU4" s="2246"/>
      <c r="CV4" s="2246"/>
      <c r="CW4" s="2247"/>
      <c r="CX4" s="2245"/>
      <c r="CY4" s="3799"/>
      <c r="CZ4" s="2246"/>
      <c r="DA4" s="2246"/>
      <c r="DB4" s="2246"/>
      <c r="DC4" s="2246"/>
      <c r="DD4" s="2246"/>
      <c r="DE4" s="3734"/>
      <c r="DF4" s="2247"/>
      <c r="DG4" s="1261" t="s">
        <v>416</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3799"/>
      <c r="AN5" s="2246"/>
      <c r="AO5" s="2246"/>
      <c r="AP5" s="2246"/>
      <c r="AQ5" s="2246"/>
      <c r="AR5" s="2246"/>
      <c r="AS5" s="2247"/>
      <c r="AT5" s="2245"/>
      <c r="AU5" s="3799"/>
      <c r="AV5" s="2246"/>
      <c r="AW5" s="2246"/>
      <c r="AX5" s="2246"/>
      <c r="AY5" s="2246"/>
      <c r="AZ5" s="2246"/>
      <c r="BA5" s="2247"/>
      <c r="BB5" s="2245"/>
      <c r="BC5" s="3799"/>
      <c r="BD5" s="2246"/>
      <c r="BE5" s="2246"/>
      <c r="BF5" s="2246"/>
      <c r="BG5" s="2246"/>
      <c r="BH5" s="2246"/>
      <c r="BI5" s="2247"/>
      <c r="BJ5" s="2245"/>
      <c r="BK5" s="3799"/>
      <c r="BL5" s="2246"/>
      <c r="BM5" s="2246"/>
      <c r="BN5" s="2246"/>
      <c r="BO5" s="2246"/>
      <c r="BP5" s="2246"/>
      <c r="BQ5" s="2247"/>
      <c r="BR5" s="2245"/>
      <c r="BS5" s="3799"/>
      <c r="BT5" s="2246"/>
      <c r="BU5" s="2246"/>
      <c r="BV5" s="2246"/>
      <c r="BW5" s="2246"/>
      <c r="BX5" s="2246"/>
      <c r="BY5" s="2247"/>
      <c r="BZ5" s="2245"/>
      <c r="CA5" s="3799"/>
      <c r="CB5" s="2246"/>
      <c r="CC5" s="2246"/>
      <c r="CD5" s="2246"/>
      <c r="CE5" s="2246"/>
      <c r="CF5" s="2246"/>
      <c r="CG5" s="2247"/>
      <c r="CH5" s="2245"/>
      <c r="CI5" s="3799"/>
      <c r="CJ5" s="2246"/>
      <c r="CK5" s="2246"/>
      <c r="CL5" s="2246"/>
      <c r="CM5" s="2246"/>
      <c r="CN5" s="2246"/>
      <c r="CO5" s="2247"/>
      <c r="CP5" s="2245"/>
      <c r="CQ5" s="3799"/>
      <c r="CR5" s="2246"/>
      <c r="CS5" s="2246"/>
      <c r="CT5" s="2246"/>
      <c r="CU5" s="2246"/>
      <c r="CV5" s="2246"/>
      <c r="CW5" s="2247"/>
      <c r="CX5" s="2245"/>
      <c r="CY5" s="3799"/>
      <c r="CZ5" s="2246"/>
      <c r="DA5" s="2246"/>
      <c r="DB5" s="2246"/>
      <c r="DC5" s="2246"/>
      <c r="DD5" s="2246"/>
      <c r="DE5" s="3734"/>
      <c r="DF5" s="2247"/>
      <c r="DG5" s="1261" t="s">
        <v>418</v>
      </c>
      <c r="DI5" s="503"/>
      <c r="DJ5" s="503" t="str">
        <f>IF(T5="","",T5)</f>
        <v>Источник тепловой энергии  </v>
      </c>
      <c r="DK5" s="503"/>
      <c r="DL5" s="503"/>
      <c r="DM5" s="1158">
        <v>0</v>
      </c>
    </row>
    <row customHeight="1" ht="14.25" hidden="1">
      <c r="A6" s="1366"/>
      <c r="B6" s="1366"/>
      <c r="C6" s="1366"/>
      <c r="D6" s="1366"/>
      <c r="E6" s="2262"/>
      <c r="F6" s="2262"/>
      <c r="G6" s="2262"/>
      <c r="H6" s="2262"/>
      <c r="I6" s="2259">
        <f>S5&amp;".1"</f>
      </c>
      <c r="J6" s="1366"/>
      <c r="K6" s="1366"/>
      <c r="L6" s="1367" t="s">
        <v>419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3816"/>
      <c r="AN6" s="2300"/>
      <c r="AO6" s="2300"/>
      <c r="AP6" s="2300"/>
      <c r="AQ6" s="2300"/>
      <c r="AR6" s="2300"/>
      <c r="AS6" s="2301"/>
      <c r="AT6" s="2299"/>
      <c r="AU6" s="3816"/>
      <c r="AV6" s="2300"/>
      <c r="AW6" s="2300"/>
      <c r="AX6" s="2300"/>
      <c r="AY6" s="2300"/>
      <c r="AZ6" s="2300"/>
      <c r="BA6" s="2301"/>
      <c r="BB6" s="2299"/>
      <c r="BC6" s="3816"/>
      <c r="BD6" s="2300"/>
      <c r="BE6" s="2300"/>
      <c r="BF6" s="2300"/>
      <c r="BG6" s="2300"/>
      <c r="BH6" s="2300"/>
      <c r="BI6" s="2301"/>
      <c r="BJ6" s="2299"/>
      <c r="BK6" s="3816"/>
      <c r="BL6" s="2300"/>
      <c r="BM6" s="2300"/>
      <c r="BN6" s="2300"/>
      <c r="BO6" s="2300"/>
      <c r="BP6" s="2300"/>
      <c r="BQ6" s="2301"/>
      <c r="BR6" s="2299"/>
      <c r="BS6" s="3816"/>
      <c r="BT6" s="2300"/>
      <c r="BU6" s="2300"/>
      <c r="BV6" s="2300"/>
      <c r="BW6" s="2300"/>
      <c r="BX6" s="2300"/>
      <c r="BY6" s="2301"/>
      <c r="BZ6" s="2299"/>
      <c r="CA6" s="3816"/>
      <c r="CB6" s="2300"/>
      <c r="CC6" s="2300"/>
      <c r="CD6" s="2300"/>
      <c r="CE6" s="2300"/>
      <c r="CF6" s="2300"/>
      <c r="CG6" s="2301"/>
      <c r="CH6" s="2299"/>
      <c r="CI6" s="3816"/>
      <c r="CJ6" s="2300"/>
      <c r="CK6" s="2300"/>
      <c r="CL6" s="2300"/>
      <c r="CM6" s="2300"/>
      <c r="CN6" s="2300"/>
      <c r="CO6" s="2301"/>
      <c r="CP6" s="2299"/>
      <c r="CQ6" s="3816"/>
      <c r="CR6" s="2300"/>
      <c r="CS6" s="2300"/>
      <c r="CT6" s="2300"/>
      <c r="CU6" s="2300"/>
      <c r="CV6" s="2300"/>
      <c r="CW6" s="2301"/>
      <c r="CX6" s="2299"/>
      <c r="CY6" s="3816"/>
      <c r="CZ6" s="2300"/>
      <c r="DA6" s="2300"/>
      <c r="DB6" s="2300"/>
      <c r="DC6" s="2300"/>
      <c r="DD6" s="2300"/>
      <c r="DE6" s="3777"/>
      <c r="DF6" s="2301"/>
      <c r="DG6" s="1388"/>
      <c r="DI6" s="503"/>
      <c r="DJ6" s="503" t="str">
        <f>IF(T6="","",T6)</f>
        <v/>
      </c>
      <c r="DK6" s="503"/>
      <c r="DL6" s="503"/>
      <c r="DM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2248"/>
      <c r="AM7" s="3801"/>
      <c r="AN7" s="2249"/>
      <c r="AO7" s="2249"/>
      <c r="AP7" s="2249"/>
      <c r="AQ7" s="2249"/>
      <c r="AR7" s="2249"/>
      <c r="AS7" s="2250"/>
      <c r="AT7" s="2248"/>
      <c r="AU7" s="3801"/>
      <c r="AV7" s="2249"/>
      <c r="AW7" s="2249"/>
      <c r="AX7" s="2249"/>
      <c r="AY7" s="2249"/>
      <c r="AZ7" s="2249"/>
      <c r="BA7" s="2250"/>
      <c r="BB7" s="2248"/>
      <c r="BC7" s="3801"/>
      <c r="BD7" s="2249"/>
      <c r="BE7" s="2249"/>
      <c r="BF7" s="2249"/>
      <c r="BG7" s="2249"/>
      <c r="BH7" s="2249"/>
      <c r="BI7" s="2250"/>
      <c r="BJ7" s="2248"/>
      <c r="BK7" s="3801"/>
      <c r="BL7" s="2249"/>
      <c r="BM7" s="2249"/>
      <c r="BN7" s="2249"/>
      <c r="BO7" s="2249"/>
      <c r="BP7" s="2249"/>
      <c r="BQ7" s="2250"/>
      <c r="BR7" s="2248"/>
      <c r="BS7" s="3801"/>
      <c r="BT7" s="2249"/>
      <c r="BU7" s="2249"/>
      <c r="BV7" s="2249"/>
      <c r="BW7" s="2249"/>
      <c r="BX7" s="2249"/>
      <c r="BY7" s="2250"/>
      <c r="BZ7" s="2248"/>
      <c r="CA7" s="3801"/>
      <c r="CB7" s="2249"/>
      <c r="CC7" s="2249"/>
      <c r="CD7" s="2249"/>
      <c r="CE7" s="2249"/>
      <c r="CF7" s="2249"/>
      <c r="CG7" s="2250"/>
      <c r="CH7" s="2248"/>
      <c r="CI7" s="3801"/>
      <c r="CJ7" s="2249"/>
      <c r="CK7" s="2249"/>
      <c r="CL7" s="2249"/>
      <c r="CM7" s="2249"/>
      <c r="CN7" s="2249"/>
      <c r="CO7" s="2250"/>
      <c r="CP7" s="2248"/>
      <c r="CQ7" s="3801"/>
      <c r="CR7" s="2249"/>
      <c r="CS7" s="2249"/>
      <c r="CT7" s="2249"/>
      <c r="CU7" s="2249"/>
      <c r="CV7" s="2249"/>
      <c r="CW7" s="2250"/>
      <c r="CX7" s="2248"/>
      <c r="CY7" s="3801"/>
      <c r="CZ7" s="2249"/>
      <c r="DA7" s="2249"/>
      <c r="DB7" s="2249"/>
      <c r="DC7" s="2249"/>
      <c r="DD7" s="2249"/>
      <c r="DE7" s="3735"/>
      <c r="DF7" s="2250"/>
      <c r="DG7" s="1261" t="s">
        <v>424</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426</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427</v>
      </c>
      <c r="U10" s="370"/>
      <c r="V10" s="370"/>
      <c r="W10" s="370"/>
      <c r="X10" s="370"/>
      <c r="Y10" s="370"/>
      <c r="Z10" s="370"/>
      <c r="AA10" s="370"/>
      <c r="AB10" s="370"/>
      <c r="AC10" s="370"/>
      <c r="AD10" s="370"/>
      <c r="AE10" s="370"/>
      <c r="AF10" s="370"/>
      <c r="AG10" s="370"/>
      <c r="AH10" s="370"/>
      <c r="AI10" s="370"/>
      <c r="AJ10" s="370"/>
      <c r="AK10" s="370"/>
      <c r="AL10" s="3428"/>
      <c r="AM10" s="3817"/>
      <c r="AN10" s="3430"/>
      <c r="AO10" s="3431"/>
      <c r="AP10" s="3432"/>
      <c r="AQ10" s="3433"/>
      <c r="AR10" s="3434"/>
      <c r="AS10" s="3435"/>
      <c r="AT10" s="3436"/>
      <c r="AU10" s="3818"/>
      <c r="AV10" s="3438"/>
      <c r="AW10" s="3439"/>
      <c r="AX10" s="3440"/>
      <c r="AY10" s="3441"/>
      <c r="AZ10" s="3442"/>
      <c r="BA10" s="3443"/>
      <c r="BB10" s="3444"/>
      <c r="BC10" s="3819"/>
      <c r="BD10" s="3446"/>
      <c r="BE10" s="3447"/>
      <c r="BF10" s="3448"/>
      <c r="BG10" s="3449"/>
      <c r="BH10" s="3450"/>
      <c r="BI10" s="3451"/>
      <c r="BJ10" s="3452"/>
      <c r="BK10" s="3820"/>
      <c r="BL10" s="3454"/>
      <c r="BM10" s="3455"/>
      <c r="BN10" s="3456"/>
      <c r="BO10" s="3457"/>
      <c r="BP10" s="3458"/>
      <c r="BQ10" s="3459"/>
      <c r="BR10" s="3460"/>
      <c r="BS10" s="3821"/>
      <c r="BT10" s="3462"/>
      <c r="BU10" s="3463"/>
      <c r="BV10" s="3464"/>
      <c r="BW10" s="3465"/>
      <c r="BX10" s="3466"/>
      <c r="BY10" s="3467"/>
      <c r="BZ10" s="3468"/>
      <c r="CA10" s="3822"/>
      <c r="CB10" s="3470"/>
      <c r="CC10" s="3471"/>
      <c r="CD10" s="3472"/>
      <c r="CE10" s="3473"/>
      <c r="CF10" s="3474"/>
      <c r="CG10" s="3475"/>
      <c r="CH10" s="3476"/>
      <c r="CI10" s="3823"/>
      <c r="CJ10" s="3478"/>
      <c r="CK10" s="3479"/>
      <c r="CL10" s="3480"/>
      <c r="CM10" s="3481"/>
      <c r="CN10" s="3482"/>
      <c r="CO10" s="3483"/>
      <c r="CP10" s="3484"/>
      <c r="CQ10" s="3824"/>
      <c r="CR10" s="3486"/>
      <c r="CS10" s="3487"/>
      <c r="CT10" s="3488"/>
      <c r="CU10" s="3489"/>
      <c r="CV10" s="3490"/>
      <c r="CW10" s="3491"/>
      <c r="CX10" s="3492"/>
      <c r="CY10" s="3825"/>
      <c r="CZ10" s="3494"/>
      <c r="DA10" s="3495"/>
      <c r="DB10" s="3496"/>
      <c r="DC10" s="3497"/>
      <c r="DD10" s="3498"/>
      <c r="DE10" s="3778"/>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428</v>
      </c>
      <c r="U11" s="370"/>
      <c r="V11" s="370"/>
      <c r="W11" s="370"/>
      <c r="X11" s="370"/>
      <c r="Y11" s="370"/>
      <c r="Z11" s="370"/>
      <c r="AA11" s="370"/>
      <c r="AB11" s="370"/>
      <c r="AC11" s="369"/>
      <c r="AD11" s="370"/>
      <c r="AE11" s="370"/>
      <c r="AF11" s="370"/>
      <c r="AG11" s="370"/>
      <c r="AH11" s="370"/>
      <c r="AI11" s="370"/>
      <c r="AJ11" s="370"/>
      <c r="AK11" s="369"/>
      <c r="AL11" s="3500"/>
      <c r="AM11" s="3826"/>
      <c r="AN11" s="3502"/>
      <c r="AO11" s="3503"/>
      <c r="AP11" s="3504"/>
      <c r="AQ11" s="3505"/>
      <c r="AR11" s="3506"/>
      <c r="AS11" s="3507"/>
      <c r="AT11" s="3508"/>
      <c r="AU11" s="3827"/>
      <c r="AV11" s="3510"/>
      <c r="AW11" s="3511"/>
      <c r="AX11" s="3512"/>
      <c r="AY11" s="3513"/>
      <c r="AZ11" s="3514"/>
      <c r="BA11" s="3515"/>
      <c r="BB11" s="3516"/>
      <c r="BC11" s="3828"/>
      <c r="BD11" s="3518"/>
      <c r="BE11" s="3519"/>
      <c r="BF11" s="3520"/>
      <c r="BG11" s="3521"/>
      <c r="BH11" s="3522"/>
      <c r="BI11" s="3523"/>
      <c r="BJ11" s="3524"/>
      <c r="BK11" s="3829"/>
      <c r="BL11" s="3526"/>
      <c r="BM11" s="3527"/>
      <c r="BN11" s="3528"/>
      <c r="BO11" s="3529"/>
      <c r="BP11" s="3530"/>
      <c r="BQ11" s="3531"/>
      <c r="BR11" s="3532"/>
      <c r="BS11" s="3830"/>
      <c r="BT11" s="3534"/>
      <c r="BU11" s="3535"/>
      <c r="BV11" s="3536"/>
      <c r="BW11" s="3537"/>
      <c r="BX11" s="3538"/>
      <c r="BY11" s="3539"/>
      <c r="BZ11" s="3540"/>
      <c r="CA11" s="3831"/>
      <c r="CB11" s="3542"/>
      <c r="CC11" s="3543"/>
      <c r="CD11" s="3544"/>
      <c r="CE11" s="3545"/>
      <c r="CF11" s="3546"/>
      <c r="CG11" s="3547"/>
      <c r="CH11" s="3548"/>
      <c r="CI11" s="3832"/>
      <c r="CJ11" s="3550"/>
      <c r="CK11" s="3551"/>
      <c r="CL11" s="3552"/>
      <c r="CM11" s="3553"/>
      <c r="CN11" s="3554"/>
      <c r="CO11" s="3555"/>
      <c r="CP11" s="3556"/>
      <c r="CQ11" s="3833"/>
      <c r="CR11" s="3558"/>
      <c r="CS11" s="3559"/>
      <c r="CT11" s="3560"/>
      <c r="CU11" s="3561"/>
      <c r="CV11" s="3562"/>
      <c r="CW11" s="3563"/>
      <c r="CX11" s="3564"/>
      <c r="CY11" s="3834"/>
      <c r="CZ11" s="3566"/>
      <c r="DA11" s="3567"/>
      <c r="DB11" s="3568"/>
      <c r="DC11" s="3569"/>
      <c r="DD11" s="3570"/>
      <c r="DE11" s="3779"/>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1"/>
      <c r="BL12" s="1391"/>
      <c r="BM12" s="1391"/>
      <c r="BN12" s="1391"/>
      <c r="BO12" s="1391"/>
      <c r="BP12" s="1391"/>
      <c r="BQ12" s="1391"/>
      <c r="BR12" s="1391"/>
      <c r="BS12" s="1391"/>
      <c r="BT12" s="1391"/>
      <c r="BU12" s="1391"/>
      <c r="BV12" s="1391"/>
      <c r="BW12" s="1391"/>
      <c r="BX12" s="1391"/>
      <c r="BY12" s="1391"/>
      <c r="BZ12" s="1391"/>
      <c r="CA12" s="1391"/>
      <c r="CB12" s="1391"/>
      <c r="CC12" s="1391"/>
      <c r="CD12" s="1391"/>
      <c r="CE12" s="1391"/>
      <c r="CF12" s="1391"/>
      <c r="CG12" s="1391"/>
      <c r="CH12" s="1391"/>
      <c r="CI12" s="1391"/>
      <c r="CJ12" s="1391"/>
      <c r="CK12" s="1391"/>
      <c r="CL12" s="1391"/>
      <c r="CM12" s="1391"/>
      <c r="CN12" s="1391"/>
      <c r="CO12" s="1391"/>
      <c r="CP12" s="1391"/>
      <c r="CQ12" s="1391"/>
      <c r="CR12" s="1391"/>
      <c r="CS12" s="1391"/>
      <c r="CT12" s="1391"/>
      <c r="CU12" s="1391"/>
      <c r="CV12" s="1391"/>
      <c r="CW12" s="1391"/>
      <c r="CX12" s="1391"/>
      <c r="CY12" s="1391"/>
      <c r="CZ12" s="1391"/>
      <c r="DA12" s="1391"/>
      <c r="DB12" s="1391"/>
      <c r="DC12" s="1391"/>
      <c r="DD12" s="1391"/>
      <c r="DE12" s="3780"/>
      <c r="DF12" s="1391"/>
      <c r="DG12" s="1392"/>
      <c r="DI12" s="503"/>
      <c r="DJ12" s="503" t="str">
        <f>IF(T12="","",T12)</f>
        <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3733"/>
      <c r="AN16" s="1638"/>
      <c r="AO16" s="1638"/>
      <c r="AP16" s="1638"/>
      <c r="AQ16" s="1638"/>
      <c r="AR16" s="1638"/>
      <c r="AS16" s="1638"/>
      <c r="AT16" s="1638"/>
      <c r="AU16" s="3733"/>
      <c r="AV16" s="1638"/>
      <c r="AW16" s="1638"/>
      <c r="AX16" s="1638"/>
      <c r="AY16" s="1638"/>
      <c r="AZ16" s="1638"/>
      <c r="BA16" s="1638"/>
      <c r="BB16" s="1638"/>
      <c r="BC16" s="3733"/>
      <c r="BD16" s="1638"/>
      <c r="BE16" s="1638"/>
      <c r="BF16" s="1638"/>
      <c r="BG16" s="1638"/>
      <c r="BH16" s="1638"/>
      <c r="BI16" s="1638"/>
      <c r="BJ16" s="1638"/>
      <c r="BK16" s="3733"/>
      <c r="BL16" s="1638"/>
      <c r="BM16" s="1638"/>
      <c r="BN16" s="1638"/>
      <c r="BO16" s="1638"/>
      <c r="BP16" s="1638"/>
      <c r="BQ16" s="1638"/>
      <c r="BR16" s="1638"/>
      <c r="BS16" s="3733"/>
      <c r="BT16" s="1638"/>
      <c r="BU16" s="1638"/>
      <c r="BV16" s="1638"/>
      <c r="BW16" s="1638"/>
      <c r="BX16" s="1638"/>
      <c r="BY16" s="1638"/>
      <c r="BZ16" s="1638"/>
      <c r="CA16" s="3733"/>
      <c r="CB16" s="1638"/>
      <c r="CC16" s="1638"/>
      <c r="CD16" s="1638"/>
      <c r="CE16" s="1638"/>
      <c r="CF16" s="1638"/>
      <c r="CG16" s="1638"/>
      <c r="CH16" s="1638"/>
      <c r="CI16" s="3733"/>
      <c r="CJ16" s="1638"/>
      <c r="CK16" s="1638"/>
      <c r="CL16" s="1638"/>
      <c r="CM16" s="1638"/>
      <c r="CN16" s="1638"/>
      <c r="CO16" s="1638"/>
      <c r="CP16" s="1638"/>
      <c r="CQ16" s="3733"/>
      <c r="CR16" s="1638"/>
      <c r="CS16" s="1638"/>
      <c r="CT16" s="1638"/>
      <c r="CU16" s="1638"/>
      <c r="CV16" s="1638"/>
      <c r="CW16" s="1638"/>
      <c r="CX16" s="1638"/>
      <c r="CY16" s="3733"/>
      <c r="CZ16" s="1638"/>
      <c r="DA16" s="1638"/>
      <c r="DB16" s="1638"/>
      <c r="DC16" s="1638"/>
      <c r="DD16" s="1638"/>
      <c r="DE16" s="3733"/>
      <c r="DM16" s="1158">
        <v>0</v>
      </c>
    </row>
    <row customHeight="1" ht="14.25" hidden="1">
      <c r="AD17" s="1363"/>
      <c r="AE17" s="1363"/>
      <c r="AF17" s="1363"/>
      <c r="AG17" s="1364"/>
      <c r="AH17" s="2270"/>
      <c r="AI17" s="2271" t="s">
        <v>65</v>
      </c>
      <c r="AJ17" s="2270"/>
      <c r="AK17" s="2271" t="s">
        <v>65</v>
      </c>
      <c r="AL17" s="1638"/>
      <c r="AM17" s="3733"/>
      <c r="AN17" s="1638"/>
      <c r="AO17" s="1638"/>
      <c r="AP17" s="1638"/>
      <c r="AQ17" s="1638"/>
      <c r="AR17" s="1638"/>
      <c r="AS17" s="1638"/>
      <c r="AT17" s="1638"/>
      <c r="AU17" s="3733"/>
      <c r="AV17" s="1638"/>
      <c r="AW17" s="1638"/>
      <c r="AX17" s="1638"/>
      <c r="AY17" s="1638"/>
      <c r="AZ17" s="1638"/>
      <c r="BA17" s="1638"/>
      <c r="BB17" s="1638"/>
      <c r="BC17" s="3733"/>
      <c r="BD17" s="1638"/>
      <c r="BE17" s="1638"/>
      <c r="BF17" s="1638"/>
      <c r="BG17" s="1638"/>
      <c r="BH17" s="1638"/>
      <c r="BI17" s="1638"/>
      <c r="BJ17" s="1638"/>
      <c r="BK17" s="3733"/>
      <c r="BL17" s="1638"/>
      <c r="BM17" s="1638"/>
      <c r="BN17" s="1638"/>
      <c r="BO17" s="1638"/>
      <c r="BP17" s="1638"/>
      <c r="BQ17" s="1638"/>
      <c r="BR17" s="1638"/>
      <c r="BS17" s="3733"/>
      <c r="BT17" s="1638"/>
      <c r="BU17" s="1638"/>
      <c r="BV17" s="1638"/>
      <c r="BW17" s="1638"/>
      <c r="BX17" s="1638"/>
      <c r="BY17" s="1638"/>
      <c r="BZ17" s="1638"/>
      <c r="CA17" s="3733"/>
      <c r="CB17" s="1638"/>
      <c r="CC17" s="1638"/>
      <c r="CD17" s="1638"/>
      <c r="CE17" s="1638"/>
      <c r="CF17" s="1638"/>
      <c r="CG17" s="1638"/>
      <c r="CH17" s="1638"/>
      <c r="CI17" s="3733"/>
      <c r="CJ17" s="1638"/>
      <c r="CK17" s="1638"/>
      <c r="CL17" s="1638"/>
      <c r="CM17" s="1638"/>
      <c r="CN17" s="1638"/>
      <c r="CO17" s="1638"/>
      <c r="CP17" s="1638"/>
      <c r="CQ17" s="3733"/>
      <c r="CR17" s="1638"/>
      <c r="CS17" s="1638"/>
      <c r="CT17" s="1638"/>
      <c r="CU17" s="1638"/>
      <c r="CV17" s="1638"/>
      <c r="CW17" s="1638"/>
      <c r="CX17" s="1638"/>
      <c r="CY17" s="3733"/>
      <c r="CZ17" s="1638"/>
      <c r="DA17" s="1638"/>
      <c r="DB17" s="1638"/>
      <c r="DC17" s="1638"/>
      <c r="DD17" s="1638"/>
      <c r="DE17" s="3733"/>
      <c r="DM17" s="1158">
        <v>0</v>
      </c>
    </row>
    <row customHeight="1" ht="14.25" hidden="1">
      <c r="AD18" s="1363"/>
      <c r="AE18" s="1363"/>
      <c r="AF18" s="1363"/>
      <c r="AG18" s="331" t="str">
        <f>AH17&amp;"-"&amp;AJ17</f>
        <v>-</v>
      </c>
      <c r="AH18" s="2271"/>
      <c r="AI18" s="2271"/>
      <c r="AJ18" s="2271"/>
      <c r="AK18" s="2271"/>
      <c r="AL18" s="1638"/>
      <c r="AM18" s="3733"/>
      <c r="AN18" s="1638"/>
      <c r="AO18" s="1638"/>
      <c r="AP18" s="1638"/>
      <c r="AQ18" s="1638"/>
      <c r="AR18" s="1638"/>
      <c r="AS18" s="1638"/>
      <c r="AT18" s="1638"/>
      <c r="AU18" s="3733"/>
      <c r="AV18" s="1638"/>
      <c r="AW18" s="1638"/>
      <c r="AX18" s="1638"/>
      <c r="AY18" s="1638"/>
      <c r="AZ18" s="1638"/>
      <c r="BA18" s="1638"/>
      <c r="BB18" s="1638"/>
      <c r="BC18" s="3733"/>
      <c r="BD18" s="1638"/>
      <c r="BE18" s="1638"/>
      <c r="BF18" s="1638"/>
      <c r="BG18" s="1638"/>
      <c r="BH18" s="1638"/>
      <c r="BI18" s="1638"/>
      <c r="BJ18" s="1638"/>
      <c r="BK18" s="3733"/>
      <c r="BL18" s="1638"/>
      <c r="BM18" s="1638"/>
      <c r="BN18" s="1638"/>
      <c r="BO18" s="1638"/>
      <c r="BP18" s="1638"/>
      <c r="BQ18" s="1638"/>
      <c r="BR18" s="1638"/>
      <c r="BS18" s="3733"/>
      <c r="BT18" s="1638"/>
      <c r="BU18" s="1638"/>
      <c r="BV18" s="1638"/>
      <c r="BW18" s="1638"/>
      <c r="BX18" s="1638"/>
      <c r="BY18" s="1638"/>
      <c r="BZ18" s="1638"/>
      <c r="CA18" s="3733"/>
      <c r="CB18" s="1638"/>
      <c r="CC18" s="1638"/>
      <c r="CD18" s="1638"/>
      <c r="CE18" s="1638"/>
      <c r="CF18" s="1638"/>
      <c r="CG18" s="1638"/>
      <c r="CH18" s="1638"/>
      <c r="CI18" s="3733"/>
      <c r="CJ18" s="1638"/>
      <c r="CK18" s="1638"/>
      <c r="CL18" s="1638"/>
      <c r="CM18" s="1638"/>
      <c r="CN18" s="1638"/>
      <c r="CO18" s="1638"/>
      <c r="CP18" s="1638"/>
      <c r="CQ18" s="3733"/>
      <c r="CR18" s="1638"/>
      <c r="CS18" s="1638"/>
      <c r="CT18" s="1638"/>
      <c r="CU18" s="1638"/>
      <c r="CV18" s="1638"/>
      <c r="CW18" s="1638"/>
      <c r="CX18" s="1638"/>
      <c r="CY18" s="3733"/>
      <c r="CZ18" s="1638"/>
      <c r="DA18" s="1638"/>
      <c r="DB18" s="1638"/>
      <c r="DC18" s="1638"/>
      <c r="DD18" s="1638"/>
      <c r="DE18" s="3733"/>
      <c r="DM18" s="1158">
        <v>0</v>
      </c>
    </row>
    <row customHeight="1" ht="14.25" hidden="1">
      <c r="AK19" s="330"/>
      <c r="AL19" s="1638"/>
      <c r="AM19" s="3733"/>
      <c r="AN19" s="1638"/>
      <c r="AO19" s="1638"/>
      <c r="AP19" s="1638"/>
      <c r="AQ19" s="1638"/>
      <c r="AR19" s="1638"/>
      <c r="AS19" s="1638"/>
      <c r="AT19" s="1638"/>
      <c r="AU19" s="3733"/>
      <c r="AV19" s="1638"/>
      <c r="AW19" s="1638"/>
      <c r="AX19" s="1638"/>
      <c r="AY19" s="1638"/>
      <c r="AZ19" s="1638"/>
      <c r="BA19" s="1638"/>
      <c r="BB19" s="1638"/>
      <c r="BC19" s="3733"/>
      <c r="BD19" s="1638"/>
      <c r="BE19" s="1638"/>
      <c r="BF19" s="1638"/>
      <c r="BG19" s="1638"/>
      <c r="BH19" s="1638"/>
      <c r="BI19" s="1638"/>
      <c r="BJ19" s="1638"/>
      <c r="BK19" s="3733"/>
      <c r="BL19" s="1638"/>
      <c r="BM19" s="1638"/>
      <c r="BN19" s="1638"/>
      <c r="BO19" s="1638"/>
      <c r="BP19" s="1638"/>
      <c r="BQ19" s="1638"/>
      <c r="BR19" s="1638"/>
      <c r="BS19" s="3733"/>
      <c r="BT19" s="1638"/>
      <c r="BU19" s="1638"/>
      <c r="BV19" s="1638"/>
      <c r="BW19" s="1638"/>
      <c r="BX19" s="1638"/>
      <c r="BY19" s="1638"/>
      <c r="BZ19" s="1638"/>
      <c r="CA19" s="3733"/>
      <c r="CB19" s="1638"/>
      <c r="CC19" s="1638"/>
      <c r="CD19" s="1638"/>
      <c r="CE19" s="1638"/>
      <c r="CF19" s="1638"/>
      <c r="CG19" s="1638"/>
      <c r="CH19" s="1638"/>
      <c r="CI19" s="3733"/>
      <c r="CJ19" s="1638"/>
      <c r="CK19" s="1638"/>
      <c r="CL19" s="1638"/>
      <c r="CM19" s="1638"/>
      <c r="CN19" s="1638"/>
      <c r="CO19" s="1638"/>
      <c r="CP19" s="1638"/>
      <c r="CQ19" s="3733"/>
      <c r="CR19" s="1638"/>
      <c r="CS19" s="1638"/>
      <c r="CT19" s="1638"/>
      <c r="CU19" s="1638"/>
      <c r="CV19" s="1638"/>
      <c r="CW19" s="1638"/>
      <c r="CX19" s="1638"/>
      <c r="CY19" s="3733"/>
      <c r="CZ19" s="1638"/>
      <c r="DA19" s="1638"/>
      <c r="DB19" s="1638"/>
      <c r="DC19" s="1638"/>
      <c r="DD19" s="1638"/>
      <c r="DE19" s="3733"/>
      <c r="DM19" s="1158">
        <v>0</v>
      </c>
    </row>
    <row s="1369" customFormat="1" customHeight="1" ht="22.5" hidden="1">
      <c r="L20" s="1332"/>
      <c r="M20" s="1365"/>
      <c r="N20" s="1365"/>
      <c r="O20" s="1370" t="s">
        <v>430</v>
      </c>
      <c r="P20" s="1365"/>
      <c r="Q20" s="1374"/>
      <c r="R20" s="1374"/>
      <c r="S20" s="732"/>
      <c r="Z20" s="1370"/>
      <c r="AB20" s="1370"/>
      <c r="AC20" s="1369"/>
      <c r="AH20" s="1370"/>
      <c r="AJ20" s="1370"/>
      <c r="AK20" s="1369"/>
      <c r="AL20" s="1369"/>
      <c r="AM20" s="3742"/>
      <c r="AN20" s="1369"/>
      <c r="AO20" s="1369"/>
      <c r="AP20" s="1370"/>
      <c r="AQ20" s="1369"/>
      <c r="AR20" s="1370"/>
      <c r="AS20" s="1369"/>
      <c r="AT20" s="1369"/>
      <c r="AU20" s="3742"/>
      <c r="AV20" s="1369"/>
      <c r="AW20" s="1369"/>
      <c r="AX20" s="1370"/>
      <c r="AY20" s="1369"/>
      <c r="AZ20" s="1370"/>
      <c r="BA20" s="1369"/>
      <c r="BB20" s="1369"/>
      <c r="BC20" s="3742"/>
      <c r="BD20" s="1369"/>
      <c r="BE20" s="1369"/>
      <c r="BF20" s="1370"/>
      <c r="BG20" s="1369"/>
      <c r="BH20" s="1370"/>
      <c r="BI20" s="1369"/>
      <c r="BJ20" s="1369"/>
      <c r="BK20" s="3742"/>
      <c r="BL20" s="1369"/>
      <c r="BM20" s="1369"/>
      <c r="BN20" s="1370"/>
      <c r="BO20" s="1369"/>
      <c r="BP20" s="1370"/>
      <c r="BQ20" s="1369"/>
      <c r="BR20" s="1369"/>
      <c r="BS20" s="3742"/>
      <c r="BT20" s="1369"/>
      <c r="BU20" s="1369"/>
      <c r="BV20" s="1370"/>
      <c r="BW20" s="1369"/>
      <c r="BX20" s="1370"/>
      <c r="BY20" s="1369"/>
      <c r="BZ20" s="1369"/>
      <c r="CA20" s="3742"/>
      <c r="CB20" s="1369"/>
      <c r="CC20" s="1369"/>
      <c r="CD20" s="1370"/>
      <c r="CE20" s="1369"/>
      <c r="CF20" s="1370"/>
      <c r="CG20" s="1369"/>
      <c r="CH20" s="1369"/>
      <c r="CI20" s="3742"/>
      <c r="CJ20" s="1369"/>
      <c r="CK20" s="1369"/>
      <c r="CL20" s="1370"/>
      <c r="CM20" s="1369"/>
      <c r="CN20" s="1370"/>
      <c r="CO20" s="1369"/>
      <c r="CP20" s="1369"/>
      <c r="CQ20" s="3742"/>
      <c r="CR20" s="1369"/>
      <c r="CS20" s="1369"/>
      <c r="CT20" s="1370"/>
      <c r="CU20" s="1369"/>
      <c r="CV20" s="1370"/>
      <c r="CW20" s="1369"/>
      <c r="CX20" s="1369"/>
      <c r="CY20" s="3742"/>
      <c r="CZ20" s="1369"/>
      <c r="DA20" s="1369"/>
      <c r="DB20" s="1370"/>
      <c r="DC20" s="1369"/>
      <c r="DD20" s="1370"/>
      <c r="DE20" s="3742"/>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3742"/>
      <c r="AN21" s="1369"/>
      <c r="AO21" s="1369"/>
      <c r="AP21" s="1369"/>
      <c r="AQ21" s="1369"/>
      <c r="AR21" s="1369"/>
      <c r="AS21" s="1369"/>
      <c r="AT21" s="1369"/>
      <c r="AU21" s="3742"/>
      <c r="AV21" s="1369"/>
      <c r="AW21" s="1369"/>
      <c r="AX21" s="1369"/>
      <c r="AY21" s="1369"/>
      <c r="AZ21" s="1369"/>
      <c r="BA21" s="1369"/>
      <c r="BB21" s="1369"/>
      <c r="BC21" s="3742"/>
      <c r="BD21" s="1369"/>
      <c r="BE21" s="1369"/>
      <c r="BF21" s="1369"/>
      <c r="BG21" s="1369"/>
      <c r="BH21" s="1369"/>
      <c r="BI21" s="1369"/>
      <c r="BJ21" s="1369"/>
      <c r="BK21" s="3742"/>
      <c r="BL21" s="1369"/>
      <c r="BM21" s="1369"/>
      <c r="BN21" s="1369"/>
      <c r="BO21" s="1369"/>
      <c r="BP21" s="1369"/>
      <c r="BQ21" s="1369"/>
      <c r="BR21" s="1369"/>
      <c r="BS21" s="3742"/>
      <c r="BT21" s="1369"/>
      <c r="BU21" s="1369"/>
      <c r="BV21" s="1369"/>
      <c r="BW21" s="1369"/>
      <c r="BX21" s="1369"/>
      <c r="BY21" s="1369"/>
      <c r="BZ21" s="1369"/>
      <c r="CA21" s="3742"/>
      <c r="CB21" s="1369"/>
      <c r="CC21" s="1369"/>
      <c r="CD21" s="1369"/>
      <c r="CE21" s="1369"/>
      <c r="CF21" s="1369"/>
      <c r="CG21" s="1369"/>
      <c r="CH21" s="1369"/>
      <c r="CI21" s="3742"/>
      <c r="CJ21" s="1369"/>
      <c r="CK21" s="1369"/>
      <c r="CL21" s="1369"/>
      <c r="CM21" s="1369"/>
      <c r="CN21" s="1369"/>
      <c r="CO21" s="1369"/>
      <c r="CP21" s="1369"/>
      <c r="CQ21" s="3742"/>
      <c r="CR21" s="1369"/>
      <c r="CS21" s="1369"/>
      <c r="CT21" s="1369"/>
      <c r="CU21" s="1369"/>
      <c r="CV21" s="1369"/>
      <c r="CW21" s="1369"/>
      <c r="CX21" s="1369"/>
      <c r="CY21" s="3742"/>
      <c r="CZ21" s="1369"/>
      <c r="DA21" s="1369"/>
      <c r="DB21" s="1369"/>
      <c r="DC21" s="1369"/>
      <c r="DD21" s="1369"/>
      <c r="DE21" s="3742"/>
      <c r="DH21" s="514"/>
      <c r="DI21" s="514"/>
      <c r="DJ21" s="514"/>
      <c r="DK21" s="514"/>
      <c r="DL21" s="514"/>
      <c r="DM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L22" s="1369"/>
      <c r="AM22" s="3742"/>
      <c r="AN22" s="1369"/>
      <c r="AO22" s="1369"/>
      <c r="AP22" s="1369"/>
      <c r="AQ22" s="1373" t="s">
        <v>433</v>
      </c>
      <c r="AR22" s="1369"/>
      <c r="AS22" s="1373" t="s">
        <v>434</v>
      </c>
      <c r="AT22" s="1369"/>
      <c r="AU22" s="3742"/>
      <c r="AV22" s="1369"/>
      <c r="AW22" s="1369"/>
      <c r="AX22" s="1369"/>
      <c r="AY22" s="1373" t="s">
        <v>433</v>
      </c>
      <c r="AZ22" s="1369"/>
      <c r="BA22" s="1373" t="s">
        <v>434</v>
      </c>
      <c r="BB22" s="1369"/>
      <c r="BC22" s="3742"/>
      <c r="BD22" s="1369"/>
      <c r="BE22" s="1369"/>
      <c r="BF22" s="1369"/>
      <c r="BG22" s="1373" t="s">
        <v>433</v>
      </c>
      <c r="BH22" s="1369"/>
      <c r="BI22" s="1373" t="s">
        <v>434</v>
      </c>
      <c r="BJ22" s="1369"/>
      <c r="BK22" s="3742"/>
      <c r="BL22" s="1369"/>
      <c r="BM22" s="1369"/>
      <c r="BN22" s="1369"/>
      <c r="BO22" s="1373" t="s">
        <v>433</v>
      </c>
      <c r="BP22" s="1369"/>
      <c r="BQ22" s="1373" t="s">
        <v>434</v>
      </c>
      <c r="BR22" s="1369"/>
      <c r="BS22" s="3742"/>
      <c r="BT22" s="1369"/>
      <c r="BU22" s="1369"/>
      <c r="BV22" s="1369"/>
      <c r="BW22" s="1373" t="s">
        <v>433</v>
      </c>
      <c r="BX22" s="1369"/>
      <c r="BY22" s="1373" t="s">
        <v>434</v>
      </c>
      <c r="BZ22" s="1369"/>
      <c r="CA22" s="3742"/>
      <c r="CB22" s="1369"/>
      <c r="CC22" s="1369"/>
      <c r="CD22" s="1369"/>
      <c r="CE22" s="1373" t="s">
        <v>433</v>
      </c>
      <c r="CF22" s="1369"/>
      <c r="CG22" s="1373" t="s">
        <v>434</v>
      </c>
      <c r="CH22" s="1369"/>
      <c r="CI22" s="3742"/>
      <c r="CJ22" s="1369"/>
      <c r="CK22" s="1369"/>
      <c r="CL22" s="1369"/>
      <c r="CM22" s="1373" t="s">
        <v>433</v>
      </c>
      <c r="CN22" s="1369"/>
      <c r="CO22" s="1373" t="s">
        <v>434</v>
      </c>
      <c r="CP22" s="1369"/>
      <c r="CQ22" s="3742"/>
      <c r="CR22" s="1369"/>
      <c r="CS22" s="1369"/>
      <c r="CT22" s="1369"/>
      <c r="CU22" s="1373" t="s">
        <v>433</v>
      </c>
      <c r="CV22" s="1369"/>
      <c r="CW22" s="1373" t="s">
        <v>434</v>
      </c>
      <c r="CX22" s="1369"/>
      <c r="CY22" s="3742"/>
      <c r="CZ22" s="1369"/>
      <c r="DA22" s="1369"/>
      <c r="DB22" s="1369"/>
      <c r="DC22" s="1373" t="s">
        <v>433</v>
      </c>
      <c r="DD22" s="1369"/>
      <c r="DE22" s="3743" t="s">
        <v>434</v>
      </c>
      <c r="DH22" s="514"/>
      <c r="DI22" s="514"/>
      <c r="DJ22" s="514"/>
      <c r="DK22" s="514"/>
      <c r="DL22" s="514"/>
      <c r="DM22" s="1163">
        <v>0</v>
      </c>
    </row>
    <row customHeight="1" ht="14.25" hidden="1">
      <c r="O23" s="1367"/>
      <c r="AL23" s="1638"/>
      <c r="AM23" s="3733"/>
      <c r="AN23" s="1638"/>
      <c r="AO23" s="1638"/>
      <c r="AP23" s="1638"/>
      <c r="AQ23" s="1638"/>
      <c r="AR23" s="1638"/>
      <c r="AS23" s="1638"/>
      <c r="AT23" s="1638"/>
      <c r="AU23" s="3733"/>
      <c r="AV23" s="1638"/>
      <c r="AW23" s="1638"/>
      <c r="AX23" s="1638"/>
      <c r="AY23" s="1638"/>
      <c r="AZ23" s="1638"/>
      <c r="BA23" s="1638"/>
      <c r="BB23" s="1638"/>
      <c r="BC23" s="3733"/>
      <c r="BD23" s="1638"/>
      <c r="BE23" s="1638"/>
      <c r="BF23" s="1638"/>
      <c r="BG23" s="1638"/>
      <c r="BH23" s="1638"/>
      <c r="BI23" s="1638"/>
      <c r="BJ23" s="1638"/>
      <c r="BK23" s="3733"/>
      <c r="BL23" s="1638"/>
      <c r="BM23" s="1638"/>
      <c r="BN23" s="1638"/>
      <c r="BO23" s="1638"/>
      <c r="BP23" s="1638"/>
      <c r="BQ23" s="1638"/>
      <c r="BR23" s="1638"/>
      <c r="BS23" s="3733"/>
      <c r="BT23" s="1638"/>
      <c r="BU23" s="1638"/>
      <c r="BV23" s="1638"/>
      <c r="BW23" s="1638"/>
      <c r="BX23" s="1638"/>
      <c r="BY23" s="1638"/>
      <c r="BZ23" s="1638"/>
      <c r="CA23" s="3733"/>
      <c r="CB23" s="1638"/>
      <c r="CC23" s="1638"/>
      <c r="CD23" s="1638"/>
      <c r="CE23" s="1638"/>
      <c r="CF23" s="1638"/>
      <c r="CG23" s="1638"/>
      <c r="CH23" s="1638"/>
      <c r="CI23" s="3733"/>
      <c r="CJ23" s="1638"/>
      <c r="CK23" s="1638"/>
      <c r="CL23" s="1638"/>
      <c r="CM23" s="1638"/>
      <c r="CN23" s="1638"/>
      <c r="CO23" s="1638"/>
      <c r="CP23" s="1638"/>
      <c r="CQ23" s="3733"/>
      <c r="CR23" s="1638"/>
      <c r="CS23" s="1638"/>
      <c r="CT23" s="1638"/>
      <c r="CU23" s="1638"/>
      <c r="CV23" s="1638"/>
      <c r="CW23" s="1638"/>
      <c r="CX23" s="1638"/>
      <c r="CY23" s="3733"/>
      <c r="CZ23" s="1638"/>
      <c r="DA23" s="1638"/>
      <c r="DB23" s="1638"/>
      <c r="DC23" s="1638"/>
      <c r="DD23" s="1638"/>
      <c r="DE23" s="3733"/>
      <c r="DM23" s="1158">
        <v>0</v>
      </c>
    </row>
    <row customHeight="1" ht="14.25" hidden="1">
      <c r="O24" s="1367"/>
      <c r="AL24" s="1638"/>
      <c r="AM24" s="3733"/>
      <c r="AN24" s="1638"/>
      <c r="AO24" s="1638"/>
      <c r="AP24" s="1638"/>
      <c r="AQ24" s="1638"/>
      <c r="AR24" s="1638"/>
      <c r="AS24" s="1638"/>
      <c r="AT24" s="1638"/>
      <c r="AU24" s="3733"/>
      <c r="AV24" s="1638"/>
      <c r="AW24" s="1638"/>
      <c r="AX24" s="1638"/>
      <c r="AY24" s="1638"/>
      <c r="AZ24" s="1638"/>
      <c r="BA24" s="1638"/>
      <c r="BB24" s="1638"/>
      <c r="BC24" s="3733"/>
      <c r="BD24" s="1638"/>
      <c r="BE24" s="1638"/>
      <c r="BF24" s="1638"/>
      <c r="BG24" s="1638"/>
      <c r="BH24" s="1638"/>
      <c r="BI24" s="1638"/>
      <c r="BJ24" s="1638"/>
      <c r="BK24" s="3733"/>
      <c r="BL24" s="1638"/>
      <c r="BM24" s="1638"/>
      <c r="BN24" s="1638"/>
      <c r="BO24" s="1638"/>
      <c r="BP24" s="1638"/>
      <c r="BQ24" s="1638"/>
      <c r="BR24" s="1638"/>
      <c r="BS24" s="3733"/>
      <c r="BT24" s="1638"/>
      <c r="BU24" s="1638"/>
      <c r="BV24" s="1638"/>
      <c r="BW24" s="1638"/>
      <c r="BX24" s="1638"/>
      <c r="BY24" s="1638"/>
      <c r="BZ24" s="1638"/>
      <c r="CA24" s="3733"/>
      <c r="CB24" s="1638"/>
      <c r="CC24" s="1638"/>
      <c r="CD24" s="1638"/>
      <c r="CE24" s="1638"/>
      <c r="CF24" s="1638"/>
      <c r="CG24" s="1638"/>
      <c r="CH24" s="1638"/>
      <c r="CI24" s="3733"/>
      <c r="CJ24" s="1638"/>
      <c r="CK24" s="1638"/>
      <c r="CL24" s="1638"/>
      <c r="CM24" s="1638"/>
      <c r="CN24" s="1638"/>
      <c r="CO24" s="1638"/>
      <c r="CP24" s="1638"/>
      <c r="CQ24" s="3733"/>
      <c r="CR24" s="1638"/>
      <c r="CS24" s="1638"/>
      <c r="CT24" s="1638"/>
      <c r="CU24" s="1638"/>
      <c r="CV24" s="1638"/>
      <c r="CW24" s="1638"/>
      <c r="CX24" s="1638"/>
      <c r="CY24" s="3733"/>
      <c r="CZ24" s="1638"/>
      <c r="DA24" s="1638"/>
      <c r="DB24" s="1638"/>
      <c r="DC24" s="1638"/>
      <c r="DD24" s="1638"/>
      <c r="DE24" s="3733"/>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3733"/>
      <c r="AN25" s="1638"/>
      <c r="AO25" s="1638"/>
      <c r="AP25" s="1638"/>
      <c r="AQ25" s="1638"/>
      <c r="AR25" s="1638"/>
      <c r="AS25" s="1638"/>
      <c r="AT25" s="1638"/>
      <c r="AU25" s="3733"/>
      <c r="AV25" s="1638"/>
      <c r="AW25" s="1638"/>
      <c r="AX25" s="1638"/>
      <c r="AY25" s="1638"/>
      <c r="AZ25" s="1638"/>
      <c r="BA25" s="1638"/>
      <c r="BB25" s="1638"/>
      <c r="BC25" s="3733"/>
      <c r="BD25" s="1638"/>
      <c r="BE25" s="1638"/>
      <c r="BF25" s="1638"/>
      <c r="BG25" s="1638"/>
      <c r="BH25" s="1638"/>
      <c r="BI25" s="1638"/>
      <c r="BJ25" s="1638"/>
      <c r="BK25" s="3733"/>
      <c r="BL25" s="1638"/>
      <c r="BM25" s="1638"/>
      <c r="BN25" s="1638"/>
      <c r="BO25" s="1638"/>
      <c r="BP25" s="1638"/>
      <c r="BQ25" s="1638"/>
      <c r="BR25" s="1638"/>
      <c r="BS25" s="3733"/>
      <c r="BT25" s="1638"/>
      <c r="BU25" s="1638"/>
      <c r="BV25" s="1638"/>
      <c r="BW25" s="1638"/>
      <c r="BX25" s="1638"/>
      <c r="BY25" s="1638"/>
      <c r="BZ25" s="1638"/>
      <c r="CA25" s="3733"/>
      <c r="CB25" s="1638"/>
      <c r="CC25" s="1638"/>
      <c r="CD25" s="1638"/>
      <c r="CE25" s="1638"/>
      <c r="CF25" s="1638"/>
      <c r="CG25" s="1638"/>
      <c r="CH25" s="1638"/>
      <c r="CI25" s="3733"/>
      <c r="CJ25" s="1638"/>
      <c r="CK25" s="1638"/>
      <c r="CL25" s="1638"/>
      <c r="CM25" s="1638"/>
      <c r="CN25" s="1638"/>
      <c r="CO25" s="1638"/>
      <c r="CP25" s="1638"/>
      <c r="CQ25" s="3733"/>
      <c r="CR25" s="1638"/>
      <c r="CS25" s="1638"/>
      <c r="CT25" s="1638"/>
      <c r="CU25" s="1638"/>
      <c r="CV25" s="1638"/>
      <c r="CW25" s="1638"/>
      <c r="CX25" s="1638"/>
      <c r="CY25" s="3733"/>
      <c r="CZ25" s="1638"/>
      <c r="DA25" s="1638"/>
      <c r="DB25" s="1638"/>
      <c r="DC25" s="1638"/>
      <c r="DD25" s="1638"/>
      <c r="DE25" s="3733"/>
      <c r="DM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3744"/>
      <c r="AN26" s="2251"/>
      <c r="AO26" s="2251"/>
      <c r="AP26" s="2251"/>
      <c r="AQ26" s="2251"/>
      <c r="AR26" s="2251"/>
      <c r="AS26" s="2251"/>
      <c r="AT26" s="2251"/>
      <c r="AU26" s="3744"/>
      <c r="AV26" s="2251"/>
      <c r="AW26" s="2251"/>
      <c r="AX26" s="2251"/>
      <c r="AY26" s="2251"/>
      <c r="AZ26" s="2251"/>
      <c r="BA26" s="2251"/>
      <c r="BB26" s="2251"/>
      <c r="BC26" s="3744"/>
      <c r="BD26" s="2251"/>
      <c r="BE26" s="2251"/>
      <c r="BF26" s="2251"/>
      <c r="BG26" s="2251"/>
      <c r="BH26" s="2251"/>
      <c r="BI26" s="2251"/>
      <c r="BJ26" s="2251"/>
      <c r="BK26" s="3744"/>
      <c r="BL26" s="2251"/>
      <c r="BM26" s="2251"/>
      <c r="BN26" s="2251"/>
      <c r="BO26" s="2251"/>
      <c r="BP26" s="2251"/>
      <c r="BQ26" s="2251"/>
      <c r="BR26" s="2251"/>
      <c r="BS26" s="3744"/>
      <c r="BT26" s="2251"/>
      <c r="BU26" s="2251"/>
      <c r="BV26" s="2251"/>
      <c r="BW26" s="2251"/>
      <c r="BX26" s="2251"/>
      <c r="BY26" s="2251"/>
      <c r="BZ26" s="2251"/>
      <c r="CA26" s="3744"/>
      <c r="CB26" s="2251"/>
      <c r="CC26" s="2251"/>
      <c r="CD26" s="2251"/>
      <c r="CE26" s="2251"/>
      <c r="CF26" s="2251"/>
      <c r="CG26" s="2251"/>
      <c r="CH26" s="2251"/>
      <c r="CI26" s="3744"/>
      <c r="CJ26" s="2251"/>
      <c r="CK26" s="2251"/>
      <c r="CL26" s="2251"/>
      <c r="CM26" s="2251"/>
      <c r="CN26" s="2251"/>
      <c r="CO26" s="2251"/>
      <c r="CP26" s="2251"/>
      <c r="CQ26" s="3744"/>
      <c r="CR26" s="2251"/>
      <c r="CS26" s="2251"/>
      <c r="CT26" s="2251"/>
      <c r="CU26" s="2251"/>
      <c r="CV26" s="2251"/>
      <c r="CW26" s="2251"/>
      <c r="CX26" s="2251"/>
      <c r="CY26" s="3744"/>
      <c r="CZ26" s="2251"/>
      <c r="DA26" s="2251"/>
      <c r="DB26" s="2251"/>
      <c r="DC26" s="2251"/>
      <c r="DD26" s="2251"/>
      <c r="DE26" s="3744"/>
      <c r="DM26" s="1158">
        <v>60</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L27" s="2252"/>
      <c r="AM27" s="3745"/>
      <c r="AN27" s="2252"/>
      <c r="AO27" s="2252"/>
      <c r="AP27" s="2252"/>
      <c r="AQ27" s="2252"/>
      <c r="AR27" s="2252"/>
      <c r="AS27" s="2252"/>
      <c r="AT27" s="2252"/>
      <c r="AU27" s="3745"/>
      <c r="AV27" s="2252"/>
      <c r="AW27" s="2252"/>
      <c r="AX27" s="2252"/>
      <c r="AY27" s="2252"/>
      <c r="AZ27" s="2252"/>
      <c r="BA27" s="2252"/>
      <c r="BB27" s="2252"/>
      <c r="BC27" s="3745"/>
      <c r="BD27" s="2252"/>
      <c r="BE27" s="2252"/>
      <c r="BF27" s="2252"/>
      <c r="BG27" s="2252"/>
      <c r="BH27" s="2252"/>
      <c r="BI27" s="2252"/>
      <c r="BJ27" s="2252"/>
      <c r="BK27" s="3745"/>
      <c r="BL27" s="2252"/>
      <c r="BM27" s="2252"/>
      <c r="BN27" s="2252"/>
      <c r="BO27" s="2252"/>
      <c r="BP27" s="2252"/>
      <c r="BQ27" s="2252"/>
      <c r="BR27" s="2252"/>
      <c r="BS27" s="3745"/>
      <c r="BT27" s="2252"/>
      <c r="BU27" s="2252"/>
      <c r="BV27" s="2252"/>
      <c r="BW27" s="2252"/>
      <c r="BX27" s="2252"/>
      <c r="BY27" s="2252"/>
      <c r="BZ27" s="2252"/>
      <c r="CA27" s="3745"/>
      <c r="CB27" s="2252"/>
      <c r="CC27" s="2252"/>
      <c r="CD27" s="2252"/>
      <c r="CE27" s="2252"/>
      <c r="CF27" s="2252"/>
      <c r="CG27" s="2252"/>
      <c r="CH27" s="2252"/>
      <c r="CI27" s="3745"/>
      <c r="CJ27" s="2252"/>
      <c r="CK27" s="2252"/>
      <c r="CL27" s="2252"/>
      <c r="CM27" s="2252"/>
      <c r="CN27" s="2252"/>
      <c r="CO27" s="2252"/>
      <c r="CP27" s="2252"/>
      <c r="CQ27" s="3745"/>
      <c r="CR27" s="2252"/>
      <c r="CS27" s="2252"/>
      <c r="CT27" s="2252"/>
      <c r="CU27" s="2252"/>
      <c r="CV27" s="2252"/>
      <c r="CW27" s="2252"/>
      <c r="CX27" s="2252"/>
      <c r="CY27" s="3745"/>
      <c r="CZ27" s="2252"/>
      <c r="DA27" s="2252"/>
      <c r="DB27" s="2252"/>
      <c r="DC27" s="2252"/>
      <c r="DD27" s="2252"/>
      <c r="DE27" s="3745"/>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746"/>
      <c r="AN28" s="325"/>
      <c r="AO28" s="325"/>
      <c r="AP28" s="325"/>
      <c r="AQ28" s="325"/>
      <c r="AR28" s="325"/>
      <c r="AS28" s="325"/>
      <c r="AT28" s="325"/>
      <c r="AU28" s="3746"/>
      <c r="AV28" s="325"/>
      <c r="AW28" s="325"/>
      <c r="AX28" s="325"/>
      <c r="AY28" s="325"/>
      <c r="AZ28" s="325"/>
      <c r="BA28" s="325"/>
      <c r="BB28" s="325"/>
      <c r="BC28" s="3746"/>
      <c r="BD28" s="325"/>
      <c r="BE28" s="325"/>
      <c r="BF28" s="325"/>
      <c r="BG28" s="325"/>
      <c r="BH28" s="325"/>
      <c r="BI28" s="325"/>
      <c r="BJ28" s="325"/>
      <c r="BK28" s="3746"/>
      <c r="BL28" s="325"/>
      <c r="BM28" s="325"/>
      <c r="BN28" s="325"/>
      <c r="BO28" s="325"/>
      <c r="BP28" s="325"/>
      <c r="BQ28" s="325"/>
      <c r="BR28" s="325"/>
      <c r="BS28" s="3746"/>
      <c r="BT28" s="325"/>
      <c r="BU28" s="325"/>
      <c r="BV28" s="325"/>
      <c r="BW28" s="325"/>
      <c r="BX28" s="325"/>
      <c r="BY28" s="325"/>
      <c r="BZ28" s="325"/>
      <c r="CA28" s="3746"/>
      <c r="CB28" s="325"/>
      <c r="CC28" s="325"/>
      <c r="CD28" s="325"/>
      <c r="CE28" s="325"/>
      <c r="CF28" s="325"/>
      <c r="CG28" s="325"/>
      <c r="CH28" s="325"/>
      <c r="CI28" s="3746"/>
      <c r="CJ28" s="325"/>
      <c r="CK28" s="325"/>
      <c r="CL28" s="325"/>
      <c r="CM28" s="325"/>
      <c r="CN28" s="325"/>
      <c r="CO28" s="325"/>
      <c r="CP28" s="325"/>
      <c r="CQ28" s="3746"/>
      <c r="CR28" s="325"/>
      <c r="CS28" s="325"/>
      <c r="CT28" s="325"/>
      <c r="CU28" s="325"/>
      <c r="CV28" s="325"/>
      <c r="CW28" s="325"/>
      <c r="CX28" s="325"/>
      <c r="CY28" s="3746"/>
      <c r="CZ28" s="325"/>
      <c r="DA28" s="325"/>
      <c r="DB28" s="325"/>
      <c r="DC28" s="325"/>
      <c r="DD28" s="325"/>
      <c r="DE28" s="3746"/>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329"/>
      <c r="AD29" s="2254" t="str">
        <f>IF(TITLE_NAME_OR_PR_CHANGE="",IF(TITLE_NAME_OR_PR="","",TITLE_NAME_OR_PR),TITLE_NAME_OR_PR_CHANGE)</f>
        <v>Комитет Республики Коми по тарифам</v>
      </c>
      <c r="AE29" s="2254"/>
      <c r="AF29" s="2254"/>
      <c r="AG29" s="2254"/>
      <c r="AH29" s="2254"/>
      <c r="AI29" s="2254"/>
      <c r="AJ29" s="2254"/>
      <c r="AK29" s="329"/>
      <c r="AL29" s="2254" t="str">
        <f>IF(TITLE_NAME_OR_PR_CHANGE="",IF(TITLE_NAME_OR_PR="","",TITLE_NAME_OR_PR),TITLE_NAME_OR_PR_CHANGE)</f>
        <v>Комитет Республики Коми по тарифам</v>
      </c>
      <c r="AM29" s="3806"/>
      <c r="AN29" s="2254"/>
      <c r="AO29" s="2254"/>
      <c r="AP29" s="2254"/>
      <c r="AQ29" s="2254"/>
      <c r="AR29" s="2254"/>
      <c r="AS29" s="1638"/>
      <c r="AT29" s="2254" t="str">
        <f>IF(TITLE_NAME_OR_PR_CHANGE="",IF(TITLE_NAME_OR_PR="","",TITLE_NAME_OR_PR),TITLE_NAME_OR_PR_CHANGE)</f>
        <v>Комитет Республики Коми по тарифам</v>
      </c>
      <c r="AU29" s="3806"/>
      <c r="AV29" s="2254"/>
      <c r="AW29" s="2254"/>
      <c r="AX29" s="2254"/>
      <c r="AY29" s="2254"/>
      <c r="AZ29" s="2254"/>
      <c r="BA29" s="1638"/>
      <c r="BB29" s="2254" t="str">
        <f>IF(TITLE_NAME_OR_PR_CHANGE="",IF(TITLE_NAME_OR_PR="","",TITLE_NAME_OR_PR),TITLE_NAME_OR_PR_CHANGE)</f>
        <v>Комитет Республики Коми по тарифам</v>
      </c>
      <c r="BC29" s="3806"/>
      <c r="BD29" s="2254"/>
      <c r="BE29" s="2254"/>
      <c r="BF29" s="2254"/>
      <c r="BG29" s="2254"/>
      <c r="BH29" s="2254"/>
      <c r="BI29" s="1638"/>
      <c r="BJ29" s="2254" t="str">
        <f>IF(TITLE_NAME_OR_PR_CHANGE="",IF(TITLE_NAME_OR_PR="","",TITLE_NAME_OR_PR),TITLE_NAME_OR_PR_CHANGE)</f>
        <v>Комитет Республики Коми по тарифам</v>
      </c>
      <c r="BK29" s="3806"/>
      <c r="BL29" s="2254"/>
      <c r="BM29" s="2254"/>
      <c r="BN29" s="2254"/>
      <c r="BO29" s="2254"/>
      <c r="BP29" s="2254"/>
      <c r="BQ29" s="1638"/>
      <c r="BR29" s="2254" t="str">
        <f>IF(TITLE_NAME_OR_PR_CHANGE="",IF(TITLE_NAME_OR_PR="","",TITLE_NAME_OR_PR),TITLE_NAME_OR_PR_CHANGE)</f>
        <v>Комитет Республики Коми по тарифам</v>
      </c>
      <c r="BS29" s="3806"/>
      <c r="BT29" s="2254"/>
      <c r="BU29" s="2254"/>
      <c r="BV29" s="2254"/>
      <c r="BW29" s="2254"/>
      <c r="BX29" s="2254"/>
      <c r="BY29" s="1638"/>
      <c r="BZ29" s="2254" t="str">
        <f>IF(TITLE_NAME_OR_PR_CHANGE="",IF(TITLE_NAME_OR_PR="","",TITLE_NAME_OR_PR),TITLE_NAME_OR_PR_CHANGE)</f>
        <v>Комитет Республики Коми по тарифам</v>
      </c>
      <c r="CA29" s="3806"/>
      <c r="CB29" s="2254"/>
      <c r="CC29" s="2254"/>
      <c r="CD29" s="2254"/>
      <c r="CE29" s="2254"/>
      <c r="CF29" s="2254"/>
      <c r="CG29" s="1638"/>
      <c r="CH29" s="2254" t="str">
        <f>IF(TITLE_NAME_OR_PR_CHANGE="",IF(TITLE_NAME_OR_PR="","",TITLE_NAME_OR_PR),TITLE_NAME_OR_PR_CHANGE)</f>
        <v>Комитет Республики Коми по тарифам</v>
      </c>
      <c r="CI29" s="3806"/>
      <c r="CJ29" s="2254"/>
      <c r="CK29" s="2254"/>
      <c r="CL29" s="2254"/>
      <c r="CM29" s="2254"/>
      <c r="CN29" s="2254"/>
      <c r="CO29" s="1638"/>
      <c r="CP29" s="2254" t="str">
        <f>IF(TITLE_NAME_OR_PR_CHANGE="",IF(TITLE_NAME_OR_PR="","",TITLE_NAME_OR_PR),TITLE_NAME_OR_PR_CHANGE)</f>
        <v>Комитет Республики Коми по тарифам</v>
      </c>
      <c r="CQ29" s="3806"/>
      <c r="CR29" s="2254"/>
      <c r="CS29" s="2254"/>
      <c r="CT29" s="2254"/>
      <c r="CU29" s="2254"/>
      <c r="CV29" s="2254"/>
      <c r="CW29" s="1638"/>
      <c r="CX29" s="2254" t="str">
        <f>IF(TITLE_NAME_OR_PR_CHANGE="",IF(TITLE_NAME_OR_PR="","",TITLE_NAME_OR_PR),TITLE_NAME_OR_PR_CHANGE)</f>
        <v>Комитет Республики Коми по тарифам</v>
      </c>
      <c r="CY29" s="3806"/>
      <c r="CZ29" s="2254"/>
      <c r="DA29" s="2254"/>
      <c r="DB29" s="2254"/>
      <c r="DC29" s="2254"/>
      <c r="DD29" s="2254"/>
      <c r="DE29" s="3733"/>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2267" t="str">
        <f>IF(TITLE_DATE_PR_CHANGE="",IF(TITLE_DATE_PR="","",TITLE_DATE_PR),TITLE_DATE_PR_CHANGE)</f>
        <v>46003</v>
      </c>
      <c r="AM30" s="2267"/>
      <c r="AN30" s="2267"/>
      <c r="AO30" s="2267"/>
      <c r="AP30" s="2267"/>
      <c r="AQ30" s="2267"/>
      <c r="AR30" s="2267"/>
      <c r="AS30" s="1638"/>
      <c r="AT30" s="2267" t="str">
        <f>IF(TITLE_DATE_PR_CHANGE="",IF(TITLE_DATE_PR="","",TITLE_DATE_PR),TITLE_DATE_PR_CHANGE)</f>
        <v>46003</v>
      </c>
      <c r="AU30" s="2267"/>
      <c r="AV30" s="2267"/>
      <c r="AW30" s="2267"/>
      <c r="AX30" s="2267"/>
      <c r="AY30" s="2267"/>
      <c r="AZ30" s="2267"/>
      <c r="BA30" s="1638"/>
      <c r="BB30" s="2267" t="str">
        <f>IF(TITLE_DATE_PR_CHANGE="",IF(TITLE_DATE_PR="","",TITLE_DATE_PR),TITLE_DATE_PR_CHANGE)</f>
        <v>46003</v>
      </c>
      <c r="BC30" s="2267"/>
      <c r="BD30" s="2267"/>
      <c r="BE30" s="2267"/>
      <c r="BF30" s="2267"/>
      <c r="BG30" s="2267"/>
      <c r="BH30" s="2267"/>
      <c r="BI30" s="1638"/>
      <c r="BJ30" s="2267" t="str">
        <f>IF(TITLE_DATE_PR_CHANGE="",IF(TITLE_DATE_PR="","",TITLE_DATE_PR),TITLE_DATE_PR_CHANGE)</f>
        <v>46003</v>
      </c>
      <c r="BK30" s="2267"/>
      <c r="BL30" s="2267"/>
      <c r="BM30" s="2267"/>
      <c r="BN30" s="2267"/>
      <c r="BO30" s="2267"/>
      <c r="BP30" s="2267"/>
      <c r="BQ30" s="1638"/>
      <c r="BR30" s="2267" t="str">
        <f>IF(TITLE_DATE_PR_CHANGE="",IF(TITLE_DATE_PR="","",TITLE_DATE_PR),TITLE_DATE_PR_CHANGE)</f>
        <v>46003</v>
      </c>
      <c r="BS30" s="2267"/>
      <c r="BT30" s="2267"/>
      <c r="BU30" s="2267"/>
      <c r="BV30" s="2267"/>
      <c r="BW30" s="2267"/>
      <c r="BX30" s="2267"/>
      <c r="BY30" s="1638"/>
      <c r="BZ30" s="2267" t="str">
        <f>IF(TITLE_DATE_PR_CHANGE="",IF(TITLE_DATE_PR="","",TITLE_DATE_PR),TITLE_DATE_PR_CHANGE)</f>
        <v>46003</v>
      </c>
      <c r="CA30" s="2267"/>
      <c r="CB30" s="2267"/>
      <c r="CC30" s="2267"/>
      <c r="CD30" s="2267"/>
      <c r="CE30" s="2267"/>
      <c r="CF30" s="2267"/>
      <c r="CG30" s="1638"/>
      <c r="CH30" s="2267" t="str">
        <f>IF(TITLE_DATE_PR_CHANGE="",IF(TITLE_DATE_PR="","",TITLE_DATE_PR),TITLE_DATE_PR_CHANGE)</f>
        <v>46003</v>
      </c>
      <c r="CI30" s="2267"/>
      <c r="CJ30" s="2267"/>
      <c r="CK30" s="2267"/>
      <c r="CL30" s="2267"/>
      <c r="CM30" s="2267"/>
      <c r="CN30" s="2267"/>
      <c r="CO30" s="1638"/>
      <c r="CP30" s="2267" t="str">
        <f>IF(TITLE_DATE_PR_CHANGE="",IF(TITLE_DATE_PR="","",TITLE_DATE_PR),TITLE_DATE_PR_CHANGE)</f>
        <v>46003</v>
      </c>
      <c r="CQ30" s="2267"/>
      <c r="CR30" s="2267"/>
      <c r="CS30" s="2267"/>
      <c r="CT30" s="2267"/>
      <c r="CU30" s="2267"/>
      <c r="CV30" s="2267"/>
      <c r="CW30" s="1638"/>
      <c r="CX30" s="2267" t="str">
        <f>IF(TITLE_DATE_PR_CHANGE="",IF(TITLE_DATE_PR="","",TITLE_DATE_PR),TITLE_DATE_PR_CHANGE)</f>
        <v>46003</v>
      </c>
      <c r="CY30" s="2267"/>
      <c r="CZ30" s="2267"/>
      <c r="DA30" s="2267"/>
      <c r="DB30" s="2267"/>
      <c r="DC30" s="2267"/>
      <c r="DD30" s="2267"/>
      <c r="DE30" s="3733"/>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83/5</v>
      </c>
      <c r="W31" s="2254"/>
      <c r="X31" s="2254"/>
      <c r="Y31" s="2254"/>
      <c r="Z31" s="2254"/>
      <c r="AA31" s="2254"/>
      <c r="AB31" s="2254"/>
      <c r="AC31" s="329"/>
      <c r="AD31" s="2254" t="str">
        <f>IF(TITLE_NUMBER_PR_CHANGE="",IF(TITLE_NUMBER_PR="","",TITLE_NUMBER_PR),TITLE_NUMBER_PR_CHANGE)</f>
        <v>83/5</v>
      </c>
      <c r="AE31" s="2254"/>
      <c r="AF31" s="2254"/>
      <c r="AG31" s="2254"/>
      <c r="AH31" s="2254"/>
      <c r="AI31" s="2254"/>
      <c r="AJ31" s="2254"/>
      <c r="AK31" s="329"/>
      <c r="AL31" s="2254" t="str">
        <f>IF(TITLE_NUMBER_PR_CHANGE="",IF(TITLE_NUMBER_PR="","",TITLE_NUMBER_PR),TITLE_NUMBER_PR_CHANGE)</f>
        <v>83/5</v>
      </c>
      <c r="AM31" s="3806"/>
      <c r="AN31" s="2254"/>
      <c r="AO31" s="2254"/>
      <c r="AP31" s="2254"/>
      <c r="AQ31" s="2254"/>
      <c r="AR31" s="2254"/>
      <c r="AS31" s="1638"/>
      <c r="AT31" s="2254" t="str">
        <f>IF(TITLE_NUMBER_PR_CHANGE="",IF(TITLE_NUMBER_PR="","",TITLE_NUMBER_PR),TITLE_NUMBER_PR_CHANGE)</f>
        <v>83/5</v>
      </c>
      <c r="AU31" s="3806"/>
      <c r="AV31" s="2254"/>
      <c r="AW31" s="2254"/>
      <c r="AX31" s="2254"/>
      <c r="AY31" s="2254"/>
      <c r="AZ31" s="2254"/>
      <c r="BA31" s="1638"/>
      <c r="BB31" s="2254" t="str">
        <f>IF(TITLE_NUMBER_PR_CHANGE="",IF(TITLE_NUMBER_PR="","",TITLE_NUMBER_PR),TITLE_NUMBER_PR_CHANGE)</f>
        <v>83/5</v>
      </c>
      <c r="BC31" s="3806"/>
      <c r="BD31" s="2254"/>
      <c r="BE31" s="2254"/>
      <c r="BF31" s="2254"/>
      <c r="BG31" s="2254"/>
      <c r="BH31" s="2254"/>
      <c r="BI31" s="1638"/>
      <c r="BJ31" s="2254" t="str">
        <f>IF(TITLE_NUMBER_PR_CHANGE="",IF(TITLE_NUMBER_PR="","",TITLE_NUMBER_PR),TITLE_NUMBER_PR_CHANGE)</f>
        <v>83/5</v>
      </c>
      <c r="BK31" s="3806"/>
      <c r="BL31" s="2254"/>
      <c r="BM31" s="2254"/>
      <c r="BN31" s="2254"/>
      <c r="BO31" s="2254"/>
      <c r="BP31" s="2254"/>
      <c r="BQ31" s="1638"/>
      <c r="BR31" s="2254" t="str">
        <f>IF(TITLE_NUMBER_PR_CHANGE="",IF(TITLE_NUMBER_PR="","",TITLE_NUMBER_PR),TITLE_NUMBER_PR_CHANGE)</f>
        <v>83/5</v>
      </c>
      <c r="BS31" s="3806"/>
      <c r="BT31" s="2254"/>
      <c r="BU31" s="2254"/>
      <c r="BV31" s="2254"/>
      <c r="BW31" s="2254"/>
      <c r="BX31" s="2254"/>
      <c r="BY31" s="1638"/>
      <c r="BZ31" s="2254" t="str">
        <f>IF(TITLE_NUMBER_PR_CHANGE="",IF(TITLE_NUMBER_PR="","",TITLE_NUMBER_PR),TITLE_NUMBER_PR_CHANGE)</f>
        <v>83/5</v>
      </c>
      <c r="CA31" s="3806"/>
      <c r="CB31" s="2254"/>
      <c r="CC31" s="2254"/>
      <c r="CD31" s="2254"/>
      <c r="CE31" s="2254"/>
      <c r="CF31" s="2254"/>
      <c r="CG31" s="1638"/>
      <c r="CH31" s="2254" t="str">
        <f>IF(TITLE_NUMBER_PR_CHANGE="",IF(TITLE_NUMBER_PR="","",TITLE_NUMBER_PR),TITLE_NUMBER_PR_CHANGE)</f>
        <v>83/5</v>
      </c>
      <c r="CI31" s="3806"/>
      <c r="CJ31" s="2254"/>
      <c r="CK31" s="2254"/>
      <c r="CL31" s="2254"/>
      <c r="CM31" s="2254"/>
      <c r="CN31" s="2254"/>
      <c r="CO31" s="1638"/>
      <c r="CP31" s="2254" t="str">
        <f>IF(TITLE_NUMBER_PR_CHANGE="",IF(TITLE_NUMBER_PR="","",TITLE_NUMBER_PR),TITLE_NUMBER_PR_CHANGE)</f>
        <v>83/5</v>
      </c>
      <c r="CQ31" s="3806"/>
      <c r="CR31" s="2254"/>
      <c r="CS31" s="2254"/>
      <c r="CT31" s="2254"/>
      <c r="CU31" s="2254"/>
      <c r="CV31" s="2254"/>
      <c r="CW31" s="1638"/>
      <c r="CX31" s="2254" t="str">
        <f>IF(TITLE_NUMBER_PR_CHANGE="",IF(TITLE_NUMBER_PR="","",TITLE_NUMBER_PR),TITLE_NUMBER_PR_CHANGE)</f>
        <v>83/5</v>
      </c>
      <c r="CY31" s="3806"/>
      <c r="CZ31" s="2254"/>
      <c r="DA31" s="2254"/>
      <c r="DB31" s="2254"/>
      <c r="DC31" s="2254"/>
      <c r="DD31" s="2254"/>
      <c r="DE31" s="3733"/>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https://law.rkomi.ru/?id=66385</v>
      </c>
      <c r="W32" s="2254"/>
      <c r="X32" s="2254"/>
      <c r="Y32" s="2254"/>
      <c r="Z32" s="2254"/>
      <c r="AA32" s="2254"/>
      <c r="AB32" s="2254"/>
      <c r="AC32" s="329"/>
      <c r="AD32" s="2254" t="str">
        <f>IF(TITLE_IST_PUB_CHANGE="",IF(TITLE_IST_PUB="","",TITLE_IST_PUB),TITLE_IST_PUB_CHANGE)</f>
        <v>https://law.rkomi.ru/?id=66385</v>
      </c>
      <c r="AE32" s="2254"/>
      <c r="AF32" s="2254"/>
      <c r="AG32" s="2254"/>
      <c r="AH32" s="2254"/>
      <c r="AI32" s="2254"/>
      <c r="AJ32" s="2254"/>
      <c r="AK32" s="329"/>
      <c r="AL32" s="2254" t="str">
        <f>IF(TITLE_IST_PUB_CHANGE="",IF(TITLE_IST_PUB="","",TITLE_IST_PUB),TITLE_IST_PUB_CHANGE)</f>
        <v>https://law.rkomi.ru/?id=66385</v>
      </c>
      <c r="AM32" s="3806"/>
      <c r="AN32" s="2254"/>
      <c r="AO32" s="2254"/>
      <c r="AP32" s="2254"/>
      <c r="AQ32" s="2254"/>
      <c r="AR32" s="2254"/>
      <c r="AS32" s="1638"/>
      <c r="AT32" s="2254" t="str">
        <f>IF(TITLE_IST_PUB_CHANGE="",IF(TITLE_IST_PUB="","",TITLE_IST_PUB),TITLE_IST_PUB_CHANGE)</f>
        <v>https://law.rkomi.ru/?id=66385</v>
      </c>
      <c r="AU32" s="3806"/>
      <c r="AV32" s="2254"/>
      <c r="AW32" s="2254"/>
      <c r="AX32" s="2254"/>
      <c r="AY32" s="2254"/>
      <c r="AZ32" s="2254"/>
      <c r="BA32" s="1638"/>
      <c r="BB32" s="2254" t="str">
        <f>IF(TITLE_IST_PUB_CHANGE="",IF(TITLE_IST_PUB="","",TITLE_IST_PUB),TITLE_IST_PUB_CHANGE)</f>
        <v>https://law.rkomi.ru/?id=66385</v>
      </c>
      <c r="BC32" s="3806"/>
      <c r="BD32" s="2254"/>
      <c r="BE32" s="2254"/>
      <c r="BF32" s="2254"/>
      <c r="BG32" s="2254"/>
      <c r="BH32" s="2254"/>
      <c r="BI32" s="1638"/>
      <c r="BJ32" s="2254" t="str">
        <f>IF(TITLE_IST_PUB_CHANGE="",IF(TITLE_IST_PUB="","",TITLE_IST_PUB),TITLE_IST_PUB_CHANGE)</f>
        <v>https://law.rkomi.ru/?id=66385</v>
      </c>
      <c r="BK32" s="3806"/>
      <c r="BL32" s="2254"/>
      <c r="BM32" s="2254"/>
      <c r="BN32" s="2254"/>
      <c r="BO32" s="2254"/>
      <c r="BP32" s="2254"/>
      <c r="BQ32" s="1638"/>
      <c r="BR32" s="2254" t="str">
        <f>IF(TITLE_IST_PUB_CHANGE="",IF(TITLE_IST_PUB="","",TITLE_IST_PUB),TITLE_IST_PUB_CHANGE)</f>
        <v>https://law.rkomi.ru/?id=66385</v>
      </c>
      <c r="BS32" s="3806"/>
      <c r="BT32" s="2254"/>
      <c r="BU32" s="2254"/>
      <c r="BV32" s="2254"/>
      <c r="BW32" s="2254"/>
      <c r="BX32" s="2254"/>
      <c r="BY32" s="1638"/>
      <c r="BZ32" s="2254" t="str">
        <f>IF(TITLE_IST_PUB_CHANGE="",IF(TITLE_IST_PUB="","",TITLE_IST_PUB),TITLE_IST_PUB_CHANGE)</f>
        <v>https://law.rkomi.ru/?id=66385</v>
      </c>
      <c r="CA32" s="3806"/>
      <c r="CB32" s="2254"/>
      <c r="CC32" s="2254"/>
      <c r="CD32" s="2254"/>
      <c r="CE32" s="2254"/>
      <c r="CF32" s="2254"/>
      <c r="CG32" s="1638"/>
      <c r="CH32" s="2254" t="str">
        <f>IF(TITLE_IST_PUB_CHANGE="",IF(TITLE_IST_PUB="","",TITLE_IST_PUB),TITLE_IST_PUB_CHANGE)</f>
        <v>https://law.rkomi.ru/?id=66385</v>
      </c>
      <c r="CI32" s="3806"/>
      <c r="CJ32" s="2254"/>
      <c r="CK32" s="2254"/>
      <c r="CL32" s="2254"/>
      <c r="CM32" s="2254"/>
      <c r="CN32" s="2254"/>
      <c r="CO32" s="1638"/>
      <c r="CP32" s="2254" t="str">
        <f>IF(TITLE_IST_PUB_CHANGE="",IF(TITLE_IST_PUB="","",TITLE_IST_PUB),TITLE_IST_PUB_CHANGE)</f>
        <v>https://law.rkomi.ru/?id=66385</v>
      </c>
      <c r="CQ32" s="3806"/>
      <c r="CR32" s="2254"/>
      <c r="CS32" s="2254"/>
      <c r="CT32" s="2254"/>
      <c r="CU32" s="2254"/>
      <c r="CV32" s="2254"/>
      <c r="CW32" s="1638"/>
      <c r="CX32" s="2254" t="str">
        <f>IF(TITLE_IST_PUB_CHANGE="",IF(TITLE_IST_PUB="","",TITLE_IST_PUB),TITLE_IST_PUB_CHANGE)</f>
        <v>https://law.rkomi.ru/?id=66385</v>
      </c>
      <c r="CY32" s="3806"/>
      <c r="CZ32" s="2254"/>
      <c r="DA32" s="2254"/>
      <c r="DB32" s="2254"/>
      <c r="DC32" s="2254"/>
      <c r="DD32" s="2254"/>
      <c r="DE32" s="3733"/>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746"/>
      <c r="AN33" s="325"/>
      <c r="AO33" s="325"/>
      <c r="AP33" s="325"/>
      <c r="AQ33" s="325"/>
      <c r="AR33" s="325"/>
      <c r="AS33" s="325"/>
      <c r="AT33" s="325"/>
      <c r="AU33" s="3746"/>
      <c r="AV33" s="325"/>
      <c r="AW33" s="325"/>
      <c r="AX33" s="325"/>
      <c r="AY33" s="325"/>
      <c r="AZ33" s="325"/>
      <c r="BA33" s="325"/>
      <c r="BB33" s="325"/>
      <c r="BC33" s="3746"/>
      <c r="BD33" s="325"/>
      <c r="BE33" s="325"/>
      <c r="BF33" s="325"/>
      <c r="BG33" s="325"/>
      <c r="BH33" s="325"/>
      <c r="BI33" s="325"/>
      <c r="BJ33" s="325"/>
      <c r="BK33" s="3746"/>
      <c r="BL33" s="325"/>
      <c r="BM33" s="325"/>
      <c r="BN33" s="325"/>
      <c r="BO33" s="325"/>
      <c r="BP33" s="325"/>
      <c r="BQ33" s="325"/>
      <c r="BR33" s="325"/>
      <c r="BS33" s="3746"/>
      <c r="BT33" s="325"/>
      <c r="BU33" s="325"/>
      <c r="BV33" s="325"/>
      <c r="BW33" s="325"/>
      <c r="BX33" s="325"/>
      <c r="BY33" s="325"/>
      <c r="BZ33" s="325"/>
      <c r="CA33" s="3746"/>
      <c r="CB33" s="325"/>
      <c r="CC33" s="325"/>
      <c r="CD33" s="325"/>
      <c r="CE33" s="325"/>
      <c r="CF33" s="325"/>
      <c r="CG33" s="325"/>
      <c r="CH33" s="325"/>
      <c r="CI33" s="3746"/>
      <c r="CJ33" s="325"/>
      <c r="CK33" s="325"/>
      <c r="CL33" s="325"/>
      <c r="CM33" s="325"/>
      <c r="CN33" s="325"/>
      <c r="CO33" s="325"/>
      <c r="CP33" s="325"/>
      <c r="CQ33" s="3746"/>
      <c r="CR33" s="325"/>
      <c r="CS33" s="325"/>
      <c r="CT33" s="325"/>
      <c r="CU33" s="325"/>
      <c r="CV33" s="325"/>
      <c r="CW33" s="325"/>
      <c r="CX33" s="325"/>
      <c r="CY33" s="3746"/>
      <c r="CZ33" s="325"/>
      <c r="DA33" s="325"/>
      <c r="DB33" s="325"/>
      <c r="DC33" s="325"/>
      <c r="DD33" s="325"/>
      <c r="DE33" s="3746"/>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2267" t="str">
        <f>IF(TITLE_DATE_PR_CHANGE="",IF(TITLE_DATE_PR="","",TITLE_DATE_PR),TITLE_DATE_PR_CHANGE)</f>
        <v>46003</v>
      </c>
      <c r="AM34" s="2267"/>
      <c r="AN34" s="2267"/>
      <c r="AO34" s="2267"/>
      <c r="AP34" s="2267"/>
      <c r="AQ34" s="2267"/>
      <c r="AR34" s="2267"/>
      <c r="AS34" s="1638"/>
      <c r="AT34" s="2267" t="str">
        <f>IF(TITLE_DATE_PR_CHANGE="",IF(TITLE_DATE_PR="","",TITLE_DATE_PR),TITLE_DATE_PR_CHANGE)</f>
        <v>46003</v>
      </c>
      <c r="AU34" s="2267"/>
      <c r="AV34" s="2267"/>
      <c r="AW34" s="2267"/>
      <c r="AX34" s="2267"/>
      <c r="AY34" s="2267"/>
      <c r="AZ34" s="2267"/>
      <c r="BA34" s="1638"/>
      <c r="BB34" s="2267" t="str">
        <f>IF(TITLE_DATE_PR_CHANGE="",IF(TITLE_DATE_PR="","",TITLE_DATE_PR),TITLE_DATE_PR_CHANGE)</f>
        <v>46003</v>
      </c>
      <c r="BC34" s="2267"/>
      <c r="BD34" s="2267"/>
      <c r="BE34" s="2267"/>
      <c r="BF34" s="2267"/>
      <c r="BG34" s="2267"/>
      <c r="BH34" s="2267"/>
      <c r="BI34" s="1638"/>
      <c r="BJ34" s="2267" t="str">
        <f>IF(TITLE_DATE_PR_CHANGE="",IF(TITLE_DATE_PR="","",TITLE_DATE_PR),TITLE_DATE_PR_CHANGE)</f>
        <v>46003</v>
      </c>
      <c r="BK34" s="2267"/>
      <c r="BL34" s="2267"/>
      <c r="BM34" s="2267"/>
      <c r="BN34" s="2267"/>
      <c r="BO34" s="2267"/>
      <c r="BP34" s="2267"/>
      <c r="BQ34" s="1638"/>
      <c r="BR34" s="2267" t="str">
        <f>IF(TITLE_DATE_PR_CHANGE="",IF(TITLE_DATE_PR="","",TITLE_DATE_PR),TITLE_DATE_PR_CHANGE)</f>
        <v>46003</v>
      </c>
      <c r="BS34" s="2267"/>
      <c r="BT34" s="2267"/>
      <c r="BU34" s="2267"/>
      <c r="BV34" s="2267"/>
      <c r="BW34" s="2267"/>
      <c r="BX34" s="2267"/>
      <c r="BY34" s="1638"/>
      <c r="BZ34" s="2267" t="str">
        <f>IF(TITLE_DATE_PR_CHANGE="",IF(TITLE_DATE_PR="","",TITLE_DATE_PR),TITLE_DATE_PR_CHANGE)</f>
        <v>46003</v>
      </c>
      <c r="CA34" s="2267"/>
      <c r="CB34" s="2267"/>
      <c r="CC34" s="2267"/>
      <c r="CD34" s="2267"/>
      <c r="CE34" s="2267"/>
      <c r="CF34" s="2267"/>
      <c r="CG34" s="1638"/>
      <c r="CH34" s="2267" t="str">
        <f>IF(TITLE_DATE_PR_CHANGE="",IF(TITLE_DATE_PR="","",TITLE_DATE_PR),TITLE_DATE_PR_CHANGE)</f>
        <v>46003</v>
      </c>
      <c r="CI34" s="2267"/>
      <c r="CJ34" s="2267"/>
      <c r="CK34" s="2267"/>
      <c r="CL34" s="2267"/>
      <c r="CM34" s="2267"/>
      <c r="CN34" s="2267"/>
      <c r="CO34" s="1638"/>
      <c r="CP34" s="2267" t="str">
        <f>IF(TITLE_DATE_PR_CHANGE="",IF(TITLE_DATE_PR="","",TITLE_DATE_PR),TITLE_DATE_PR_CHANGE)</f>
        <v>46003</v>
      </c>
      <c r="CQ34" s="2267"/>
      <c r="CR34" s="2267"/>
      <c r="CS34" s="2267"/>
      <c r="CT34" s="2267"/>
      <c r="CU34" s="2267"/>
      <c r="CV34" s="2267"/>
      <c r="CW34" s="1638"/>
      <c r="CX34" s="2267" t="str">
        <f>IF(TITLE_DATE_PR_CHANGE="",IF(TITLE_DATE_PR="","",TITLE_DATE_PR),TITLE_DATE_PR_CHANGE)</f>
        <v>46003</v>
      </c>
      <c r="CY34" s="2267"/>
      <c r="CZ34" s="2267"/>
      <c r="DA34" s="2267"/>
      <c r="DB34" s="2267"/>
      <c r="DC34" s="2267"/>
      <c r="DD34" s="2267"/>
      <c r="DE34" s="3733"/>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83/5</v>
      </c>
      <c r="W35" s="2254"/>
      <c r="X35" s="2254"/>
      <c r="Y35" s="2254"/>
      <c r="Z35" s="2254"/>
      <c r="AA35" s="2254"/>
      <c r="AB35" s="2254"/>
      <c r="AC35" s="329"/>
      <c r="AD35" s="2254" t="str">
        <f>IF(TITLE_NUMBER_PR_CHANGE="",IF(TITLE_NUMBER_PR="","",TITLE_NUMBER_PR),TITLE_NUMBER_PR_CHANGE)</f>
        <v>83/5</v>
      </c>
      <c r="AE35" s="2254"/>
      <c r="AF35" s="2254"/>
      <c r="AG35" s="2254"/>
      <c r="AH35" s="2254"/>
      <c r="AI35" s="2254"/>
      <c r="AJ35" s="2254"/>
      <c r="AK35" s="329"/>
      <c r="AL35" s="2254" t="str">
        <f>IF(TITLE_NUMBER_PR_CHANGE="",IF(TITLE_NUMBER_PR="","",TITLE_NUMBER_PR),TITLE_NUMBER_PR_CHANGE)</f>
        <v>83/5</v>
      </c>
      <c r="AM35" s="3806"/>
      <c r="AN35" s="2254"/>
      <c r="AO35" s="2254"/>
      <c r="AP35" s="2254"/>
      <c r="AQ35" s="2254"/>
      <c r="AR35" s="2254"/>
      <c r="AS35" s="1638"/>
      <c r="AT35" s="2254" t="str">
        <f>IF(TITLE_NUMBER_PR_CHANGE="",IF(TITLE_NUMBER_PR="","",TITLE_NUMBER_PR),TITLE_NUMBER_PR_CHANGE)</f>
        <v>83/5</v>
      </c>
      <c r="AU35" s="3806"/>
      <c r="AV35" s="2254"/>
      <c r="AW35" s="2254"/>
      <c r="AX35" s="2254"/>
      <c r="AY35" s="2254"/>
      <c r="AZ35" s="2254"/>
      <c r="BA35" s="1638"/>
      <c r="BB35" s="2254" t="str">
        <f>IF(TITLE_NUMBER_PR_CHANGE="",IF(TITLE_NUMBER_PR="","",TITLE_NUMBER_PR),TITLE_NUMBER_PR_CHANGE)</f>
        <v>83/5</v>
      </c>
      <c r="BC35" s="3806"/>
      <c r="BD35" s="2254"/>
      <c r="BE35" s="2254"/>
      <c r="BF35" s="2254"/>
      <c r="BG35" s="2254"/>
      <c r="BH35" s="2254"/>
      <c r="BI35" s="1638"/>
      <c r="BJ35" s="2254" t="str">
        <f>IF(TITLE_NUMBER_PR_CHANGE="",IF(TITLE_NUMBER_PR="","",TITLE_NUMBER_PR),TITLE_NUMBER_PR_CHANGE)</f>
        <v>83/5</v>
      </c>
      <c r="BK35" s="3806"/>
      <c r="BL35" s="2254"/>
      <c r="BM35" s="2254"/>
      <c r="BN35" s="2254"/>
      <c r="BO35" s="2254"/>
      <c r="BP35" s="2254"/>
      <c r="BQ35" s="1638"/>
      <c r="BR35" s="2254" t="str">
        <f>IF(TITLE_NUMBER_PR_CHANGE="",IF(TITLE_NUMBER_PR="","",TITLE_NUMBER_PR),TITLE_NUMBER_PR_CHANGE)</f>
        <v>83/5</v>
      </c>
      <c r="BS35" s="3806"/>
      <c r="BT35" s="2254"/>
      <c r="BU35" s="2254"/>
      <c r="BV35" s="2254"/>
      <c r="BW35" s="2254"/>
      <c r="BX35" s="2254"/>
      <c r="BY35" s="1638"/>
      <c r="BZ35" s="2254" t="str">
        <f>IF(TITLE_NUMBER_PR_CHANGE="",IF(TITLE_NUMBER_PR="","",TITLE_NUMBER_PR),TITLE_NUMBER_PR_CHANGE)</f>
        <v>83/5</v>
      </c>
      <c r="CA35" s="3806"/>
      <c r="CB35" s="2254"/>
      <c r="CC35" s="2254"/>
      <c r="CD35" s="2254"/>
      <c r="CE35" s="2254"/>
      <c r="CF35" s="2254"/>
      <c r="CG35" s="1638"/>
      <c r="CH35" s="2254" t="str">
        <f>IF(TITLE_NUMBER_PR_CHANGE="",IF(TITLE_NUMBER_PR="","",TITLE_NUMBER_PR),TITLE_NUMBER_PR_CHANGE)</f>
        <v>83/5</v>
      </c>
      <c r="CI35" s="3806"/>
      <c r="CJ35" s="2254"/>
      <c r="CK35" s="2254"/>
      <c r="CL35" s="2254"/>
      <c r="CM35" s="2254"/>
      <c r="CN35" s="2254"/>
      <c r="CO35" s="1638"/>
      <c r="CP35" s="2254" t="str">
        <f>IF(TITLE_NUMBER_PR_CHANGE="",IF(TITLE_NUMBER_PR="","",TITLE_NUMBER_PR),TITLE_NUMBER_PR_CHANGE)</f>
        <v>83/5</v>
      </c>
      <c r="CQ35" s="3806"/>
      <c r="CR35" s="2254"/>
      <c r="CS35" s="2254"/>
      <c r="CT35" s="2254"/>
      <c r="CU35" s="2254"/>
      <c r="CV35" s="2254"/>
      <c r="CW35" s="1638"/>
      <c r="CX35" s="2254" t="str">
        <f>IF(TITLE_NUMBER_PR_CHANGE="",IF(TITLE_NUMBER_PR="","",TITLE_NUMBER_PR),TITLE_NUMBER_PR_CHANGE)</f>
        <v>83/5</v>
      </c>
      <c r="CY35" s="3806"/>
      <c r="CZ35" s="2254"/>
      <c r="DA35" s="2254"/>
      <c r="DB35" s="2254"/>
      <c r="DC35" s="2254"/>
      <c r="DD35" s="2254"/>
      <c r="DE35" s="3733"/>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L36" s="1638"/>
      <c r="AM36" s="3733"/>
      <c r="AN36" s="1638"/>
      <c r="AO36" s="1638"/>
      <c r="AP36" s="1638"/>
      <c r="AQ36" s="1638"/>
      <c r="AR36" s="1638"/>
      <c r="AS36" s="1645" t="s">
        <v>440</v>
      </c>
      <c r="AT36" s="1638"/>
      <c r="AU36" s="3733"/>
      <c r="AV36" s="1638"/>
      <c r="AW36" s="1638"/>
      <c r="AX36" s="1638"/>
      <c r="AY36" s="1638"/>
      <c r="AZ36" s="1638"/>
      <c r="BA36" s="1645" t="s">
        <v>440</v>
      </c>
      <c r="BB36" s="1638"/>
      <c r="BC36" s="3733"/>
      <c r="BD36" s="1638"/>
      <c r="BE36" s="1638"/>
      <c r="BF36" s="1638"/>
      <c r="BG36" s="1638"/>
      <c r="BH36" s="1638"/>
      <c r="BI36" s="1645" t="s">
        <v>440</v>
      </c>
      <c r="BJ36" s="1638"/>
      <c r="BK36" s="3733"/>
      <c r="BL36" s="1638"/>
      <c r="BM36" s="1638"/>
      <c r="BN36" s="1638"/>
      <c r="BO36" s="1638"/>
      <c r="BP36" s="1638"/>
      <c r="BQ36" s="1645" t="s">
        <v>440</v>
      </c>
      <c r="BR36" s="1638"/>
      <c r="BS36" s="3733"/>
      <c r="BT36" s="1638"/>
      <c r="BU36" s="1638"/>
      <c r="BV36" s="1638"/>
      <c r="BW36" s="1638"/>
      <c r="BX36" s="1638"/>
      <c r="BY36" s="1645" t="s">
        <v>440</v>
      </c>
      <c r="BZ36" s="1638"/>
      <c r="CA36" s="3733"/>
      <c r="CB36" s="1638"/>
      <c r="CC36" s="1638"/>
      <c r="CD36" s="1638"/>
      <c r="CE36" s="1638"/>
      <c r="CF36" s="1638"/>
      <c r="CG36" s="1645" t="s">
        <v>440</v>
      </c>
      <c r="CH36" s="1638"/>
      <c r="CI36" s="3733"/>
      <c r="CJ36" s="1638"/>
      <c r="CK36" s="1638"/>
      <c r="CL36" s="1638"/>
      <c r="CM36" s="1638"/>
      <c r="CN36" s="1638"/>
      <c r="CO36" s="1645" t="s">
        <v>440</v>
      </c>
      <c r="CP36" s="1638"/>
      <c r="CQ36" s="3733"/>
      <c r="CR36" s="1638"/>
      <c r="CS36" s="1638"/>
      <c r="CT36" s="1638"/>
      <c r="CU36" s="1638"/>
      <c r="CV36" s="1638"/>
      <c r="CW36" s="1645" t="s">
        <v>440</v>
      </c>
      <c r="CX36" s="1638"/>
      <c r="CY36" s="3733"/>
      <c r="CZ36" s="1638"/>
      <c r="DA36" s="1638"/>
      <c r="DB36" s="1638"/>
      <c r="DC36" s="1638"/>
      <c r="DD36" s="1638"/>
      <c r="DE36" s="3747" t="s">
        <v>440</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176</v>
      </c>
      <c r="AM37" s="3748"/>
      <c r="AN37" s="2255"/>
      <c r="AO37" s="2255"/>
      <c r="AP37" s="2255"/>
      <c r="AQ37" s="2255"/>
      <c r="AR37" s="2255"/>
      <c r="AS37" s="2255"/>
      <c r="AT37" s="2255" t="s">
        <v>176</v>
      </c>
      <c r="AU37" s="3748"/>
      <c r="AV37" s="2255"/>
      <c r="AW37" s="2255"/>
      <c r="AX37" s="2255"/>
      <c r="AY37" s="2255"/>
      <c r="AZ37" s="2255"/>
      <c r="BA37" s="2255"/>
      <c r="BB37" s="2255" t="s">
        <v>176</v>
      </c>
      <c r="BC37" s="3748"/>
      <c r="BD37" s="2255"/>
      <c r="BE37" s="2255"/>
      <c r="BF37" s="2255"/>
      <c r="BG37" s="2255"/>
      <c r="BH37" s="2255"/>
      <c r="BI37" s="2255"/>
      <c r="BJ37" s="2255" t="s">
        <v>176</v>
      </c>
      <c r="BK37" s="3748"/>
      <c r="BL37" s="2255"/>
      <c r="BM37" s="2255"/>
      <c r="BN37" s="2255"/>
      <c r="BO37" s="2255"/>
      <c r="BP37" s="2255"/>
      <c r="BQ37" s="2255"/>
      <c r="BR37" s="2255" t="s">
        <v>176</v>
      </c>
      <c r="BS37" s="3748"/>
      <c r="BT37" s="2255"/>
      <c r="BU37" s="2255"/>
      <c r="BV37" s="2255"/>
      <c r="BW37" s="2255"/>
      <c r="BX37" s="2255"/>
      <c r="BY37" s="2255"/>
      <c r="BZ37" s="2255" t="s">
        <v>176</v>
      </c>
      <c r="CA37" s="3748"/>
      <c r="CB37" s="2255"/>
      <c r="CC37" s="2255"/>
      <c r="CD37" s="2255"/>
      <c r="CE37" s="2255"/>
      <c r="CF37" s="2255"/>
      <c r="CG37" s="2255"/>
      <c r="CH37" s="2255" t="s">
        <v>176</v>
      </c>
      <c r="CI37" s="3748"/>
      <c r="CJ37" s="2255"/>
      <c r="CK37" s="2255"/>
      <c r="CL37" s="2255"/>
      <c r="CM37" s="2255"/>
      <c r="CN37" s="2255"/>
      <c r="CO37" s="2255"/>
      <c r="CP37" s="2255" t="s">
        <v>176</v>
      </c>
      <c r="CQ37" s="3748"/>
      <c r="CR37" s="2255"/>
      <c r="CS37" s="2255"/>
      <c r="CT37" s="2255"/>
      <c r="CU37" s="2255"/>
      <c r="CV37" s="2255"/>
      <c r="CW37" s="2255"/>
      <c r="CX37" s="2255" t="s">
        <v>176</v>
      </c>
      <c r="CY37" s="3748"/>
      <c r="CZ37" s="2255"/>
      <c r="DA37" s="2255"/>
      <c r="DB37" s="2255"/>
      <c r="DC37" s="2255"/>
      <c r="DD37" s="2255"/>
      <c r="DE37" s="3748"/>
      <c r="DM37" s="1158">
        <v>14</v>
      </c>
    </row>
    <row customHeight="1" ht="15">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2315" t="s">
        <v>316</v>
      </c>
      <c r="AM38" s="3749"/>
      <c r="AN38" s="2315"/>
      <c r="AO38" s="2315"/>
      <c r="AP38" s="2315"/>
      <c r="AQ38" s="2315"/>
      <c r="AR38" s="2315"/>
      <c r="AS38" s="2315"/>
      <c r="AT38" s="2315" t="s">
        <v>316</v>
      </c>
      <c r="AU38" s="3749"/>
      <c r="AV38" s="2315"/>
      <c r="AW38" s="2315"/>
      <c r="AX38" s="2315"/>
      <c r="AY38" s="2315"/>
      <c r="AZ38" s="2315"/>
      <c r="BA38" s="2315"/>
      <c r="BB38" s="2315" t="s">
        <v>316</v>
      </c>
      <c r="BC38" s="3749"/>
      <c r="BD38" s="2315"/>
      <c r="BE38" s="2315"/>
      <c r="BF38" s="2315"/>
      <c r="BG38" s="2315"/>
      <c r="BH38" s="2315"/>
      <c r="BI38" s="2315"/>
      <c r="BJ38" s="2315" t="s">
        <v>316</v>
      </c>
      <c r="BK38" s="3749"/>
      <c r="BL38" s="2315"/>
      <c r="BM38" s="2315"/>
      <c r="BN38" s="2315"/>
      <c r="BO38" s="2315"/>
      <c r="BP38" s="2315"/>
      <c r="BQ38" s="2315"/>
      <c r="BR38" s="2315" t="s">
        <v>316</v>
      </c>
      <c r="BS38" s="3749"/>
      <c r="BT38" s="2315"/>
      <c r="BU38" s="2315"/>
      <c r="BV38" s="2315"/>
      <c r="BW38" s="2315"/>
      <c r="BX38" s="2315"/>
      <c r="BY38" s="2315"/>
      <c r="BZ38" s="2315" t="s">
        <v>316</v>
      </c>
      <c r="CA38" s="3749"/>
      <c r="CB38" s="2315"/>
      <c r="CC38" s="2315"/>
      <c r="CD38" s="2315"/>
      <c r="CE38" s="2315"/>
      <c r="CF38" s="2315"/>
      <c r="CG38" s="2315"/>
      <c r="CH38" s="2315" t="s">
        <v>316</v>
      </c>
      <c r="CI38" s="3749"/>
      <c r="CJ38" s="2315"/>
      <c r="CK38" s="2315"/>
      <c r="CL38" s="2315"/>
      <c r="CM38" s="2315"/>
      <c r="CN38" s="2315"/>
      <c r="CO38" s="2315"/>
      <c r="CP38" s="2315" t="s">
        <v>316</v>
      </c>
      <c r="CQ38" s="3749"/>
      <c r="CR38" s="2315"/>
      <c r="CS38" s="2315"/>
      <c r="CT38" s="2315"/>
      <c r="CU38" s="2315"/>
      <c r="CV38" s="2315"/>
      <c r="CW38" s="2315"/>
      <c r="CX38" s="2315" t="s">
        <v>316</v>
      </c>
      <c r="CY38" s="3749"/>
      <c r="CZ38" s="2315"/>
      <c r="DA38" s="2315"/>
      <c r="DB38" s="2315"/>
      <c r="DC38" s="2315"/>
      <c r="DD38" s="2315"/>
      <c r="DE38" s="3749"/>
      <c r="DF38" s="2130"/>
      <c r="DG38" s="2130"/>
      <c r="DM38" s="1158"/>
    </row>
    <row customHeight="1" ht="14.699999999999998">
      <c r="Q39" s="379"/>
      <c r="R39" s="379"/>
      <c r="S39" s="2276" t="s">
        <v>92</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402" t="s">
        <v>442</v>
      </c>
      <c r="AM39" s="3809"/>
      <c r="AN39" s="2403"/>
      <c r="AO39" s="2403"/>
      <c r="AP39" s="2403"/>
      <c r="AQ39" s="2403"/>
      <c r="AR39" s="2404"/>
      <c r="AS39" s="2280" t="s">
        <v>443</v>
      </c>
      <c r="AT39" s="2402" t="s">
        <v>442</v>
      </c>
      <c r="AU39" s="3809"/>
      <c r="AV39" s="2403"/>
      <c r="AW39" s="2403"/>
      <c r="AX39" s="2403"/>
      <c r="AY39" s="2403"/>
      <c r="AZ39" s="2404"/>
      <c r="BA39" s="2280" t="s">
        <v>443</v>
      </c>
      <c r="BB39" s="2402" t="s">
        <v>442</v>
      </c>
      <c r="BC39" s="3809"/>
      <c r="BD39" s="2403"/>
      <c r="BE39" s="2403"/>
      <c r="BF39" s="2403"/>
      <c r="BG39" s="2403"/>
      <c r="BH39" s="2404"/>
      <c r="BI39" s="2280" t="s">
        <v>443</v>
      </c>
      <c r="BJ39" s="2402" t="s">
        <v>442</v>
      </c>
      <c r="BK39" s="3809"/>
      <c r="BL39" s="2403"/>
      <c r="BM39" s="2403"/>
      <c r="BN39" s="2403"/>
      <c r="BO39" s="2403"/>
      <c r="BP39" s="2404"/>
      <c r="BQ39" s="2280" t="s">
        <v>443</v>
      </c>
      <c r="BR39" s="2402" t="s">
        <v>442</v>
      </c>
      <c r="BS39" s="3809"/>
      <c r="BT39" s="2403"/>
      <c r="BU39" s="2403"/>
      <c r="BV39" s="2403"/>
      <c r="BW39" s="2403"/>
      <c r="BX39" s="2404"/>
      <c r="BY39" s="2280" t="s">
        <v>443</v>
      </c>
      <c r="BZ39" s="2402" t="s">
        <v>442</v>
      </c>
      <c r="CA39" s="3809"/>
      <c r="CB39" s="2403"/>
      <c r="CC39" s="2403"/>
      <c r="CD39" s="2403"/>
      <c r="CE39" s="2403"/>
      <c r="CF39" s="2404"/>
      <c r="CG39" s="2280" t="s">
        <v>443</v>
      </c>
      <c r="CH39" s="2402" t="s">
        <v>442</v>
      </c>
      <c r="CI39" s="3809"/>
      <c r="CJ39" s="2403"/>
      <c r="CK39" s="2403"/>
      <c r="CL39" s="2403"/>
      <c r="CM39" s="2403"/>
      <c r="CN39" s="2404"/>
      <c r="CO39" s="2280" t="s">
        <v>443</v>
      </c>
      <c r="CP39" s="2402" t="s">
        <v>442</v>
      </c>
      <c r="CQ39" s="3809"/>
      <c r="CR39" s="2403"/>
      <c r="CS39" s="2403"/>
      <c r="CT39" s="2403"/>
      <c r="CU39" s="2403"/>
      <c r="CV39" s="2404"/>
      <c r="CW39" s="2280" t="s">
        <v>443</v>
      </c>
      <c r="CX39" s="2402" t="s">
        <v>442</v>
      </c>
      <c r="CY39" s="3809"/>
      <c r="CZ39" s="2403"/>
      <c r="DA39" s="2403"/>
      <c r="DB39" s="2403"/>
      <c r="DC39" s="2403"/>
      <c r="DD39" s="2404"/>
      <c r="DE39" s="3750" t="s">
        <v>443</v>
      </c>
      <c r="DF39" s="2283" t="s">
        <v>445</v>
      </c>
      <c r="DG39" s="2130"/>
      <c r="DM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468</v>
      </c>
      <c r="AE40" s="2286"/>
      <c r="AF40" s="2265" t="s">
        <v>448</v>
      </c>
      <c r="AG40" s="2266"/>
      <c r="AH40" s="2265" t="s">
        <v>449</v>
      </c>
      <c r="AI40" s="2272"/>
      <c r="AJ40" s="2266"/>
      <c r="AK40" s="2281"/>
      <c r="AL40" s="2263" t="s">
        <v>446</v>
      </c>
      <c r="AM40" s="3811"/>
      <c r="AN40" s="2265" t="s">
        <v>448</v>
      </c>
      <c r="AO40" s="2266"/>
      <c r="AP40" s="2265" t="s">
        <v>449</v>
      </c>
      <c r="AQ40" s="2272"/>
      <c r="AR40" s="2266"/>
      <c r="AS40" s="2281"/>
      <c r="AT40" s="2263" t="s">
        <v>446</v>
      </c>
      <c r="AU40" s="3811"/>
      <c r="AV40" s="2265" t="s">
        <v>448</v>
      </c>
      <c r="AW40" s="2266"/>
      <c r="AX40" s="2265" t="s">
        <v>449</v>
      </c>
      <c r="AY40" s="2272"/>
      <c r="AZ40" s="2266"/>
      <c r="BA40" s="2281"/>
      <c r="BB40" s="2263" t="s">
        <v>446</v>
      </c>
      <c r="BC40" s="3811"/>
      <c r="BD40" s="2265" t="s">
        <v>448</v>
      </c>
      <c r="BE40" s="2266"/>
      <c r="BF40" s="2265" t="s">
        <v>449</v>
      </c>
      <c r="BG40" s="2272"/>
      <c r="BH40" s="2266"/>
      <c r="BI40" s="2281"/>
      <c r="BJ40" s="2263" t="s">
        <v>446</v>
      </c>
      <c r="BK40" s="3811"/>
      <c r="BL40" s="2265" t="s">
        <v>448</v>
      </c>
      <c r="BM40" s="2266"/>
      <c r="BN40" s="2265" t="s">
        <v>449</v>
      </c>
      <c r="BO40" s="2272"/>
      <c r="BP40" s="2266"/>
      <c r="BQ40" s="2281"/>
      <c r="BR40" s="2263" t="s">
        <v>446</v>
      </c>
      <c r="BS40" s="3811"/>
      <c r="BT40" s="2265" t="s">
        <v>448</v>
      </c>
      <c r="BU40" s="2266"/>
      <c r="BV40" s="2265" t="s">
        <v>449</v>
      </c>
      <c r="BW40" s="2272"/>
      <c r="BX40" s="2266"/>
      <c r="BY40" s="2281"/>
      <c r="BZ40" s="2263" t="s">
        <v>446</v>
      </c>
      <c r="CA40" s="3811"/>
      <c r="CB40" s="2265" t="s">
        <v>448</v>
      </c>
      <c r="CC40" s="2266"/>
      <c r="CD40" s="2265" t="s">
        <v>449</v>
      </c>
      <c r="CE40" s="2272"/>
      <c r="CF40" s="2266"/>
      <c r="CG40" s="2281"/>
      <c r="CH40" s="2263" t="s">
        <v>446</v>
      </c>
      <c r="CI40" s="3811"/>
      <c r="CJ40" s="2265" t="s">
        <v>448</v>
      </c>
      <c r="CK40" s="2266"/>
      <c r="CL40" s="2265" t="s">
        <v>449</v>
      </c>
      <c r="CM40" s="2272"/>
      <c r="CN40" s="2266"/>
      <c r="CO40" s="2281"/>
      <c r="CP40" s="2263" t="s">
        <v>446</v>
      </c>
      <c r="CQ40" s="3811"/>
      <c r="CR40" s="2265" t="s">
        <v>448</v>
      </c>
      <c r="CS40" s="2266"/>
      <c r="CT40" s="2265" t="s">
        <v>449</v>
      </c>
      <c r="CU40" s="2272"/>
      <c r="CV40" s="2266"/>
      <c r="CW40" s="2281"/>
      <c r="CX40" s="2263" t="s">
        <v>446</v>
      </c>
      <c r="CY40" s="3811"/>
      <c r="CZ40" s="2265" t="s">
        <v>448</v>
      </c>
      <c r="DA40" s="2266"/>
      <c r="DB40" s="2265" t="s">
        <v>449</v>
      </c>
      <c r="DC40" s="2272"/>
      <c r="DD40" s="2266"/>
      <c r="DE40" s="3751"/>
      <c r="DF40" s="2284"/>
      <c r="DG40" s="2130"/>
      <c r="DM40" s="1158">
        <v>34</v>
      </c>
    </row>
    <row customHeight="1" ht="35.699999999999996">
      <c r="A41" s="1373"/>
      <c r="B41" s="1373" t="s">
        <v>140</v>
      </c>
      <c r="C41" s="1373" t="s">
        <v>141</v>
      </c>
      <c r="D41" s="1373" t="s">
        <v>142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64"/>
      <c r="AM41" s="3813"/>
      <c r="AN41" s="2580" t="s">
        <v>457</v>
      </c>
      <c r="AO41" s="2580" t="s">
        <v>458</v>
      </c>
      <c r="AP41" s="2580" t="s">
        <v>459</v>
      </c>
      <c r="AQ41" s="2273" t="s">
        <v>460</v>
      </c>
      <c r="AR41" s="2274"/>
      <c r="AS41" s="2282"/>
      <c r="AT41" s="2264"/>
      <c r="AU41" s="3813"/>
      <c r="AV41" s="2580" t="s">
        <v>457</v>
      </c>
      <c r="AW41" s="2580" t="s">
        <v>458</v>
      </c>
      <c r="AX41" s="2580" t="s">
        <v>459</v>
      </c>
      <c r="AY41" s="2273" t="s">
        <v>460</v>
      </c>
      <c r="AZ41" s="2274"/>
      <c r="BA41" s="2282"/>
      <c r="BB41" s="2264"/>
      <c r="BC41" s="3813"/>
      <c r="BD41" s="2580" t="s">
        <v>457</v>
      </c>
      <c r="BE41" s="2580" t="s">
        <v>458</v>
      </c>
      <c r="BF41" s="2580" t="s">
        <v>459</v>
      </c>
      <c r="BG41" s="2273" t="s">
        <v>460</v>
      </c>
      <c r="BH41" s="2274"/>
      <c r="BI41" s="2282"/>
      <c r="BJ41" s="2264"/>
      <c r="BK41" s="3813"/>
      <c r="BL41" s="2580" t="s">
        <v>457</v>
      </c>
      <c r="BM41" s="2580" t="s">
        <v>458</v>
      </c>
      <c r="BN41" s="2580" t="s">
        <v>459</v>
      </c>
      <c r="BO41" s="2273" t="s">
        <v>460</v>
      </c>
      <c r="BP41" s="2274"/>
      <c r="BQ41" s="2282"/>
      <c r="BR41" s="2264"/>
      <c r="BS41" s="3813"/>
      <c r="BT41" s="2580" t="s">
        <v>457</v>
      </c>
      <c r="BU41" s="2580" t="s">
        <v>458</v>
      </c>
      <c r="BV41" s="2580" t="s">
        <v>459</v>
      </c>
      <c r="BW41" s="2273" t="s">
        <v>460</v>
      </c>
      <c r="BX41" s="2274"/>
      <c r="BY41" s="2282"/>
      <c r="BZ41" s="2264"/>
      <c r="CA41" s="3813"/>
      <c r="CB41" s="2580" t="s">
        <v>457</v>
      </c>
      <c r="CC41" s="2580" t="s">
        <v>458</v>
      </c>
      <c r="CD41" s="2580" t="s">
        <v>459</v>
      </c>
      <c r="CE41" s="2273" t="s">
        <v>460</v>
      </c>
      <c r="CF41" s="2274"/>
      <c r="CG41" s="2282"/>
      <c r="CH41" s="2264"/>
      <c r="CI41" s="3813"/>
      <c r="CJ41" s="2580" t="s">
        <v>457</v>
      </c>
      <c r="CK41" s="2580" t="s">
        <v>458</v>
      </c>
      <c r="CL41" s="2580" t="s">
        <v>459</v>
      </c>
      <c r="CM41" s="2273" t="s">
        <v>460</v>
      </c>
      <c r="CN41" s="2274"/>
      <c r="CO41" s="2282"/>
      <c r="CP41" s="2264"/>
      <c r="CQ41" s="3813"/>
      <c r="CR41" s="2580" t="s">
        <v>457</v>
      </c>
      <c r="CS41" s="2580" t="s">
        <v>458</v>
      </c>
      <c r="CT41" s="2580" t="s">
        <v>459</v>
      </c>
      <c r="CU41" s="2273" t="s">
        <v>460</v>
      </c>
      <c r="CV41" s="2274"/>
      <c r="CW41" s="2282"/>
      <c r="CX41" s="2264"/>
      <c r="CY41" s="3813"/>
      <c r="CZ41" s="2580" t="s">
        <v>457</v>
      </c>
      <c r="DA41" s="2580" t="s">
        <v>458</v>
      </c>
      <c r="DB41" s="2580" t="s">
        <v>459</v>
      </c>
      <c r="DC41" s="2273" t="s">
        <v>460</v>
      </c>
      <c r="DD41" s="2274"/>
      <c r="DE41" s="3752"/>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3753"/>
      <c r="AN42" s="2275">
        <f>OFFSET(AN42,0,-1)+1</f>
        <v>1</v>
      </c>
      <c r="AO42" s="2275">
        <f>OFFSET(AO42,0,-1)+1</f>
        <v>2</v>
      </c>
      <c r="AP42" s="2275">
        <f>OFFSET(AP42,0,-1)+1</f>
        <v>3</v>
      </c>
      <c r="AQ42" s="2275">
        <f>OFFSET(AQ42,0,-1)+1</f>
        <v>4</v>
      </c>
      <c r="AR42" s="2275"/>
      <c r="AS42" s="2275">
        <f>OFFSET(AS42,0,-2)+1</f>
        <v>5</v>
      </c>
      <c r="AT42" s="2275">
        <f>OFFSET(AT42,0,-1)+1</f>
        <v>6</v>
      </c>
      <c r="AU42" s="3753"/>
      <c r="AV42" s="2275">
        <f>OFFSET(AV42,0,-1)+1</f>
        <v>1</v>
      </c>
      <c r="AW42" s="2275">
        <f>OFFSET(AW42,0,-1)+1</f>
        <v>2</v>
      </c>
      <c r="AX42" s="2275">
        <f>OFFSET(AX42,0,-1)+1</f>
        <v>3</v>
      </c>
      <c r="AY42" s="2275">
        <f>OFFSET(AY42,0,-1)+1</f>
        <v>4</v>
      </c>
      <c r="AZ42" s="2275"/>
      <c r="BA42" s="2275">
        <f>OFFSET(BA42,0,-2)+1</f>
        <v>5</v>
      </c>
      <c r="BB42" s="2275">
        <f>OFFSET(BB42,0,-1)+1</f>
        <v>6</v>
      </c>
      <c r="BC42" s="3753"/>
      <c r="BD42" s="2275">
        <f>OFFSET(BD42,0,-1)+1</f>
        <v>1</v>
      </c>
      <c r="BE42" s="2275">
        <f>OFFSET(BE42,0,-1)+1</f>
        <v>2</v>
      </c>
      <c r="BF42" s="2275">
        <f>OFFSET(BF42,0,-1)+1</f>
        <v>3</v>
      </c>
      <c r="BG42" s="2275">
        <f>OFFSET(BG42,0,-1)+1</f>
        <v>4</v>
      </c>
      <c r="BH42" s="2275"/>
      <c r="BI42" s="2275">
        <f>OFFSET(BI42,0,-2)+1</f>
        <v>5</v>
      </c>
      <c r="BJ42" s="2275">
        <f>OFFSET(BJ42,0,-1)+1</f>
        <v>6</v>
      </c>
      <c r="BK42" s="3753"/>
      <c r="BL42" s="2275">
        <f>OFFSET(BL42,0,-1)+1</f>
        <v>1</v>
      </c>
      <c r="BM42" s="2275">
        <f>OFFSET(BM42,0,-1)+1</f>
        <v>2</v>
      </c>
      <c r="BN42" s="2275">
        <f>OFFSET(BN42,0,-1)+1</f>
        <v>3</v>
      </c>
      <c r="BO42" s="2275">
        <f>OFFSET(BO42,0,-1)+1</f>
        <v>4</v>
      </c>
      <c r="BP42" s="2275"/>
      <c r="BQ42" s="2275">
        <f>OFFSET(BQ42,0,-2)+1</f>
        <v>5</v>
      </c>
      <c r="BR42" s="2275">
        <f>OFFSET(BR42,0,-1)+1</f>
        <v>6</v>
      </c>
      <c r="BS42" s="3753"/>
      <c r="BT42" s="2275">
        <f>OFFSET(BT42,0,-1)+1</f>
        <v>1</v>
      </c>
      <c r="BU42" s="2275">
        <f>OFFSET(BU42,0,-1)+1</f>
        <v>2</v>
      </c>
      <c r="BV42" s="2275">
        <f>OFFSET(BV42,0,-1)+1</f>
        <v>3</v>
      </c>
      <c r="BW42" s="2275">
        <f>OFFSET(BW42,0,-1)+1</f>
        <v>4</v>
      </c>
      <c r="BX42" s="2275"/>
      <c r="BY42" s="2275">
        <f>OFFSET(BY42,0,-2)+1</f>
        <v>5</v>
      </c>
      <c r="BZ42" s="2275">
        <f>OFFSET(BZ42,0,-1)+1</f>
        <v>6</v>
      </c>
      <c r="CA42" s="3753"/>
      <c r="CB42" s="2275">
        <f>OFFSET(CB42,0,-1)+1</f>
        <v>1</v>
      </c>
      <c r="CC42" s="2275">
        <f>OFFSET(CC42,0,-1)+1</f>
        <v>2</v>
      </c>
      <c r="CD42" s="2275">
        <f>OFFSET(CD42,0,-1)+1</f>
        <v>3</v>
      </c>
      <c r="CE42" s="2275">
        <f>OFFSET(CE42,0,-1)+1</f>
        <v>4</v>
      </c>
      <c r="CF42" s="2275"/>
      <c r="CG42" s="2275">
        <f>OFFSET(CG42,0,-2)+1</f>
        <v>5</v>
      </c>
      <c r="CH42" s="2275">
        <f>OFFSET(CH42,0,-1)+1</f>
        <v>6</v>
      </c>
      <c r="CI42" s="3753"/>
      <c r="CJ42" s="2275">
        <f>OFFSET(CJ42,0,-1)+1</f>
        <v>1</v>
      </c>
      <c r="CK42" s="2275">
        <f>OFFSET(CK42,0,-1)+1</f>
        <v>2</v>
      </c>
      <c r="CL42" s="2275">
        <f>OFFSET(CL42,0,-1)+1</f>
        <v>3</v>
      </c>
      <c r="CM42" s="2275">
        <f>OFFSET(CM42,0,-1)+1</f>
        <v>4</v>
      </c>
      <c r="CN42" s="2275"/>
      <c r="CO42" s="2275">
        <f>OFFSET(CO42,0,-2)+1</f>
        <v>5</v>
      </c>
      <c r="CP42" s="2275">
        <f>OFFSET(CP42,0,-1)+1</f>
        <v>6</v>
      </c>
      <c r="CQ42" s="3753"/>
      <c r="CR42" s="2275">
        <f>OFFSET(CR42,0,-1)+1</f>
        <v>1</v>
      </c>
      <c r="CS42" s="2275">
        <f>OFFSET(CS42,0,-1)+1</f>
        <v>2</v>
      </c>
      <c r="CT42" s="2275">
        <f>OFFSET(CT42,0,-1)+1</f>
        <v>3</v>
      </c>
      <c r="CU42" s="2275">
        <f>OFFSET(CU42,0,-1)+1</f>
        <v>4</v>
      </c>
      <c r="CV42" s="2275"/>
      <c r="CW42" s="2275">
        <f>OFFSET(CW42,0,-2)+1</f>
        <v>5</v>
      </c>
      <c r="CX42" s="2275">
        <f>OFFSET(CX42,0,-1)+1</f>
        <v>6</v>
      </c>
      <c r="CY42" s="3753"/>
      <c r="CZ42" s="2275">
        <f>OFFSET(CZ42,0,-1)+1</f>
        <v>1</v>
      </c>
      <c r="DA42" s="2275">
        <f>OFFSET(DA42,0,-1)+1</f>
        <v>2</v>
      </c>
      <c r="DB42" s="2275">
        <f>OFFSET(DB42,0,-1)+1</f>
        <v>3</v>
      </c>
      <c r="DC42" s="2275">
        <f>OFFSET(DC42,0,-1)+1</f>
        <v>4</v>
      </c>
      <c r="DD42" s="2275"/>
      <c r="DE42" s="3753">
        <f>OFFSET(DE42,0,-2)+1</f>
        <v>5</v>
      </c>
      <c r="DF42" s="1248">
        <f>OFFSET(DF42,0,-1)</f>
        <v>5</v>
      </c>
      <c r="DG42" s="1338">
        <f>OFFSET(DG42,0,-1)+1</f>
        <v>6</v>
      </c>
      <c r="DH42" s="514"/>
      <c r="DI42" s="514"/>
      <c r="DJ42" s="514"/>
      <c r="DK42" s="514"/>
      <c r="DL42" s="514"/>
      <c r="DM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теплоноситель, поставляемый АО "Интер РАО - Электрогенерация" потребителям Республики Коми</v>
      </c>
      <c r="AE43" s="2246"/>
      <c r="AF43" s="2246"/>
      <c r="AG43" s="2246"/>
      <c r="AH43" s="2246"/>
      <c r="AI43" s="2246"/>
      <c r="AJ43" s="2246"/>
      <c r="AK43" s="2246"/>
      <c r="AL43" s="2245"/>
      <c r="AM43" s="3799"/>
      <c r="AN43" s="2246"/>
      <c r="AO43" s="2246"/>
      <c r="AP43" s="2246"/>
      <c r="AQ43" s="2246"/>
      <c r="AR43" s="2246"/>
      <c r="AS43" s="2247"/>
      <c r="AT43" s="2245"/>
      <c r="AU43" s="3799"/>
      <c r="AV43" s="2246"/>
      <c r="AW43" s="2246"/>
      <c r="AX43" s="2246"/>
      <c r="AY43" s="2246"/>
      <c r="AZ43" s="2246"/>
      <c r="BA43" s="2247"/>
      <c r="BB43" s="2245"/>
      <c r="BC43" s="3799"/>
      <c r="BD43" s="2246"/>
      <c r="BE43" s="2246"/>
      <c r="BF43" s="2246"/>
      <c r="BG43" s="2246"/>
      <c r="BH43" s="2246"/>
      <c r="BI43" s="2247"/>
      <c r="BJ43" s="2245"/>
      <c r="BK43" s="3799"/>
      <c r="BL43" s="2246"/>
      <c r="BM43" s="2246"/>
      <c r="BN43" s="2246"/>
      <c r="BO43" s="2246"/>
      <c r="BP43" s="2246"/>
      <c r="BQ43" s="2247"/>
      <c r="BR43" s="2245"/>
      <c r="BS43" s="3799"/>
      <c r="BT43" s="2246"/>
      <c r="BU43" s="2246"/>
      <c r="BV43" s="2246"/>
      <c r="BW43" s="2246"/>
      <c r="BX43" s="2246"/>
      <c r="BY43" s="2247"/>
      <c r="BZ43" s="2245"/>
      <c r="CA43" s="3799"/>
      <c r="CB43" s="2246"/>
      <c r="CC43" s="2246"/>
      <c r="CD43" s="2246"/>
      <c r="CE43" s="2246"/>
      <c r="CF43" s="2246"/>
      <c r="CG43" s="2247"/>
      <c r="CH43" s="2245"/>
      <c r="CI43" s="3799"/>
      <c r="CJ43" s="2246"/>
      <c r="CK43" s="2246"/>
      <c r="CL43" s="2246"/>
      <c r="CM43" s="2246"/>
      <c r="CN43" s="2246"/>
      <c r="CO43" s="2247"/>
      <c r="CP43" s="2245"/>
      <c r="CQ43" s="3799"/>
      <c r="CR43" s="2246"/>
      <c r="CS43" s="2246"/>
      <c r="CT43" s="2246"/>
      <c r="CU43" s="2246"/>
      <c r="CV43" s="2246"/>
      <c r="CW43" s="2247"/>
      <c r="CX43" s="2245"/>
      <c r="CY43" s="3799"/>
      <c r="CZ43" s="2246"/>
      <c r="DA43" s="2246"/>
      <c r="DB43" s="2246"/>
      <c r="DC43" s="2246"/>
      <c r="DD43" s="2246"/>
      <c r="DE43" s="3734"/>
      <c r="DF43" s="2247"/>
      <c r="DG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413</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3799"/>
      <c r="AN44" s="2246"/>
      <c r="AO44" s="2246"/>
      <c r="AP44" s="2246"/>
      <c r="AQ44" s="2246"/>
      <c r="AR44" s="2246"/>
      <c r="AS44" s="2247"/>
      <c r="AT44" s="2245"/>
      <c r="AU44" s="3799"/>
      <c r="AV44" s="2246"/>
      <c r="AW44" s="2246"/>
      <c r="AX44" s="2246"/>
      <c r="AY44" s="2246"/>
      <c r="AZ44" s="2246"/>
      <c r="BA44" s="2247"/>
      <c r="BB44" s="2245"/>
      <c r="BC44" s="3799"/>
      <c r="BD44" s="2246"/>
      <c r="BE44" s="2246"/>
      <c r="BF44" s="2246"/>
      <c r="BG44" s="2246"/>
      <c r="BH44" s="2246"/>
      <c r="BI44" s="2247"/>
      <c r="BJ44" s="2245"/>
      <c r="BK44" s="3799"/>
      <c r="BL44" s="2246"/>
      <c r="BM44" s="2246"/>
      <c r="BN44" s="2246"/>
      <c r="BO44" s="2246"/>
      <c r="BP44" s="2246"/>
      <c r="BQ44" s="2247"/>
      <c r="BR44" s="2245"/>
      <c r="BS44" s="3799"/>
      <c r="BT44" s="2246"/>
      <c r="BU44" s="2246"/>
      <c r="BV44" s="2246"/>
      <c r="BW44" s="2246"/>
      <c r="BX44" s="2246"/>
      <c r="BY44" s="2247"/>
      <c r="BZ44" s="2245"/>
      <c r="CA44" s="3799"/>
      <c r="CB44" s="2246"/>
      <c r="CC44" s="2246"/>
      <c r="CD44" s="2246"/>
      <c r="CE44" s="2246"/>
      <c r="CF44" s="2246"/>
      <c r="CG44" s="2247"/>
      <c r="CH44" s="2245"/>
      <c r="CI44" s="3799"/>
      <c r="CJ44" s="2246"/>
      <c r="CK44" s="2246"/>
      <c r="CL44" s="2246"/>
      <c r="CM44" s="2246"/>
      <c r="CN44" s="2246"/>
      <c r="CO44" s="2247"/>
      <c r="CP44" s="2245"/>
      <c r="CQ44" s="3799"/>
      <c r="CR44" s="2246"/>
      <c r="CS44" s="2246"/>
      <c r="CT44" s="2246"/>
      <c r="CU44" s="2246"/>
      <c r="CV44" s="2246"/>
      <c r="CW44" s="2247"/>
      <c r="CX44" s="2245"/>
      <c r="CY44" s="3799"/>
      <c r="CZ44" s="2246"/>
      <c r="DA44" s="2246"/>
      <c r="DB44" s="2246"/>
      <c r="DC44" s="2246"/>
      <c r="DD44" s="2246"/>
      <c r="DE44" s="3734"/>
      <c r="DF44" s="2247"/>
      <c r="DG44" s="1261" t="s">
        <v>414</v>
      </c>
      <c r="DI44" s="503"/>
      <c r="DJ44" s="503" t="str">
        <f>IF(T44="","",T44)</f>
        <v>Территория действия тарифа</v>
      </c>
      <c r="DK44" s="503"/>
      <c r="DL44" s="503"/>
      <c r="DM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415</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3799"/>
      <c r="AN45" s="2246"/>
      <c r="AO45" s="2246"/>
      <c r="AP45" s="2246"/>
      <c r="AQ45" s="2246"/>
      <c r="AR45" s="2246"/>
      <c r="AS45" s="2247"/>
      <c r="AT45" s="2245"/>
      <c r="AU45" s="3799"/>
      <c r="AV45" s="2246"/>
      <c r="AW45" s="2246"/>
      <c r="AX45" s="2246"/>
      <c r="AY45" s="2246"/>
      <c r="AZ45" s="2246"/>
      <c r="BA45" s="2247"/>
      <c r="BB45" s="2245"/>
      <c r="BC45" s="3799"/>
      <c r="BD45" s="2246"/>
      <c r="BE45" s="2246"/>
      <c r="BF45" s="2246"/>
      <c r="BG45" s="2246"/>
      <c r="BH45" s="2246"/>
      <c r="BI45" s="2247"/>
      <c r="BJ45" s="2245"/>
      <c r="BK45" s="3799"/>
      <c r="BL45" s="2246"/>
      <c r="BM45" s="2246"/>
      <c r="BN45" s="2246"/>
      <c r="BO45" s="2246"/>
      <c r="BP45" s="2246"/>
      <c r="BQ45" s="2247"/>
      <c r="BR45" s="2245"/>
      <c r="BS45" s="3799"/>
      <c r="BT45" s="2246"/>
      <c r="BU45" s="2246"/>
      <c r="BV45" s="2246"/>
      <c r="BW45" s="2246"/>
      <c r="BX45" s="2246"/>
      <c r="BY45" s="2247"/>
      <c r="BZ45" s="2245"/>
      <c r="CA45" s="3799"/>
      <c r="CB45" s="2246"/>
      <c r="CC45" s="2246"/>
      <c r="CD45" s="2246"/>
      <c r="CE45" s="2246"/>
      <c r="CF45" s="2246"/>
      <c r="CG45" s="2247"/>
      <c r="CH45" s="2245"/>
      <c r="CI45" s="3799"/>
      <c r="CJ45" s="2246"/>
      <c r="CK45" s="2246"/>
      <c r="CL45" s="2246"/>
      <c r="CM45" s="2246"/>
      <c r="CN45" s="2246"/>
      <c r="CO45" s="2247"/>
      <c r="CP45" s="2245"/>
      <c r="CQ45" s="3799"/>
      <c r="CR45" s="2246"/>
      <c r="CS45" s="2246"/>
      <c r="CT45" s="2246"/>
      <c r="CU45" s="2246"/>
      <c r="CV45" s="2246"/>
      <c r="CW45" s="2247"/>
      <c r="CX45" s="2245"/>
      <c r="CY45" s="3799"/>
      <c r="CZ45" s="2246"/>
      <c r="DA45" s="2246"/>
      <c r="DB45" s="2246"/>
      <c r="DC45" s="2246"/>
      <c r="DD45" s="2246"/>
      <c r="DE45" s="3734"/>
      <c r="DF45" s="2247"/>
      <c r="DG45" s="1261" t="s">
        <v>416</v>
      </c>
      <c r="DI45" s="503"/>
      <c r="DJ45" s="503" t="str">
        <f>IF(T45="","",T45)</f>
        <v>Наименование системы теплоснабжения </v>
      </c>
      <c r="DK45" s="503"/>
      <c r="DL45" s="503"/>
      <c r="DM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417</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3799"/>
      <c r="AN46" s="2246"/>
      <c r="AO46" s="2246"/>
      <c r="AP46" s="2246"/>
      <c r="AQ46" s="2246"/>
      <c r="AR46" s="2246"/>
      <c r="AS46" s="2247"/>
      <c r="AT46" s="2245"/>
      <c r="AU46" s="3799"/>
      <c r="AV46" s="2246"/>
      <c r="AW46" s="2246"/>
      <c r="AX46" s="2246"/>
      <c r="AY46" s="2246"/>
      <c r="AZ46" s="2246"/>
      <c r="BA46" s="2247"/>
      <c r="BB46" s="2245"/>
      <c r="BC46" s="3799"/>
      <c r="BD46" s="2246"/>
      <c r="BE46" s="2246"/>
      <c r="BF46" s="2246"/>
      <c r="BG46" s="2246"/>
      <c r="BH46" s="2246"/>
      <c r="BI46" s="2247"/>
      <c r="BJ46" s="2245"/>
      <c r="BK46" s="3799"/>
      <c r="BL46" s="2246"/>
      <c r="BM46" s="2246"/>
      <c r="BN46" s="2246"/>
      <c r="BO46" s="2246"/>
      <c r="BP46" s="2246"/>
      <c r="BQ46" s="2247"/>
      <c r="BR46" s="2245"/>
      <c r="BS46" s="3799"/>
      <c r="BT46" s="2246"/>
      <c r="BU46" s="2246"/>
      <c r="BV46" s="2246"/>
      <c r="BW46" s="2246"/>
      <c r="BX46" s="2246"/>
      <c r="BY46" s="2247"/>
      <c r="BZ46" s="2245"/>
      <c r="CA46" s="3799"/>
      <c r="CB46" s="2246"/>
      <c r="CC46" s="2246"/>
      <c r="CD46" s="2246"/>
      <c r="CE46" s="2246"/>
      <c r="CF46" s="2246"/>
      <c r="CG46" s="2247"/>
      <c r="CH46" s="2245"/>
      <c r="CI46" s="3799"/>
      <c r="CJ46" s="2246"/>
      <c r="CK46" s="2246"/>
      <c r="CL46" s="2246"/>
      <c r="CM46" s="2246"/>
      <c r="CN46" s="2246"/>
      <c r="CO46" s="2247"/>
      <c r="CP46" s="2245"/>
      <c r="CQ46" s="3799"/>
      <c r="CR46" s="2246"/>
      <c r="CS46" s="2246"/>
      <c r="CT46" s="2246"/>
      <c r="CU46" s="2246"/>
      <c r="CV46" s="2246"/>
      <c r="CW46" s="2247"/>
      <c r="CX46" s="2245"/>
      <c r="CY46" s="3799"/>
      <c r="CZ46" s="2246"/>
      <c r="DA46" s="2246"/>
      <c r="DB46" s="2246"/>
      <c r="DC46" s="2246"/>
      <c r="DD46" s="2246"/>
      <c r="DE46" s="3734"/>
      <c r="DF46" s="2247"/>
      <c r="DG46" s="1261" t="s">
        <v>418</v>
      </c>
      <c r="DI46" s="503"/>
      <c r="DJ46" s="503" t="str">
        <f>IF(T46="","",T46)</f>
        <v>Источник тепловой энергии  </v>
      </c>
      <c r="DK46" s="503"/>
      <c r="DL46" s="503"/>
      <c r="DM46" s="1158">
        <v>21</v>
      </c>
    </row>
    <row s="1645" customFormat="1" customHeight="1" ht="0">
      <c r="A47" s="1346" t="s">
        <v>186</v>
      </c>
      <c r="B47" s="1346" t="s">
        <v>187</v>
      </c>
      <c r="C47" s="1346" t="s">
        <v>188</v>
      </c>
      <c r="D47" s="1346" t="s">
        <v>189</v>
      </c>
      <c r="E47" s="2262"/>
      <c r="F47" s="2262"/>
      <c r="G47" s="2262"/>
      <c r="H47" s="2262"/>
      <c r="I47" s="2259" t="str">
        <f>S46&amp;".1"</f>
        <v>1.1.1.1.1</v>
      </c>
      <c r="J47" s="1346"/>
      <c r="K47" s="1346"/>
      <c r="L47" s="1349" t="s">
        <v>419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3816"/>
      <c r="AN47" s="2300"/>
      <c r="AO47" s="2300"/>
      <c r="AP47" s="2300"/>
      <c r="AQ47" s="2300"/>
      <c r="AR47" s="2300"/>
      <c r="AS47" s="2301"/>
      <c r="AT47" s="2299"/>
      <c r="AU47" s="3816"/>
      <c r="AV47" s="2300"/>
      <c r="AW47" s="2300"/>
      <c r="AX47" s="2300"/>
      <c r="AY47" s="2300"/>
      <c r="AZ47" s="2300"/>
      <c r="BA47" s="2301"/>
      <c r="BB47" s="2299"/>
      <c r="BC47" s="3816"/>
      <c r="BD47" s="2300"/>
      <c r="BE47" s="2300"/>
      <c r="BF47" s="2300"/>
      <c r="BG47" s="2300"/>
      <c r="BH47" s="2300"/>
      <c r="BI47" s="2301"/>
      <c r="BJ47" s="2299"/>
      <c r="BK47" s="3816"/>
      <c r="BL47" s="2300"/>
      <c r="BM47" s="2300"/>
      <c r="BN47" s="2300"/>
      <c r="BO47" s="2300"/>
      <c r="BP47" s="2300"/>
      <c r="BQ47" s="2301"/>
      <c r="BR47" s="2299"/>
      <c r="BS47" s="3816"/>
      <c r="BT47" s="2300"/>
      <c r="BU47" s="2300"/>
      <c r="BV47" s="2300"/>
      <c r="BW47" s="2300"/>
      <c r="BX47" s="2300"/>
      <c r="BY47" s="2301"/>
      <c r="BZ47" s="2299"/>
      <c r="CA47" s="3816"/>
      <c r="CB47" s="2300"/>
      <c r="CC47" s="2300"/>
      <c r="CD47" s="2300"/>
      <c r="CE47" s="2300"/>
      <c r="CF47" s="2300"/>
      <c r="CG47" s="2301"/>
      <c r="CH47" s="2299"/>
      <c r="CI47" s="3816"/>
      <c r="CJ47" s="2300"/>
      <c r="CK47" s="2300"/>
      <c r="CL47" s="2300"/>
      <c r="CM47" s="2300"/>
      <c r="CN47" s="2300"/>
      <c r="CO47" s="2301"/>
      <c r="CP47" s="2299"/>
      <c r="CQ47" s="3816"/>
      <c r="CR47" s="2300"/>
      <c r="CS47" s="2300"/>
      <c r="CT47" s="2300"/>
      <c r="CU47" s="2300"/>
      <c r="CV47" s="2300"/>
      <c r="CW47" s="2301"/>
      <c r="CX47" s="2299"/>
      <c r="CY47" s="3816"/>
      <c r="CZ47" s="2300"/>
      <c r="DA47" s="2300"/>
      <c r="DB47" s="2300"/>
      <c r="DC47" s="2300"/>
      <c r="DD47" s="2300"/>
      <c r="DE47" s="3777"/>
      <c r="DF47" s="2301"/>
      <c r="DG47" s="1388"/>
      <c r="DI47" s="503"/>
      <c r="DJ47" s="503" t="str">
        <f>IF(T47="","",T47)</f>
        <v/>
      </c>
      <c r="DK47" s="503"/>
      <c r="DL47" s="503"/>
      <c r="DM47" s="514">
        <v>0</v>
      </c>
    </row>
    <row customHeight="1" ht="22.049999999999997">
      <c r="A48" s="1366" t="s">
        <v>186</v>
      </c>
      <c r="B48" s="1366" t="s">
        <v>187</v>
      </c>
      <c r="C48" s="1366" t="s">
        <v>188</v>
      </c>
      <c r="D48" s="1366" t="s">
        <v>189</v>
      </c>
      <c r="E48" s="2262"/>
      <c r="F48" s="2262"/>
      <c r="G48" s="2262"/>
      <c r="H48" s="2262"/>
      <c r="I48" s="2289"/>
      <c r="J48" s="2259" t="str">
        <f>S46&amp;".1"</f>
        <v>1.1.1.1.1</v>
      </c>
      <c r="K48" s="1366"/>
      <c r="L48" s="1367" t="s">
        <v>422</v>
      </c>
      <c r="P48" s="2260"/>
      <c r="Q48" s="2260">
        <v>1</v>
      </c>
      <c r="R48" s="360"/>
      <c r="S48" s="1339" t="str">
        <f>$J48</f>
        <v>1.1.1.1.1</v>
      </c>
      <c r="T48" s="289" t="s">
        <v>423</v>
      </c>
      <c r="U48" s="303"/>
      <c r="V48" s="2248"/>
      <c r="W48" s="2249"/>
      <c r="X48" s="2249"/>
      <c r="Y48" s="2249"/>
      <c r="Z48" s="2249"/>
      <c r="AA48" s="2249"/>
      <c r="AB48" s="2249"/>
      <c r="AC48" s="2250"/>
      <c r="AD48" s="2248" t="s">
        <v>467</v>
      </c>
      <c r="AE48" s="2249"/>
      <c r="AF48" s="2249"/>
      <c r="AG48" s="2249"/>
      <c r="AH48" s="2249"/>
      <c r="AI48" s="2249"/>
      <c r="AJ48" s="2249"/>
      <c r="AK48" s="2249"/>
      <c r="AL48" s="2248"/>
      <c r="AM48" s="3801"/>
      <c r="AN48" s="2249"/>
      <c r="AO48" s="2249"/>
      <c r="AP48" s="2249"/>
      <c r="AQ48" s="2249"/>
      <c r="AR48" s="2249"/>
      <c r="AS48" s="2250"/>
      <c r="AT48" s="2248"/>
      <c r="AU48" s="3801"/>
      <c r="AV48" s="2249"/>
      <c r="AW48" s="2249"/>
      <c r="AX48" s="2249"/>
      <c r="AY48" s="2249"/>
      <c r="AZ48" s="2249"/>
      <c r="BA48" s="2250"/>
      <c r="BB48" s="2248"/>
      <c r="BC48" s="3801"/>
      <c r="BD48" s="2249"/>
      <c r="BE48" s="2249"/>
      <c r="BF48" s="2249"/>
      <c r="BG48" s="2249"/>
      <c r="BH48" s="2249"/>
      <c r="BI48" s="2250"/>
      <c r="BJ48" s="2248"/>
      <c r="BK48" s="3801"/>
      <c r="BL48" s="2249"/>
      <c r="BM48" s="2249"/>
      <c r="BN48" s="2249"/>
      <c r="BO48" s="2249"/>
      <c r="BP48" s="2249"/>
      <c r="BQ48" s="2250"/>
      <c r="BR48" s="2248"/>
      <c r="BS48" s="3801"/>
      <c r="BT48" s="2249"/>
      <c r="BU48" s="2249"/>
      <c r="BV48" s="2249"/>
      <c r="BW48" s="2249"/>
      <c r="BX48" s="2249"/>
      <c r="BY48" s="2250"/>
      <c r="BZ48" s="2248"/>
      <c r="CA48" s="3801"/>
      <c r="CB48" s="2249"/>
      <c r="CC48" s="2249"/>
      <c r="CD48" s="2249"/>
      <c r="CE48" s="2249"/>
      <c r="CF48" s="2249"/>
      <c r="CG48" s="2250"/>
      <c r="CH48" s="2248"/>
      <c r="CI48" s="3801"/>
      <c r="CJ48" s="2249"/>
      <c r="CK48" s="2249"/>
      <c r="CL48" s="2249"/>
      <c r="CM48" s="2249"/>
      <c r="CN48" s="2249"/>
      <c r="CO48" s="2250"/>
      <c r="CP48" s="2248"/>
      <c r="CQ48" s="3801"/>
      <c r="CR48" s="2249"/>
      <c r="CS48" s="2249"/>
      <c r="CT48" s="2249"/>
      <c r="CU48" s="2249"/>
      <c r="CV48" s="2249"/>
      <c r="CW48" s="2250"/>
      <c r="CX48" s="2248"/>
      <c r="CY48" s="3801"/>
      <c r="CZ48" s="2249"/>
      <c r="DA48" s="2249"/>
      <c r="DB48" s="2249"/>
      <c r="DC48" s="2249"/>
      <c r="DD48" s="2249"/>
      <c r="DE48" s="3735"/>
      <c r="DF48" s="2250"/>
      <c r="DG48" s="1261" t="s">
        <v>424</v>
      </c>
      <c r="DI48" s="503"/>
      <c r="DJ48" s="503" t="str">
        <f>IF(T48="","",T48)</f>
        <v>Группа потребителей</v>
      </c>
      <c r="DK48" s="503"/>
      <c r="DL48" s="503"/>
      <c r="DM48" s="1158">
        <v>21</v>
      </c>
    </row>
    <row customHeight="1" ht="22.049999999999997">
      <c r="A49" s="1366" t="s">
        <v>186</v>
      </c>
      <c r="B49" s="1366" t="s">
        <v>187</v>
      </c>
      <c r="C49" s="1366" t="s">
        <v>188</v>
      </c>
      <c r="D49" s="1366" t="s">
        <v>189</v>
      </c>
      <c r="E49" s="2262"/>
      <c r="F49" s="2262"/>
      <c r="G49" s="2262"/>
      <c r="H49" s="2262"/>
      <c r="I49" s="2289"/>
      <c r="J49" s="2289"/>
      <c r="K49" s="2259" t="str">
        <f>J48&amp;".1"</f>
        <v>1.1.1.1.1.1</v>
      </c>
      <c r="L49" s="1367" t="s">
        <v>425</v>
      </c>
      <c r="P49" s="2260"/>
      <c r="Q49" s="2260"/>
      <c r="R49" s="360">
        <v>1</v>
      </c>
      <c r="S49" s="1339" t="str">
        <f>$K49</f>
        <v>1.1.1.1.1.1</v>
      </c>
      <c r="T49" s="1350" t="s">
        <v>463</v>
      </c>
      <c r="U49" s="303"/>
      <c r="V49" s="754"/>
      <c r="W49" s="328"/>
      <c r="X49" s="754"/>
      <c r="Y49" s="1260"/>
      <c r="Z49" s="2268"/>
      <c r="AA49" s="2110" t="s">
        <v>65</v>
      </c>
      <c r="AB49" s="2268"/>
      <c r="AC49" s="2110" t="s">
        <v>65</v>
      </c>
      <c r="AD49" s="754">
        <v>73.74</v>
      </c>
      <c r="AE49" s="328"/>
      <c r="AF49" s="754"/>
      <c r="AG49" s="1260"/>
      <c r="AH49" s="2605">
        <v>45292</v>
      </c>
      <c r="AI49" s="2110" t="s">
        <v>65</v>
      </c>
      <c r="AJ49" s="2290">
        <v>45473</v>
      </c>
      <c r="AK49" s="2110" t="s">
        <v>65</v>
      </c>
      <c r="AL49" s="754">
        <v>83.7</v>
      </c>
      <c r="AM49" s="328"/>
      <c r="AN49" s="754"/>
      <c r="AO49" s="1260"/>
      <c r="AP49" s="2605">
        <v>45474</v>
      </c>
      <c r="AQ49" s="2110" t="s">
        <v>65</v>
      </c>
      <c r="AR49" s="2605">
        <v>45657</v>
      </c>
      <c r="AS49" s="2110" t="s">
        <v>65</v>
      </c>
      <c r="AT49" s="754">
        <v>83.7</v>
      </c>
      <c r="AU49" s="328"/>
      <c r="AV49" s="754"/>
      <c r="AW49" s="1260"/>
      <c r="AX49" s="2605">
        <v>45658</v>
      </c>
      <c r="AY49" s="2110" t="s">
        <v>65</v>
      </c>
      <c r="AZ49" s="2605">
        <v>45838</v>
      </c>
      <c r="BA49" s="2110" t="s">
        <v>65</v>
      </c>
      <c r="BB49" s="754">
        <v>88.83</v>
      </c>
      <c r="BC49" s="328"/>
      <c r="BD49" s="754"/>
      <c r="BE49" s="1260"/>
      <c r="BF49" s="2605">
        <v>45839</v>
      </c>
      <c r="BG49" s="2110" t="s">
        <v>65</v>
      </c>
      <c r="BH49" s="2605">
        <v>46022</v>
      </c>
      <c r="BI49" s="2110" t="s">
        <v>65</v>
      </c>
      <c r="BJ49" s="754">
        <v>88.83</v>
      </c>
      <c r="BK49" s="328"/>
      <c r="BL49" s="754"/>
      <c r="BM49" s="1260"/>
      <c r="BN49" s="2605">
        <v>46023</v>
      </c>
      <c r="BO49" s="2110" t="s">
        <v>65</v>
      </c>
      <c r="BP49" s="2605">
        <v>46295</v>
      </c>
      <c r="BQ49" s="2110" t="s">
        <v>65</v>
      </c>
      <c r="BR49" s="754">
        <v>102.15</v>
      </c>
      <c r="BS49" s="328"/>
      <c r="BT49" s="754"/>
      <c r="BU49" s="1260"/>
      <c r="BV49" s="2605">
        <v>46296</v>
      </c>
      <c r="BW49" s="2110" t="s">
        <v>65</v>
      </c>
      <c r="BX49" s="2605">
        <v>46387</v>
      </c>
      <c r="BY49" s="2110" t="s">
        <v>65</v>
      </c>
      <c r="BZ49" s="754">
        <v>102.15</v>
      </c>
      <c r="CA49" s="328"/>
      <c r="CB49" s="754"/>
      <c r="CC49" s="1260"/>
      <c r="CD49" s="2605">
        <v>46388</v>
      </c>
      <c r="CE49" s="2110" t="s">
        <v>65</v>
      </c>
      <c r="CF49" s="2605">
        <v>46568</v>
      </c>
      <c r="CG49" s="2110" t="s">
        <v>65</v>
      </c>
      <c r="CH49" s="754">
        <v>104.91</v>
      </c>
      <c r="CI49" s="328"/>
      <c r="CJ49" s="754"/>
      <c r="CK49" s="1260"/>
      <c r="CL49" s="2605">
        <v>46569</v>
      </c>
      <c r="CM49" s="2110" t="s">
        <v>65</v>
      </c>
      <c r="CN49" s="2605">
        <v>46752</v>
      </c>
      <c r="CO49" s="2110" t="s">
        <v>65</v>
      </c>
      <c r="CP49" s="754">
        <v>90.25</v>
      </c>
      <c r="CQ49" s="328"/>
      <c r="CR49" s="754"/>
      <c r="CS49" s="1260"/>
      <c r="CT49" s="2605">
        <v>46753</v>
      </c>
      <c r="CU49" s="2110" t="s">
        <v>65</v>
      </c>
      <c r="CV49" s="2605">
        <v>46934</v>
      </c>
      <c r="CW49" s="2110" t="s">
        <v>65</v>
      </c>
      <c r="CX49" s="754">
        <v>90.26</v>
      </c>
      <c r="CY49" s="328"/>
      <c r="CZ49" s="754"/>
      <c r="DA49" s="1260"/>
      <c r="DB49" s="2605">
        <v>46935</v>
      </c>
      <c r="DC49" s="2110" t="s">
        <v>65</v>
      </c>
      <c r="DD49" s="2605">
        <v>47118</v>
      </c>
      <c r="DE49" s="2110" t="s">
        <v>65</v>
      </c>
      <c r="DF49" s="1351"/>
      <c r="DG49" s="2256" t="s">
        <v>469</v>
      </c>
      <c r="DH49" s="514">
        <f>STRCHECKDATE(V50:DF50)</f>
      </c>
      <c r="DI49" s="503"/>
      <c r="DJ49" s="503" t="str">
        <f>IF(T49="","",T49)</f>
        <v>вода</v>
      </c>
      <c r="DK49" s="503"/>
      <c r="DL49" s="503"/>
      <c r="DM49" s="1158">
        <v>21</v>
      </c>
    </row>
    <row customHeight="1" ht="1.05">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45658-45838</v>
      </c>
      <c r="AX50" s="2312"/>
      <c r="AY50" s="2110"/>
      <c r="AZ50" s="2312"/>
      <c r="BA50" s="2110"/>
      <c r="BB50" s="328"/>
      <c r="BC50" s="328"/>
      <c r="BD50" s="328"/>
      <c r="BE50" s="331" t="str">
        <f>BF49&amp;"-"&amp;BH49</f>
        <v>45839-46022</v>
      </c>
      <c r="BF50" s="2312"/>
      <c r="BG50" s="2110"/>
      <c r="BH50" s="2312"/>
      <c r="BI50" s="2110"/>
      <c r="BJ50" s="328"/>
      <c r="BK50" s="328"/>
      <c r="BL50" s="328"/>
      <c r="BM50" s="331" t="str">
        <f>BN49&amp;"-"&amp;BP49</f>
        <v>46023-46295</v>
      </c>
      <c r="BN50" s="2312"/>
      <c r="BO50" s="2110"/>
      <c r="BP50" s="2312"/>
      <c r="BQ50" s="2110"/>
      <c r="BR50" s="328"/>
      <c r="BS50" s="328"/>
      <c r="BT50" s="328"/>
      <c r="BU50" s="331" t="str">
        <f>BV49&amp;"-"&amp;BX49</f>
        <v>46296-46387</v>
      </c>
      <c r="BV50" s="2312"/>
      <c r="BW50" s="2110"/>
      <c r="BX50" s="2312"/>
      <c r="BY50" s="2110"/>
      <c r="BZ50" s="328"/>
      <c r="CA50" s="328"/>
      <c r="CB50" s="328"/>
      <c r="CC50" s="331" t="str">
        <f>CD49&amp;"-"&amp;CF49</f>
        <v>46388-46568</v>
      </c>
      <c r="CD50" s="2312"/>
      <c r="CE50" s="2110"/>
      <c r="CF50" s="2312"/>
      <c r="CG50" s="2110"/>
      <c r="CH50" s="328"/>
      <c r="CI50" s="328"/>
      <c r="CJ50" s="328"/>
      <c r="CK50" s="331" t="str">
        <f>CL49&amp;"-"&amp;CN49</f>
        <v>46569-46752</v>
      </c>
      <c r="CL50" s="2312"/>
      <c r="CM50" s="2110"/>
      <c r="CN50" s="2312"/>
      <c r="CO50" s="2110"/>
      <c r="CP50" s="328"/>
      <c r="CQ50" s="328"/>
      <c r="CR50" s="328"/>
      <c r="CS50" s="331" t="str">
        <f>CT49&amp;"-"&amp;CV49</f>
        <v>46753-46934</v>
      </c>
      <c r="CT50" s="2312"/>
      <c r="CU50" s="2110"/>
      <c r="CV50" s="2312"/>
      <c r="CW50" s="2110"/>
      <c r="CX50" s="328"/>
      <c r="CY50" s="328"/>
      <c r="CZ50" s="328"/>
      <c r="DA50" s="331" t="str">
        <f>DB49&amp;"-"&amp;DD49</f>
        <v>46935-47118</v>
      </c>
      <c r="DB50" s="2312"/>
      <c r="DC50" s="2110"/>
      <c r="DD50" s="2312"/>
      <c r="DE50" s="2110"/>
      <c r="DF50" s="1352"/>
      <c r="DG50" s="2257"/>
      <c r="DI50" s="503"/>
      <c r="DJ50" s="503" t="str">
        <f>IF(T50="","",T50)</f>
        <v/>
      </c>
      <c r="DK50" s="503"/>
      <c r="DL50" s="503"/>
      <c r="DM50" s="1158">
        <v>1</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427</v>
      </c>
      <c r="U51" s="370"/>
      <c r="V51" s="370"/>
      <c r="W51" s="370"/>
      <c r="X51" s="370"/>
      <c r="Y51" s="370"/>
      <c r="Z51" s="370"/>
      <c r="AA51" s="370"/>
      <c r="AB51" s="370"/>
      <c r="AC51" s="370"/>
      <c r="AD51" s="370"/>
      <c r="AE51" s="370"/>
      <c r="AF51" s="370"/>
      <c r="AG51" s="370"/>
      <c r="AH51" s="370"/>
      <c r="AI51" s="370"/>
      <c r="AJ51" s="370"/>
      <c r="AK51" s="370"/>
      <c r="AL51" s="3572"/>
      <c r="AM51" s="3835"/>
      <c r="AN51" s="3574"/>
      <c r="AO51" s="3575"/>
      <c r="AP51" s="3576"/>
      <c r="AQ51" s="3577"/>
      <c r="AR51" s="3578"/>
      <c r="AS51" s="3579"/>
      <c r="AT51" s="3580"/>
      <c r="AU51" s="3836"/>
      <c r="AV51" s="3582"/>
      <c r="AW51" s="3583"/>
      <c r="AX51" s="3584"/>
      <c r="AY51" s="3585"/>
      <c r="AZ51" s="3586"/>
      <c r="BA51" s="3587"/>
      <c r="BB51" s="3588"/>
      <c r="BC51" s="3837"/>
      <c r="BD51" s="3590"/>
      <c r="BE51" s="3591"/>
      <c r="BF51" s="3592"/>
      <c r="BG51" s="3593"/>
      <c r="BH51" s="3594"/>
      <c r="BI51" s="3595"/>
      <c r="BJ51" s="3596"/>
      <c r="BK51" s="3838"/>
      <c r="BL51" s="3598"/>
      <c r="BM51" s="3599"/>
      <c r="BN51" s="3600"/>
      <c r="BO51" s="3601"/>
      <c r="BP51" s="3602"/>
      <c r="BQ51" s="3603"/>
      <c r="BR51" s="3604"/>
      <c r="BS51" s="3839"/>
      <c r="BT51" s="3606"/>
      <c r="BU51" s="3607"/>
      <c r="BV51" s="3608"/>
      <c r="BW51" s="3609"/>
      <c r="BX51" s="3610"/>
      <c r="BY51" s="3611"/>
      <c r="BZ51" s="3612"/>
      <c r="CA51" s="3840"/>
      <c r="CB51" s="3614"/>
      <c r="CC51" s="3615"/>
      <c r="CD51" s="3616"/>
      <c r="CE51" s="3617"/>
      <c r="CF51" s="3618"/>
      <c r="CG51" s="3619"/>
      <c r="CH51" s="3620"/>
      <c r="CI51" s="3841"/>
      <c r="CJ51" s="3622"/>
      <c r="CK51" s="3623"/>
      <c r="CL51" s="3624"/>
      <c r="CM51" s="3625"/>
      <c r="CN51" s="3626"/>
      <c r="CO51" s="3627"/>
      <c r="CP51" s="3628"/>
      <c r="CQ51" s="3842"/>
      <c r="CR51" s="3630"/>
      <c r="CS51" s="3631"/>
      <c r="CT51" s="3632"/>
      <c r="CU51" s="3633"/>
      <c r="CV51" s="3634"/>
      <c r="CW51" s="3635"/>
      <c r="CX51" s="3636"/>
      <c r="CY51" s="3843"/>
      <c r="CZ51" s="3638"/>
      <c r="DA51" s="3639"/>
      <c r="DB51" s="3640"/>
      <c r="DC51" s="3641"/>
      <c r="DD51" s="3642"/>
      <c r="DE51" s="3781"/>
      <c r="DF51" s="327"/>
      <c r="DG51" s="2258"/>
      <c r="DI51" s="503"/>
      <c r="DJ51" s="503" t="str">
        <f>IF(T51="","",T51)</f>
        <v>Добавить вид теплоносителя (параметры теплоносителя)</v>
      </c>
      <c r="DK51" s="503"/>
      <c r="DL51" s="503"/>
      <c r="DM51" s="1158">
        <v>11</v>
      </c>
    </row>
    <row s="1853" customFormat="1" customHeight="1" ht="21">
      <c r="A52" s="1366"/>
      <c r="B52" s="1366"/>
      <c r="C52" s="1366"/>
      <c r="D52" s="1366"/>
      <c r="E52" s="2262"/>
      <c r="F52" s="2262"/>
      <c r="G52" s="2262"/>
      <c r="H52" s="2262"/>
      <c r="I52" s="2289"/>
      <c r="J52" s="2259" t="str">
        <f>S46&amp;".2"</f>
        <v>1.1.1.1.2</v>
      </c>
      <c r="K52" s="1366"/>
      <c r="L52" s="1372" t="s">
        <v>422</v>
      </c>
      <c r="M52" s="1369"/>
      <c r="N52" s="1369"/>
      <c r="O52" s="1779"/>
      <c r="P52" s="2377"/>
      <c r="Q52" s="686" t="s">
        <v>176</v>
      </c>
      <c r="R52" s="360"/>
      <c r="S52" s="2276" t="str">
        <f>$J52</f>
        <v>1.1.1.1.2</v>
      </c>
      <c r="T52" s="289" t="s">
        <v>423</v>
      </c>
      <c r="U52" s="303"/>
      <c r="V52" s="2248"/>
      <c r="W52" s="2249"/>
      <c r="X52" s="2249"/>
      <c r="Y52" s="2249"/>
      <c r="Z52" s="2249"/>
      <c r="AA52" s="2249"/>
      <c r="AB52" s="2249"/>
      <c r="AC52" s="2250"/>
      <c r="AD52" s="2248" t="s">
        <v>465</v>
      </c>
      <c r="AE52" s="2249"/>
      <c r="AF52" s="2249"/>
      <c r="AG52" s="2249"/>
      <c r="AH52" s="2249"/>
      <c r="AI52" s="2249"/>
      <c r="AJ52" s="2249"/>
      <c r="AK52" s="2249"/>
      <c r="AL52" s="2248"/>
      <c r="AM52" s="3801"/>
      <c r="AN52" s="2249"/>
      <c r="AO52" s="2249"/>
      <c r="AP52" s="2249"/>
      <c r="AQ52" s="2249"/>
      <c r="AR52" s="2249"/>
      <c r="AS52" s="2250"/>
      <c r="AT52" s="2248"/>
      <c r="AU52" s="3801"/>
      <c r="AV52" s="2249"/>
      <c r="AW52" s="2249"/>
      <c r="AX52" s="2249"/>
      <c r="AY52" s="2249"/>
      <c r="AZ52" s="2249"/>
      <c r="BA52" s="2250"/>
      <c r="BB52" s="2248"/>
      <c r="BC52" s="3801"/>
      <c r="BD52" s="2249"/>
      <c r="BE52" s="2249"/>
      <c r="BF52" s="2249"/>
      <c r="BG52" s="2249"/>
      <c r="BH52" s="2249"/>
      <c r="BI52" s="2250"/>
      <c r="BJ52" s="2248"/>
      <c r="BK52" s="3801"/>
      <c r="BL52" s="2249"/>
      <c r="BM52" s="2249"/>
      <c r="BN52" s="2249"/>
      <c r="BO52" s="2249"/>
      <c r="BP52" s="2249"/>
      <c r="BQ52" s="2250"/>
      <c r="BR52" s="2248"/>
      <c r="BS52" s="3801"/>
      <c r="BT52" s="2249"/>
      <c r="BU52" s="2249"/>
      <c r="BV52" s="2249"/>
      <c r="BW52" s="2249"/>
      <c r="BX52" s="2249"/>
      <c r="BY52" s="2250"/>
      <c r="BZ52" s="2248"/>
      <c r="CA52" s="3801"/>
      <c r="CB52" s="2249"/>
      <c r="CC52" s="2249"/>
      <c r="CD52" s="2249"/>
      <c r="CE52" s="2249"/>
      <c r="CF52" s="2249"/>
      <c r="CG52" s="2250"/>
      <c r="CH52" s="2248"/>
      <c r="CI52" s="3801"/>
      <c r="CJ52" s="2249"/>
      <c r="CK52" s="2249"/>
      <c r="CL52" s="2249"/>
      <c r="CM52" s="2249"/>
      <c r="CN52" s="2249"/>
      <c r="CO52" s="2250"/>
      <c r="CP52" s="2248"/>
      <c r="CQ52" s="3801"/>
      <c r="CR52" s="2249"/>
      <c r="CS52" s="2249"/>
      <c r="CT52" s="2249"/>
      <c r="CU52" s="2249"/>
      <c r="CV52" s="2249"/>
      <c r="CW52" s="2250"/>
      <c r="CX52" s="2248"/>
      <c r="CY52" s="3801"/>
      <c r="CZ52" s="2249"/>
      <c r="DA52" s="2249"/>
      <c r="DB52" s="2249"/>
      <c r="DC52" s="2249"/>
      <c r="DD52" s="2249"/>
      <c r="DE52" s="3735"/>
      <c r="DF52" s="2250"/>
      <c r="DG52" s="1261" t="s">
        <v>424</v>
      </c>
      <c r="DH52" s="1645"/>
      <c r="DI52" s="1627"/>
      <c r="DJ52" s="1627" t="str">
        <f>IF(T52="","",T52)</f>
        <v>Группа потребителей</v>
      </c>
      <c r="DK52" s="1627"/>
      <c r="DL52" s="1627"/>
      <c r="DM52" s="1638">
        <v>0</v>
      </c>
    </row>
    <row s="1853" customFormat="1" customHeight="1" ht="21">
      <c r="A53" s="1366"/>
      <c r="B53" s="1366"/>
      <c r="C53" s="1366"/>
      <c r="D53" s="1366"/>
      <c r="E53" s="2262"/>
      <c r="F53" s="2262"/>
      <c r="G53" s="2262"/>
      <c r="H53" s="2262"/>
      <c r="I53" s="2289"/>
      <c r="J53" s="2289" t="str">
        <f>S46&amp;".1"</f>
        <v>1.1.1.1.1</v>
      </c>
      <c r="K53" s="2259" t="str">
        <f>J52&amp;".1"</f>
        <v>1.1.1.1.2.1</v>
      </c>
      <c r="L53" s="1372" t="s">
        <v>425</v>
      </c>
      <c r="M53" s="1369"/>
      <c r="N53" s="1369"/>
      <c r="O53" s="1369"/>
      <c r="P53" s="2377"/>
      <c r="Q53" s="2377"/>
      <c r="R53" s="360">
        <v>1</v>
      </c>
      <c r="S53" s="2276" t="str">
        <f>$K53</f>
        <v>1.1.1.1.2.1</v>
      </c>
      <c r="T53" s="1350" t="s">
        <v>463</v>
      </c>
      <c r="U53" s="303"/>
      <c r="V53" s="754"/>
      <c r="W53" s="328"/>
      <c r="X53" s="754"/>
      <c r="Y53" s="1260"/>
      <c r="Z53" s="2605"/>
      <c r="AA53" s="2110" t="s">
        <v>65</v>
      </c>
      <c r="AB53" s="2605"/>
      <c r="AC53" s="2110" t="s">
        <v>65</v>
      </c>
      <c r="AD53" s="754"/>
      <c r="AE53" s="328"/>
      <c r="AF53" s="754"/>
      <c r="AG53" s="1260"/>
      <c r="AH53" s="2605">
        <v>45292</v>
      </c>
      <c r="AI53" s="2110" t="s">
        <v>65</v>
      </c>
      <c r="AJ53" s="2605">
        <v>45473</v>
      </c>
      <c r="AK53" s="2110" t="s">
        <v>65</v>
      </c>
      <c r="AL53" s="754"/>
      <c r="AM53" s="328"/>
      <c r="AN53" s="754"/>
      <c r="AO53" s="1260"/>
      <c r="AP53" s="2605">
        <v>45474</v>
      </c>
      <c r="AQ53" s="2110" t="s">
        <v>65</v>
      </c>
      <c r="AR53" s="2605">
        <v>45657</v>
      </c>
      <c r="AS53" s="2110" t="s">
        <v>65</v>
      </c>
      <c r="AT53" s="754"/>
      <c r="AU53" s="328"/>
      <c r="AV53" s="754"/>
      <c r="AW53" s="1260"/>
      <c r="AX53" s="2605">
        <v>45658</v>
      </c>
      <c r="AY53" s="2110" t="s">
        <v>65</v>
      </c>
      <c r="AZ53" s="2605">
        <v>45838</v>
      </c>
      <c r="BA53" s="2110" t="s">
        <v>65</v>
      </c>
      <c r="BB53" s="754"/>
      <c r="BC53" s="328"/>
      <c r="BD53" s="754"/>
      <c r="BE53" s="1260"/>
      <c r="BF53" s="2605">
        <v>45839</v>
      </c>
      <c r="BG53" s="2110" t="s">
        <v>65</v>
      </c>
      <c r="BH53" s="2605">
        <v>46022</v>
      </c>
      <c r="BI53" s="2110" t="s">
        <v>65</v>
      </c>
      <c r="BJ53" s="754">
        <v>108.37</v>
      </c>
      <c r="BK53" s="328"/>
      <c r="BL53" s="754"/>
      <c r="BM53" s="1260"/>
      <c r="BN53" s="2605">
        <v>46023</v>
      </c>
      <c r="BO53" s="2110" t="s">
        <v>65</v>
      </c>
      <c r="BP53" s="2605">
        <v>46295</v>
      </c>
      <c r="BQ53" s="2110" t="s">
        <v>65</v>
      </c>
      <c r="BR53" s="754">
        <v>124.62</v>
      </c>
      <c r="BS53" s="328"/>
      <c r="BT53" s="754"/>
      <c r="BU53" s="1260"/>
      <c r="BV53" s="2605">
        <v>46296</v>
      </c>
      <c r="BW53" s="2110" t="s">
        <v>65</v>
      </c>
      <c r="BX53" s="2605">
        <v>46387</v>
      </c>
      <c r="BY53" s="2110" t="s">
        <v>65</v>
      </c>
      <c r="BZ53" s="754">
        <v>124.62</v>
      </c>
      <c r="CA53" s="328"/>
      <c r="CB53" s="754"/>
      <c r="CC53" s="1260"/>
      <c r="CD53" s="2605">
        <v>46388</v>
      </c>
      <c r="CE53" s="2110" t="s">
        <v>65</v>
      </c>
      <c r="CF53" s="2605">
        <v>46568</v>
      </c>
      <c r="CG53" s="2110" t="s">
        <v>65</v>
      </c>
      <c r="CH53" s="754">
        <v>127.99</v>
      </c>
      <c r="CI53" s="328"/>
      <c r="CJ53" s="754"/>
      <c r="CK53" s="1260"/>
      <c r="CL53" s="2605">
        <v>46569</v>
      </c>
      <c r="CM53" s="2110" t="s">
        <v>65</v>
      </c>
      <c r="CN53" s="2605">
        <v>46752</v>
      </c>
      <c r="CO53" s="2110" t="s">
        <v>65</v>
      </c>
      <c r="CP53" s="754">
        <v>110.11</v>
      </c>
      <c r="CQ53" s="328"/>
      <c r="CR53" s="754"/>
      <c r="CS53" s="1260"/>
      <c r="CT53" s="2605">
        <v>46753</v>
      </c>
      <c r="CU53" s="2110" t="s">
        <v>65</v>
      </c>
      <c r="CV53" s="2605">
        <v>46934</v>
      </c>
      <c r="CW53" s="2110" t="s">
        <v>65</v>
      </c>
      <c r="CX53" s="754">
        <v>110.12</v>
      </c>
      <c r="CY53" s="328"/>
      <c r="CZ53" s="754"/>
      <c r="DA53" s="1260"/>
      <c r="DB53" s="2605">
        <v>46935</v>
      </c>
      <c r="DC53" s="2110" t="s">
        <v>65</v>
      </c>
      <c r="DD53" s="2605">
        <v>47118</v>
      </c>
      <c r="DE53" s="3736" t="s">
        <v>65</v>
      </c>
      <c r="DF53" s="328"/>
      <c r="DG53" s="2256" t="s">
        <v>426</v>
      </c>
      <c r="DH53" s="1645">
        <f>STRCHECKDATE(V54:DF54)</f>
      </c>
      <c r="DI53" s="1627"/>
      <c r="DJ53" s="1627" t="str">
        <f>IF(T53="","",T53)</f>
        <v>вода</v>
      </c>
      <c r="DK53" s="1627"/>
      <c r="DL53" s="1627"/>
      <c r="DM53" s="1638">
        <v>0</v>
      </c>
    </row>
    <row s="1853" customFormat="1" customHeight="1" ht="0.75">
      <c r="A54" s="1366"/>
      <c r="B54" s="1366"/>
      <c r="C54" s="1366"/>
      <c r="D54" s="1366"/>
      <c r="E54" s="2262"/>
      <c r="F54" s="2262"/>
      <c r="G54" s="2262"/>
      <c r="H54" s="2262"/>
      <c r="I54" s="2289"/>
      <c r="J54" s="2289" t="str">
        <f>S46&amp;".1"</f>
        <v>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45292-45473</v>
      </c>
      <c r="AH54" s="2312"/>
      <c r="AI54" s="2110"/>
      <c r="AJ54" s="2312"/>
      <c r="AK54" s="2110"/>
      <c r="AL54" s="328"/>
      <c r="AM54" s="328"/>
      <c r="AN54" s="328"/>
      <c r="AO54" s="331" t="str">
        <f>AP53&amp;"-"&amp;AR53</f>
        <v>45474-45657</v>
      </c>
      <c r="AP54" s="2312"/>
      <c r="AQ54" s="2110"/>
      <c r="AR54" s="2312"/>
      <c r="AS54" s="2110"/>
      <c r="AT54" s="328"/>
      <c r="AU54" s="328"/>
      <c r="AV54" s="328"/>
      <c r="AW54" s="331" t="str">
        <f>AX53&amp;"-"&amp;AZ53</f>
        <v>45658-45838</v>
      </c>
      <c r="AX54" s="2312"/>
      <c r="AY54" s="2110"/>
      <c r="AZ54" s="2312"/>
      <c r="BA54" s="2110"/>
      <c r="BB54" s="328"/>
      <c r="BC54" s="328"/>
      <c r="BD54" s="328"/>
      <c r="BE54" s="331" t="str">
        <f>BF53&amp;"-"&amp;BH53</f>
        <v>45839-46022</v>
      </c>
      <c r="BF54" s="2312"/>
      <c r="BG54" s="2110"/>
      <c r="BH54" s="2312"/>
      <c r="BI54" s="2110"/>
      <c r="BJ54" s="328"/>
      <c r="BK54" s="328"/>
      <c r="BL54" s="328"/>
      <c r="BM54" s="331" t="str">
        <f>BN53&amp;"-"&amp;BP53</f>
        <v>46023-46295</v>
      </c>
      <c r="BN54" s="2312"/>
      <c r="BO54" s="2110"/>
      <c r="BP54" s="2312"/>
      <c r="BQ54" s="2110"/>
      <c r="BR54" s="328"/>
      <c r="BS54" s="328"/>
      <c r="BT54" s="328"/>
      <c r="BU54" s="331" t="str">
        <f>BV53&amp;"-"&amp;BX53</f>
        <v>46296-46387</v>
      </c>
      <c r="BV54" s="2312"/>
      <c r="BW54" s="2110"/>
      <c r="BX54" s="2312"/>
      <c r="BY54" s="2110"/>
      <c r="BZ54" s="328"/>
      <c r="CA54" s="328"/>
      <c r="CB54" s="328"/>
      <c r="CC54" s="331" t="str">
        <f>CD53&amp;"-"&amp;CF53</f>
        <v>46388-46568</v>
      </c>
      <c r="CD54" s="2312"/>
      <c r="CE54" s="2110"/>
      <c r="CF54" s="2312"/>
      <c r="CG54" s="2110"/>
      <c r="CH54" s="328"/>
      <c r="CI54" s="328"/>
      <c r="CJ54" s="328"/>
      <c r="CK54" s="331" t="str">
        <f>CL53&amp;"-"&amp;CN53</f>
        <v>46569-46752</v>
      </c>
      <c r="CL54" s="2312"/>
      <c r="CM54" s="2110"/>
      <c r="CN54" s="2312"/>
      <c r="CO54" s="2110"/>
      <c r="CP54" s="328"/>
      <c r="CQ54" s="328"/>
      <c r="CR54" s="328"/>
      <c r="CS54" s="331" t="str">
        <f>CT53&amp;"-"&amp;CV53</f>
        <v>46753-46934</v>
      </c>
      <c r="CT54" s="2312"/>
      <c r="CU54" s="2110"/>
      <c r="CV54" s="2312"/>
      <c r="CW54" s="2110"/>
      <c r="CX54" s="328"/>
      <c r="CY54" s="328"/>
      <c r="CZ54" s="328"/>
      <c r="DA54" s="331" t="str">
        <f>DB53&amp;"-"&amp;DD53</f>
        <v>46935-47118</v>
      </c>
      <c r="DB54" s="2312"/>
      <c r="DC54" s="2110"/>
      <c r="DD54" s="2312"/>
      <c r="DE54" s="3736"/>
      <c r="DF54" s="328"/>
      <c r="DG54" s="2257"/>
      <c r="DH54" s="1645"/>
      <c r="DI54" s="1627"/>
      <c r="DJ54" s="1627" t="str">
        <f>IF(T54="","",T54)</f>
        <v/>
      </c>
      <c r="DK54" s="1627"/>
      <c r="DL54" s="1627"/>
      <c r="DM54" s="1638">
        <v>0</v>
      </c>
    </row>
    <row s="1853" customFormat="1" customHeight="1" ht="15">
      <c r="A55" s="1366"/>
      <c r="B55" s="1366"/>
      <c r="C55" s="1366"/>
      <c r="D55" s="1366"/>
      <c r="E55" s="2262"/>
      <c r="F55" s="2262"/>
      <c r="G55" s="2262"/>
      <c r="H55" s="2262"/>
      <c r="I55" s="2289"/>
      <c r="J55" s="2259" t="str">
        <f>S46&amp;".1"</f>
        <v>1.1.1.1.1</v>
      </c>
      <c r="K55" s="1366"/>
      <c r="L55" s="1372"/>
      <c r="M55" s="1369"/>
      <c r="N55" s="1369"/>
      <c r="O55" s="1779"/>
      <c r="P55" s="2377"/>
      <c r="Q55" s="2377"/>
      <c r="R55" s="359"/>
      <c r="S55" s="3782"/>
      <c r="T55" s="3783" t="s">
        <v>427</v>
      </c>
      <c r="U55" s="3784"/>
      <c r="V55" s="3784"/>
      <c r="W55" s="3784"/>
      <c r="X55" s="3784"/>
      <c r="Y55" s="3784"/>
      <c r="Z55" s="3784"/>
      <c r="AA55" s="3784"/>
      <c r="AB55" s="3784"/>
      <c r="AC55" s="3784"/>
      <c r="AD55" s="3784"/>
      <c r="AE55" s="3784"/>
      <c r="AF55" s="3784"/>
      <c r="AG55" s="3784"/>
      <c r="AH55" s="3784"/>
      <c r="AI55" s="3784"/>
      <c r="AJ55" s="3784"/>
      <c r="AK55" s="3784"/>
      <c r="AL55" s="3785"/>
      <c r="AM55" s="3844"/>
      <c r="AN55" s="3785"/>
      <c r="AO55" s="3785"/>
      <c r="AP55" s="3785"/>
      <c r="AQ55" s="3785"/>
      <c r="AR55" s="3785"/>
      <c r="AS55" s="3785"/>
      <c r="AT55" s="3785"/>
      <c r="AU55" s="3844"/>
      <c r="AV55" s="3785"/>
      <c r="AW55" s="3785"/>
      <c r="AX55" s="3785"/>
      <c r="AY55" s="3785"/>
      <c r="AZ55" s="3785"/>
      <c r="BA55" s="3785"/>
      <c r="BB55" s="3785"/>
      <c r="BC55" s="3844"/>
      <c r="BD55" s="3785"/>
      <c r="BE55" s="3785"/>
      <c r="BF55" s="3785"/>
      <c r="BG55" s="3785"/>
      <c r="BH55" s="3785"/>
      <c r="BI55" s="3785"/>
      <c r="BJ55" s="3785"/>
      <c r="BK55" s="3844"/>
      <c r="BL55" s="3785"/>
      <c r="BM55" s="3785"/>
      <c r="BN55" s="3785"/>
      <c r="BO55" s="3785"/>
      <c r="BP55" s="3785"/>
      <c r="BQ55" s="3785"/>
      <c r="BR55" s="3785"/>
      <c r="BS55" s="3844"/>
      <c r="BT55" s="3785"/>
      <c r="BU55" s="3785"/>
      <c r="BV55" s="3785"/>
      <c r="BW55" s="3785"/>
      <c r="BX55" s="3785"/>
      <c r="BY55" s="3785"/>
      <c r="BZ55" s="3785"/>
      <c r="CA55" s="3844"/>
      <c r="CB55" s="3785"/>
      <c r="CC55" s="3785"/>
      <c r="CD55" s="3785"/>
      <c r="CE55" s="3785"/>
      <c r="CF55" s="3785"/>
      <c r="CG55" s="3785"/>
      <c r="CH55" s="3785"/>
      <c r="CI55" s="3844"/>
      <c r="CJ55" s="3785"/>
      <c r="CK55" s="3785"/>
      <c r="CL55" s="3785"/>
      <c r="CM55" s="3785"/>
      <c r="CN55" s="3785"/>
      <c r="CO55" s="3785"/>
      <c r="CP55" s="3785"/>
      <c r="CQ55" s="3844"/>
      <c r="CR55" s="3785"/>
      <c r="CS55" s="3785"/>
      <c r="CT55" s="3785"/>
      <c r="CU55" s="3785"/>
      <c r="CV55" s="3785"/>
      <c r="CW55" s="3785"/>
      <c r="CX55" s="3785"/>
      <c r="CY55" s="3844"/>
      <c r="CZ55" s="3785"/>
      <c r="DA55" s="3785"/>
      <c r="DB55" s="3785"/>
      <c r="DC55" s="3785"/>
      <c r="DD55" s="3785"/>
      <c r="DE55" s="3786"/>
      <c r="DF55" s="3787"/>
      <c r="DG55" s="2258"/>
      <c r="DH55" s="1645"/>
      <c r="DI55" s="1627"/>
      <c r="DJ55" s="1627" t="str">
        <f>IF(T55="","",T55)</f>
        <v>Добавить вид теплоносителя (параметры теплоносителя)</v>
      </c>
      <c r="DK55" s="1627"/>
      <c r="DL55" s="1627"/>
      <c r="DM55" s="1638">
        <v>0</v>
      </c>
    </row>
    <row customHeight="1" ht="11.549999999999999">
      <c r="A56" s="1366" t="s">
        <v>186</v>
      </c>
      <c r="B56" s="1366" t="s">
        <v>187</v>
      </c>
      <c r="C56" s="1366" t="s">
        <v>188</v>
      </c>
      <c r="D56" s="1366" t="s">
        <v>189</v>
      </c>
      <c r="E56" s="2262"/>
      <c r="F56" s="2262"/>
      <c r="G56" s="2262"/>
      <c r="H56" s="2262"/>
      <c r="I56" s="2259"/>
      <c r="J56" s="1366"/>
      <c r="K56" s="1366"/>
      <c r="L56" s="1367"/>
      <c r="P56" s="2260"/>
      <c r="Q56" s="1334"/>
      <c r="R56" s="359"/>
      <c r="S56" s="1281"/>
      <c r="T56" s="368" t="s">
        <v>428</v>
      </c>
      <c r="U56" s="370"/>
      <c r="V56" s="370"/>
      <c r="W56" s="370"/>
      <c r="X56" s="370"/>
      <c r="Y56" s="370"/>
      <c r="Z56" s="370"/>
      <c r="AA56" s="370"/>
      <c r="AB56" s="370"/>
      <c r="AC56" s="369"/>
      <c r="AD56" s="370"/>
      <c r="AE56" s="370"/>
      <c r="AF56" s="370"/>
      <c r="AG56" s="370"/>
      <c r="AH56" s="370"/>
      <c r="AI56" s="370"/>
      <c r="AJ56" s="370"/>
      <c r="AK56" s="369"/>
      <c r="AL56" s="3644"/>
      <c r="AM56" s="3845"/>
      <c r="AN56" s="3646"/>
      <c r="AO56" s="3647"/>
      <c r="AP56" s="3648"/>
      <c r="AQ56" s="3649"/>
      <c r="AR56" s="3650"/>
      <c r="AS56" s="3651"/>
      <c r="AT56" s="3652"/>
      <c r="AU56" s="3846"/>
      <c r="AV56" s="3654"/>
      <c r="AW56" s="3655"/>
      <c r="AX56" s="3656"/>
      <c r="AY56" s="3657"/>
      <c r="AZ56" s="3658"/>
      <c r="BA56" s="3659"/>
      <c r="BB56" s="3660"/>
      <c r="BC56" s="3847"/>
      <c r="BD56" s="3662"/>
      <c r="BE56" s="3663"/>
      <c r="BF56" s="3664"/>
      <c r="BG56" s="3665"/>
      <c r="BH56" s="3666"/>
      <c r="BI56" s="3667"/>
      <c r="BJ56" s="3668"/>
      <c r="BK56" s="3848"/>
      <c r="BL56" s="3670"/>
      <c r="BM56" s="3671"/>
      <c r="BN56" s="3672"/>
      <c r="BO56" s="3673"/>
      <c r="BP56" s="3674"/>
      <c r="BQ56" s="3675"/>
      <c r="BR56" s="3676"/>
      <c r="BS56" s="3849"/>
      <c r="BT56" s="3678"/>
      <c r="BU56" s="3679"/>
      <c r="BV56" s="3680"/>
      <c r="BW56" s="3681"/>
      <c r="BX56" s="3682"/>
      <c r="BY56" s="3683"/>
      <c r="BZ56" s="3684"/>
      <c r="CA56" s="3850"/>
      <c r="CB56" s="3686"/>
      <c r="CC56" s="3687"/>
      <c r="CD56" s="3688"/>
      <c r="CE56" s="3689"/>
      <c r="CF56" s="3690"/>
      <c r="CG56" s="3691"/>
      <c r="CH56" s="3692"/>
      <c r="CI56" s="3851"/>
      <c r="CJ56" s="3694"/>
      <c r="CK56" s="3695"/>
      <c r="CL56" s="3696"/>
      <c r="CM56" s="3697"/>
      <c r="CN56" s="3698"/>
      <c r="CO56" s="3699"/>
      <c r="CP56" s="3700"/>
      <c r="CQ56" s="3852"/>
      <c r="CR56" s="3702"/>
      <c r="CS56" s="3703"/>
      <c r="CT56" s="3704"/>
      <c r="CU56" s="3705"/>
      <c r="CV56" s="3706"/>
      <c r="CW56" s="3707"/>
      <c r="CX56" s="3708"/>
      <c r="CY56" s="3853"/>
      <c r="CZ56" s="3710"/>
      <c r="DA56" s="3711"/>
      <c r="DB56" s="3712"/>
      <c r="DC56" s="3713"/>
      <c r="DD56" s="3714"/>
      <c r="DE56" s="3788"/>
      <c r="DF56" s="370"/>
      <c r="DG56" s="306"/>
      <c r="DI56" s="503"/>
      <c r="DJ56" s="503" t="str">
        <f>IF(T56="","",T56)</f>
        <v>Добавить группу потребителей</v>
      </c>
      <c r="DK56" s="503"/>
      <c r="DL56" s="503"/>
      <c r="DM56" s="1158">
        <v>11</v>
      </c>
    </row>
    <row customHeight="1" ht="0">
      <c r="A57" s="1366" t="s">
        <v>186</v>
      </c>
      <c r="B57" s="1366" t="s">
        <v>187</v>
      </c>
      <c r="C57" s="1366" t="s">
        <v>188</v>
      </c>
      <c r="D57" s="1366" t="s">
        <v>189</v>
      </c>
      <c r="E57" s="2262"/>
      <c r="F57" s="2262"/>
      <c r="G57" s="2262"/>
      <c r="H57" s="2261"/>
      <c r="I57" s="1366"/>
      <c r="J57" s="1366"/>
      <c r="K57" s="1366"/>
      <c r="L57" s="1367"/>
      <c r="M57" s="1368"/>
      <c r="N57" s="1368"/>
      <c r="O57" s="540"/>
      <c r="P57" s="363"/>
      <c r="Q57" s="378"/>
      <c r="R57" s="358"/>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1"/>
      <c r="AV57" s="1391"/>
      <c r="AW57" s="1391"/>
      <c r="AX57" s="1391"/>
      <c r="AY57" s="1391"/>
      <c r="AZ57" s="1391"/>
      <c r="BA57" s="1391"/>
      <c r="BB57" s="1391"/>
      <c r="BC57" s="1391"/>
      <c r="BD57" s="1391"/>
      <c r="BE57" s="1391"/>
      <c r="BF57" s="1391"/>
      <c r="BG57" s="1391"/>
      <c r="BH57" s="1391"/>
      <c r="BI57" s="1391"/>
      <c r="BJ57" s="1391"/>
      <c r="BK57" s="1391"/>
      <c r="BL57" s="1391"/>
      <c r="BM57" s="1391"/>
      <c r="BN57" s="1391"/>
      <c r="BO57" s="1391"/>
      <c r="BP57" s="1391"/>
      <c r="BQ57" s="1391"/>
      <c r="BR57" s="1391"/>
      <c r="BS57" s="1391"/>
      <c r="BT57" s="1391"/>
      <c r="BU57" s="1391"/>
      <c r="BV57" s="1391"/>
      <c r="BW57" s="1391"/>
      <c r="BX57" s="1391"/>
      <c r="BY57" s="1391"/>
      <c r="BZ57" s="1391"/>
      <c r="CA57" s="1391"/>
      <c r="CB57" s="1391"/>
      <c r="CC57" s="1391"/>
      <c r="CD57" s="1391"/>
      <c r="CE57" s="1391"/>
      <c r="CF57" s="1391"/>
      <c r="CG57" s="1391"/>
      <c r="CH57" s="1391"/>
      <c r="CI57" s="1391"/>
      <c r="CJ57" s="1391"/>
      <c r="CK57" s="1391"/>
      <c r="CL57" s="1391"/>
      <c r="CM57" s="1391"/>
      <c r="CN57" s="1391"/>
      <c r="CO57" s="1391"/>
      <c r="CP57" s="1391"/>
      <c r="CQ57" s="1391"/>
      <c r="CR57" s="1391"/>
      <c r="CS57" s="1391"/>
      <c r="CT57" s="1391"/>
      <c r="CU57" s="1391"/>
      <c r="CV57" s="1391"/>
      <c r="CW57" s="1391"/>
      <c r="CX57" s="1391"/>
      <c r="CY57" s="1391"/>
      <c r="CZ57" s="1391"/>
      <c r="DA57" s="1391"/>
      <c r="DB57" s="1391"/>
      <c r="DC57" s="1391"/>
      <c r="DD57" s="1391"/>
      <c r="DE57" s="3780"/>
      <c r="DF57" s="1391"/>
      <c r="DG57" s="1392"/>
      <c r="DI57" s="503"/>
      <c r="DJ57" s="503" t="str">
        <f>IF(T57="","",T57)</f>
        <v/>
      </c>
      <c r="DK57" s="503"/>
      <c r="DL57" s="503"/>
      <c r="DM57" s="1158">
        <v>0</v>
      </c>
    </row>
    <row s="1645" customFormat="1" customHeight="1" ht="1.05">
      <c r="A58" s="1346" t="s">
        <v>186</v>
      </c>
      <c r="B58" s="1346" t="s">
        <v>187</v>
      </c>
      <c r="C58" s="1346" t="s">
        <v>188</v>
      </c>
      <c r="D58" s="1317"/>
      <c r="E58" s="2262"/>
      <c r="F58" s="2262"/>
      <c r="G58" s="2261"/>
      <c r="H58" s="1317"/>
      <c r="I58" s="1317"/>
      <c r="J58" s="1317"/>
      <c r="K58" s="1317"/>
      <c r="L58" s="1342"/>
      <c r="M58" s="1318"/>
      <c r="N58" s="1318"/>
      <c r="P58" s="1319"/>
      <c r="Q58" s="1320"/>
      <c r="R58" s="1319"/>
      <c r="S58" s="1325"/>
      <c r="T58" s="1328" t="s">
        <v>173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1327"/>
      <c r="DE58" s="1327"/>
      <c r="DF58" s="1327"/>
      <c r="DG58" s="1327"/>
      <c r="DI58" s="792"/>
      <c r="DJ58" s="792" t="str">
        <f>IF(T58="","",T58)</f>
        <v>Добавить источник для дифференциации</v>
      </c>
      <c r="DK58" s="792"/>
      <c r="DL58" s="792"/>
      <c r="DM58" s="521">
        <v>1</v>
      </c>
    </row>
    <row s="1645" customFormat="1" customHeight="1" ht="1.05">
      <c r="A59" s="1346" t="s">
        <v>186</v>
      </c>
      <c r="B59" s="1346" t="s">
        <v>187</v>
      </c>
      <c r="C59" s="1317"/>
      <c r="D59" s="1317"/>
      <c r="E59" s="2262"/>
      <c r="F59" s="2261"/>
      <c r="G59" s="1317"/>
      <c r="H59" s="1317"/>
      <c r="I59" s="1317"/>
      <c r="J59" s="1317"/>
      <c r="K59" s="1317"/>
      <c r="L59" s="1342"/>
      <c r="M59" s="1324"/>
      <c r="N59" s="1324"/>
      <c r="P59" s="1319"/>
      <c r="Q59" s="1320"/>
      <c r="R59" s="1319"/>
      <c r="S59" s="1325"/>
      <c r="T59" s="1328" t="s">
        <v>174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1327"/>
      <c r="BZ59" s="1327"/>
      <c r="CA59" s="1327"/>
      <c r="CB59" s="1327"/>
      <c r="CC59" s="1327"/>
      <c r="CD59" s="1327"/>
      <c r="CE59" s="1327"/>
      <c r="CF59" s="1327"/>
      <c r="CG59" s="1327"/>
      <c r="CH59" s="1327"/>
      <c r="CI59" s="1327"/>
      <c r="CJ59" s="1327"/>
      <c r="CK59" s="1327"/>
      <c r="CL59" s="1327"/>
      <c r="CM59" s="1327"/>
      <c r="CN59" s="1327"/>
      <c r="CO59" s="1327"/>
      <c r="CP59" s="1327"/>
      <c r="CQ59" s="1327"/>
      <c r="CR59" s="1327"/>
      <c r="CS59" s="1327"/>
      <c r="CT59" s="1327"/>
      <c r="CU59" s="1327"/>
      <c r="CV59" s="1327"/>
      <c r="CW59" s="1327"/>
      <c r="CX59" s="1327"/>
      <c r="CY59" s="1327"/>
      <c r="CZ59" s="1327"/>
      <c r="DA59" s="1327"/>
      <c r="DB59" s="1327"/>
      <c r="DC59" s="1327"/>
      <c r="DD59" s="1327"/>
      <c r="DE59" s="1327"/>
      <c r="DF59" s="1327"/>
      <c r="DG59" s="1327"/>
      <c r="DI59" s="792"/>
      <c r="DJ59" s="792" t="str">
        <f>IF(T59="","",T59)</f>
        <v>Добавить централизованную систему для дифференциации</v>
      </c>
      <c r="DK59" s="792"/>
      <c r="DL59" s="792"/>
      <c r="DM59" s="521">
        <v>1</v>
      </c>
    </row>
    <row s="1645" customFormat="1" customHeight="1" ht="1.05">
      <c r="A60" s="1346" t="s">
        <v>186</v>
      </c>
      <c r="B60" s="1346"/>
      <c r="C60" s="1346"/>
      <c r="D60" s="1346"/>
      <c r="E60" s="2261"/>
      <c r="F60" s="1346"/>
      <c r="G60" s="1346"/>
      <c r="H60" s="1346"/>
      <c r="I60" s="1346"/>
      <c r="J60" s="1346"/>
      <c r="K60" s="1346"/>
      <c r="L60" s="1349"/>
      <c r="M60" s="1324"/>
      <c r="N60" s="1324"/>
      <c r="O60" s="521"/>
      <c r="P60" s="383"/>
      <c r="Q60" s="1347"/>
      <c r="R60" s="383"/>
      <c r="S60" s="1325"/>
      <c r="T60" s="1328" t="s">
        <v>175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1327"/>
      <c r="BZ60" s="1327"/>
      <c r="CA60" s="1327"/>
      <c r="CB60" s="1327"/>
      <c r="CC60" s="1327"/>
      <c r="CD60" s="1327"/>
      <c r="CE60" s="1327"/>
      <c r="CF60" s="1327"/>
      <c r="CG60" s="1327"/>
      <c r="CH60" s="1327"/>
      <c r="CI60" s="1327"/>
      <c r="CJ60" s="1327"/>
      <c r="CK60" s="1327"/>
      <c r="CL60" s="1327"/>
      <c r="CM60" s="1327"/>
      <c r="CN60" s="1327"/>
      <c r="CO60" s="1327"/>
      <c r="CP60" s="1327"/>
      <c r="CQ60" s="1327"/>
      <c r="CR60" s="1327"/>
      <c r="CS60" s="1327"/>
      <c r="CT60" s="1327"/>
      <c r="CU60" s="1327"/>
      <c r="CV60" s="1327"/>
      <c r="CW60" s="1327"/>
      <c r="CX60" s="1327"/>
      <c r="CY60" s="1327"/>
      <c r="CZ60" s="1327"/>
      <c r="DA60" s="1327"/>
      <c r="DB60" s="1327"/>
      <c r="DC60" s="1327"/>
      <c r="DD60" s="1327"/>
      <c r="DE60" s="1327"/>
      <c r="DF60" s="1327"/>
      <c r="DG60" s="1327"/>
      <c r="DI60" s="503"/>
      <c r="DJ60" s="503" t="str">
        <f>IF(T60="","",T60)</f>
        <v>Добавить территорию для дифференциации</v>
      </c>
      <c r="DK60" s="503"/>
      <c r="DL60" s="503"/>
      <c r="DM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181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D61" s="1327"/>
      <c r="BE61" s="1327"/>
      <c r="BF61" s="1327"/>
      <c r="BG61" s="1327"/>
      <c r="BH61" s="1327"/>
      <c r="BI61" s="1327"/>
      <c r="BJ61" s="1327"/>
      <c r="BK61" s="1327"/>
      <c r="BL61" s="1327"/>
      <c r="BM61" s="1327"/>
      <c r="BN61" s="1327"/>
      <c r="BO61" s="1327"/>
      <c r="BP61" s="1327"/>
      <c r="BQ61" s="1327"/>
      <c r="BR61" s="1327"/>
      <c r="BS61" s="1327"/>
      <c r="BT61" s="1327"/>
      <c r="BU61" s="1327"/>
      <c r="BV61" s="1327"/>
      <c r="BW61" s="1327"/>
      <c r="BX61" s="1327"/>
      <c r="BY61" s="1327"/>
      <c r="BZ61" s="1327"/>
      <c r="CA61" s="1327"/>
      <c r="CB61" s="1327"/>
      <c r="CC61" s="1327"/>
      <c r="CD61" s="1327"/>
      <c r="CE61" s="1327"/>
      <c r="CF61" s="1327"/>
      <c r="CG61" s="1327"/>
      <c r="CH61" s="1327"/>
      <c r="CI61" s="1327"/>
      <c r="CJ61" s="1327"/>
      <c r="CK61" s="1327"/>
      <c r="CL61" s="1327"/>
      <c r="CM61" s="1327"/>
      <c r="CN61" s="1327"/>
      <c r="CO61" s="1327"/>
      <c r="CP61" s="1327"/>
      <c r="CQ61" s="1327"/>
      <c r="CR61" s="1327"/>
      <c r="CS61" s="1327"/>
      <c r="CT61" s="1327"/>
      <c r="CU61" s="1327"/>
      <c r="CV61" s="1327"/>
      <c r="CW61" s="1327"/>
      <c r="CX61" s="1327"/>
      <c r="CY61" s="1327"/>
      <c r="CZ61" s="1327"/>
      <c r="DA61" s="1327"/>
      <c r="DB61" s="1327"/>
      <c r="DC61" s="1327"/>
      <c r="DD61" s="1327"/>
      <c r="DE61" s="1327"/>
      <c r="DF61" s="1327"/>
      <c r="DG61" s="1327"/>
      <c r="DI61" s="792"/>
      <c r="DJ61" s="792" t="str">
        <f>IF(T61="","",T61)</f>
        <v>Добавить наименование тарифа</v>
      </c>
      <c r="DK61" s="792"/>
      <c r="DL61" s="792"/>
      <c r="DM61" s="521">
        <v>1</v>
      </c>
    </row>
    <row customHeight="1" ht="11.549999999999999">
      <c r="M62" s="1163"/>
      <c r="N62" s="1163"/>
      <c r="O62" s="540"/>
      <c r="P62" s="1158"/>
      <c r="Q62" s="1158"/>
      <c r="R62" s="1158"/>
      <c r="S62" s="1158"/>
      <c r="AL62" s="1638"/>
      <c r="AM62" s="3733"/>
      <c r="AN62" s="1638"/>
      <c r="AO62" s="1638"/>
      <c r="AP62" s="1638"/>
      <c r="AQ62" s="1638"/>
      <c r="AR62" s="1638"/>
      <c r="AS62" s="1638"/>
      <c r="AT62" s="1638"/>
      <c r="AU62" s="3733"/>
      <c r="AV62" s="1638"/>
      <c r="AW62" s="1638"/>
      <c r="AX62" s="1638"/>
      <c r="AY62" s="1638"/>
      <c r="AZ62" s="1638"/>
      <c r="BA62" s="1638"/>
      <c r="BB62" s="1638"/>
      <c r="BC62" s="3733"/>
      <c r="BD62" s="1638"/>
      <c r="BE62" s="1638"/>
      <c r="BF62" s="1638"/>
      <c r="BG62" s="1638"/>
      <c r="BH62" s="1638"/>
      <c r="BI62" s="1638"/>
      <c r="BJ62" s="1638"/>
      <c r="BK62" s="3733"/>
      <c r="BL62" s="1638"/>
      <c r="BM62" s="1638"/>
      <c r="BN62" s="1638"/>
      <c r="BO62" s="1638"/>
      <c r="BP62" s="1638"/>
      <c r="BQ62" s="1638"/>
      <c r="BR62" s="1638"/>
      <c r="BS62" s="3733"/>
      <c r="BT62" s="1638"/>
      <c r="BU62" s="1638"/>
      <c r="BV62" s="1638"/>
      <c r="BW62" s="1638"/>
      <c r="BX62" s="1638"/>
      <c r="BY62" s="1638"/>
      <c r="BZ62" s="1638"/>
      <c r="CA62" s="3733"/>
      <c r="CB62" s="1638"/>
      <c r="CC62" s="1638"/>
      <c r="CD62" s="1638"/>
      <c r="CE62" s="1638"/>
      <c r="CF62" s="1638"/>
      <c r="CG62" s="1638"/>
      <c r="CH62" s="1638"/>
      <c r="CI62" s="3733"/>
      <c r="CJ62" s="1638"/>
      <c r="CK62" s="1638"/>
      <c r="CL62" s="1638"/>
      <c r="CM62" s="1638"/>
      <c r="CN62" s="1638"/>
      <c r="CO62" s="1638"/>
      <c r="CP62" s="1638"/>
      <c r="CQ62" s="3733"/>
      <c r="CR62" s="1638"/>
      <c r="CS62" s="1638"/>
      <c r="CT62" s="1638"/>
      <c r="CU62" s="1638"/>
      <c r="CV62" s="1638"/>
      <c r="CW62" s="1638"/>
      <c r="CX62" s="1638"/>
      <c r="CY62" s="3733"/>
      <c r="CZ62" s="1638"/>
      <c r="DA62" s="1638"/>
      <c r="DB62" s="1638"/>
      <c r="DC62" s="1638"/>
      <c r="DD62" s="1638"/>
      <c r="DE62" s="3733"/>
      <c r="DH62" s="1158"/>
      <c r="DI62" s="1158"/>
      <c r="DJ62" s="1158"/>
      <c r="DK62" s="1158"/>
      <c r="DL62" s="1158"/>
      <c r="DM62" s="1158">
        <v>11</v>
      </c>
    </row>
    <row customHeight="1" ht="19.9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3761"/>
      <c r="AN63" s="2388"/>
      <c r="AO63" s="2388"/>
      <c r="AP63" s="2388"/>
      <c r="AQ63" s="2388"/>
      <c r="AR63" s="2388"/>
      <c r="AS63" s="2388"/>
      <c r="AT63" s="2388"/>
      <c r="AU63" s="3761"/>
      <c r="AV63" s="2388"/>
      <c r="AW63" s="2388"/>
      <c r="AX63" s="2388"/>
      <c r="AY63" s="2388"/>
      <c r="AZ63" s="2388"/>
      <c r="BA63" s="2388"/>
      <c r="BB63" s="2388"/>
      <c r="BC63" s="3761"/>
      <c r="BD63" s="2388"/>
      <c r="BE63" s="2388"/>
      <c r="BF63" s="2388"/>
      <c r="BG63" s="2388"/>
      <c r="BH63" s="2388"/>
      <c r="BI63" s="2388"/>
      <c r="BJ63" s="2388"/>
      <c r="BK63" s="3761"/>
      <c r="BL63" s="2388"/>
      <c r="BM63" s="2388"/>
      <c r="BN63" s="2388"/>
      <c r="BO63" s="2388"/>
      <c r="BP63" s="2388"/>
      <c r="BQ63" s="2388"/>
      <c r="BR63" s="2388"/>
      <c r="BS63" s="3761"/>
      <c r="BT63" s="2388"/>
      <c r="BU63" s="2388"/>
      <c r="BV63" s="2388"/>
      <c r="BW63" s="2388"/>
      <c r="BX63" s="2388"/>
      <c r="BY63" s="2388"/>
      <c r="BZ63" s="2388"/>
      <c r="CA63" s="3761"/>
      <c r="CB63" s="2388"/>
      <c r="CC63" s="2388"/>
      <c r="CD63" s="2388"/>
      <c r="CE63" s="2388"/>
      <c r="CF63" s="2388"/>
      <c r="CG63" s="2388"/>
      <c r="CH63" s="2388"/>
      <c r="CI63" s="3761"/>
      <c r="CJ63" s="2388"/>
      <c r="CK63" s="2388"/>
      <c r="CL63" s="2388"/>
      <c r="CM63" s="2388"/>
      <c r="CN63" s="2388"/>
      <c r="CO63" s="2388"/>
      <c r="CP63" s="2388"/>
      <c r="CQ63" s="3761"/>
      <c r="CR63" s="2388"/>
      <c r="CS63" s="2388"/>
      <c r="CT63" s="2388"/>
      <c r="CU63" s="2388"/>
      <c r="CV63" s="2388"/>
      <c r="CW63" s="2388"/>
      <c r="CX63" s="2388"/>
      <c r="CY63" s="3761"/>
      <c r="CZ63" s="2388"/>
      <c r="DA63" s="2388"/>
      <c r="DB63" s="2388"/>
      <c r="DC63" s="2388"/>
      <c r="DD63" s="2388"/>
      <c r="DE63" s="3761"/>
      <c r="DF63" s="2288"/>
      <c r="DG63" s="2288"/>
      <c r="DM63" s="1158">
        <v>19</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3761"/>
      <c r="AN64" s="2388"/>
      <c r="AO64" s="2388"/>
      <c r="AP64" s="2388"/>
      <c r="AQ64" s="2388"/>
      <c r="AR64" s="2388"/>
      <c r="AS64" s="2388"/>
      <c r="AT64" s="2388"/>
      <c r="AU64" s="3761"/>
      <c r="AV64" s="2388"/>
      <c r="AW64" s="2388"/>
      <c r="AX64" s="2388"/>
      <c r="AY64" s="2388"/>
      <c r="AZ64" s="2388"/>
      <c r="BA64" s="2388"/>
      <c r="BB64" s="2388"/>
      <c r="BC64" s="3761"/>
      <c r="BD64" s="2388"/>
      <c r="BE64" s="2388"/>
      <c r="BF64" s="2388"/>
      <c r="BG64" s="2388"/>
      <c r="BH64" s="2388"/>
      <c r="BI64" s="2388"/>
      <c r="BJ64" s="2388"/>
      <c r="BK64" s="3761"/>
      <c r="BL64" s="2388"/>
      <c r="BM64" s="2388"/>
      <c r="BN64" s="2388"/>
      <c r="BO64" s="2388"/>
      <c r="BP64" s="2388"/>
      <c r="BQ64" s="2388"/>
      <c r="BR64" s="2388"/>
      <c r="BS64" s="3761"/>
      <c r="BT64" s="2388"/>
      <c r="BU64" s="2388"/>
      <c r="BV64" s="2388"/>
      <c r="BW64" s="2388"/>
      <c r="BX64" s="2388"/>
      <c r="BY64" s="2388"/>
      <c r="BZ64" s="2388"/>
      <c r="CA64" s="3761"/>
      <c r="CB64" s="2388"/>
      <c r="CC64" s="2388"/>
      <c r="CD64" s="2388"/>
      <c r="CE64" s="2388"/>
      <c r="CF64" s="2388"/>
      <c r="CG64" s="2388"/>
      <c r="CH64" s="2388"/>
      <c r="CI64" s="3761"/>
      <c r="CJ64" s="2388"/>
      <c r="CK64" s="2388"/>
      <c r="CL64" s="2388"/>
      <c r="CM64" s="2388"/>
      <c r="CN64" s="2388"/>
      <c r="CO64" s="2388"/>
      <c r="CP64" s="2388"/>
      <c r="CQ64" s="3761"/>
      <c r="CR64" s="2388"/>
      <c r="CS64" s="2388"/>
      <c r="CT64" s="2388"/>
      <c r="CU64" s="2388"/>
      <c r="CV64" s="2388"/>
      <c r="CW64" s="2388"/>
      <c r="CX64" s="2388"/>
      <c r="CY64" s="3761"/>
      <c r="CZ64" s="2388"/>
      <c r="DA64" s="2388"/>
      <c r="DB64" s="2388"/>
      <c r="DC64" s="2388"/>
      <c r="DD64" s="2388"/>
      <c r="DE64" s="3761"/>
      <c r="DF64" s="2288"/>
      <c r="DG64" s="2288"/>
      <c r="DM64" s="1158">
        <v>28</v>
      </c>
    </row>
    <row customHeight="1" ht="42">
      <c r="O65" s="540"/>
      <c r="T65" s="2288"/>
      <c r="U65" s="2288"/>
      <c r="V65" s="2288"/>
      <c r="W65" s="2288"/>
      <c r="X65" s="2288"/>
      <c r="Y65" s="2288"/>
      <c r="Z65" s="2288"/>
      <c r="AA65" s="2288"/>
      <c r="AB65" s="2288"/>
      <c r="AC65" s="2288"/>
      <c r="AD65" s="2288"/>
      <c r="AE65" s="2288"/>
      <c r="AF65" s="2288"/>
      <c r="AG65" s="2288"/>
      <c r="AH65" s="2288"/>
      <c r="AI65" s="2288"/>
      <c r="AJ65" s="2288"/>
      <c r="AK65" s="2288"/>
      <c r="AL65" s="2388"/>
      <c r="AM65" s="3761"/>
      <c r="AN65" s="2388"/>
      <c r="AO65" s="2388"/>
      <c r="AP65" s="2388"/>
      <c r="AQ65" s="2388"/>
      <c r="AR65" s="2388"/>
      <c r="AS65" s="2388"/>
      <c r="AT65" s="2388"/>
      <c r="AU65" s="3761"/>
      <c r="AV65" s="2388"/>
      <c r="AW65" s="2388"/>
      <c r="AX65" s="2388"/>
      <c r="AY65" s="2388"/>
      <c r="AZ65" s="2388"/>
      <c r="BA65" s="2388"/>
      <c r="BB65" s="2388"/>
      <c r="BC65" s="3761"/>
      <c r="BD65" s="2388"/>
      <c r="BE65" s="2388"/>
      <c r="BF65" s="2388"/>
      <c r="BG65" s="2388"/>
      <c r="BH65" s="2388"/>
      <c r="BI65" s="2388"/>
      <c r="BJ65" s="2388"/>
      <c r="BK65" s="3761"/>
      <c r="BL65" s="2388"/>
      <c r="BM65" s="2388"/>
      <c r="BN65" s="2388"/>
      <c r="BO65" s="2388"/>
      <c r="BP65" s="2388"/>
      <c r="BQ65" s="2388"/>
      <c r="BR65" s="2388"/>
      <c r="BS65" s="3761"/>
      <c r="BT65" s="2388"/>
      <c r="BU65" s="2388"/>
      <c r="BV65" s="2388"/>
      <c r="BW65" s="2388"/>
      <c r="BX65" s="2388"/>
      <c r="BY65" s="2388"/>
      <c r="BZ65" s="2388"/>
      <c r="CA65" s="3761"/>
      <c r="CB65" s="2388"/>
      <c r="CC65" s="2388"/>
      <c r="CD65" s="2388"/>
      <c r="CE65" s="2388"/>
      <c r="CF65" s="2388"/>
      <c r="CG65" s="2388"/>
      <c r="CH65" s="2388"/>
      <c r="CI65" s="3761"/>
      <c r="CJ65" s="2388"/>
      <c r="CK65" s="2388"/>
      <c r="CL65" s="2388"/>
      <c r="CM65" s="2388"/>
      <c r="CN65" s="2388"/>
      <c r="CO65" s="2388"/>
      <c r="CP65" s="2388"/>
      <c r="CQ65" s="3761"/>
      <c r="CR65" s="2388"/>
      <c r="CS65" s="2388"/>
      <c r="CT65" s="2388"/>
      <c r="CU65" s="2388"/>
      <c r="CV65" s="2388"/>
      <c r="CW65" s="2388"/>
      <c r="CX65" s="2388"/>
      <c r="CY65" s="3761"/>
      <c r="CZ65" s="2388"/>
      <c r="DA65" s="2388"/>
      <c r="DB65" s="2388"/>
      <c r="DC65" s="2388"/>
      <c r="DD65" s="2388"/>
      <c r="DE65" s="3761"/>
      <c r="DF65" s="2288"/>
      <c r="DG65" s="2288"/>
      <c r="DM65" s="1158">
        <v>40</v>
      </c>
    </row>
    <row customHeight="1" ht="14.699999999999998">
      <c r="O66" s="540"/>
      <c r="AL66" s="1638"/>
      <c r="AM66" s="3733"/>
      <c r="AN66" s="1638"/>
      <c r="AO66" s="1638"/>
      <c r="AP66" s="1638"/>
      <c r="AQ66" s="1638"/>
      <c r="AR66" s="1638"/>
      <c r="AS66" s="1638"/>
      <c r="AT66" s="1638"/>
      <c r="AU66" s="3733"/>
      <c r="AV66" s="1638"/>
      <c r="AW66" s="1638"/>
      <c r="AX66" s="1638"/>
      <c r="AY66" s="1638"/>
      <c r="AZ66" s="1638"/>
      <c r="BA66" s="1638"/>
      <c r="BB66" s="1638"/>
      <c r="BC66" s="3733"/>
      <c r="BD66" s="1638"/>
      <c r="BE66" s="1638"/>
      <c r="BF66" s="1638"/>
      <c r="BG66" s="1638"/>
      <c r="BH66" s="1638"/>
      <c r="BI66" s="1638"/>
      <c r="BJ66" s="1638"/>
      <c r="BK66" s="3733"/>
      <c r="BL66" s="1638"/>
      <c r="BM66" s="1638"/>
      <c r="BN66" s="1638"/>
      <c r="BO66" s="1638"/>
      <c r="BP66" s="1638"/>
      <c r="BQ66" s="1638"/>
      <c r="BR66" s="1638"/>
      <c r="BS66" s="3733"/>
      <c r="BT66" s="1638"/>
      <c r="BU66" s="1638"/>
      <c r="BV66" s="1638"/>
      <c r="BW66" s="1638"/>
      <c r="BX66" s="1638"/>
      <c r="BY66" s="1638"/>
      <c r="BZ66" s="1638"/>
      <c r="CA66" s="3733"/>
      <c r="CB66" s="1638"/>
      <c r="CC66" s="1638"/>
      <c r="CD66" s="1638"/>
      <c r="CE66" s="1638"/>
      <c r="CF66" s="1638"/>
      <c r="CG66" s="1638"/>
      <c r="CH66" s="1638"/>
      <c r="CI66" s="3733"/>
      <c r="CJ66" s="1638"/>
      <c r="CK66" s="1638"/>
      <c r="CL66" s="1638"/>
      <c r="CM66" s="1638"/>
      <c r="CN66" s="1638"/>
      <c r="CO66" s="1638"/>
      <c r="CP66" s="1638"/>
      <c r="CQ66" s="3733"/>
      <c r="CR66" s="1638"/>
      <c r="CS66" s="1638"/>
      <c r="CT66" s="1638"/>
      <c r="CU66" s="1638"/>
      <c r="CV66" s="1638"/>
      <c r="CW66" s="1638"/>
      <c r="CX66" s="1638"/>
      <c r="CY66" s="3733"/>
      <c r="CZ66" s="1638"/>
      <c r="DA66" s="1638"/>
      <c r="DB66" s="1638"/>
      <c r="DC66" s="1638"/>
      <c r="DD66" s="1638"/>
      <c r="DE66" s="3733"/>
      <c r="DM66" s="1158">
        <v>14</v>
      </c>
    </row>
    <row customHeight="1" ht="21">
      <c r="O67" s="540"/>
      <c r="S67" s="1256"/>
      <c r="T67" s="2302"/>
      <c r="U67" s="2288"/>
      <c r="V67" s="2288"/>
      <c r="W67" s="2288"/>
      <c r="X67" s="2288"/>
      <c r="Y67" s="2288"/>
      <c r="Z67" s="2288"/>
      <c r="AA67" s="2288"/>
      <c r="AB67" s="2288"/>
      <c r="AC67" s="2288"/>
      <c r="AD67" s="2288"/>
      <c r="AE67" s="2288"/>
      <c r="AF67" s="2288"/>
      <c r="AG67" s="2288"/>
      <c r="AH67" s="2288"/>
      <c r="AI67" s="2288"/>
      <c r="AJ67" s="2288"/>
      <c r="AK67" s="2288"/>
      <c r="AL67" s="2388"/>
      <c r="AM67" s="3761"/>
      <c r="AN67" s="2388"/>
      <c r="AO67" s="2388"/>
      <c r="AP67" s="2388"/>
      <c r="AQ67" s="2388"/>
      <c r="AR67" s="2388"/>
      <c r="AS67" s="2388"/>
      <c r="AT67" s="2388"/>
      <c r="AU67" s="3761"/>
      <c r="AV67" s="2388"/>
      <c r="AW67" s="2388"/>
      <c r="AX67" s="2388"/>
      <c r="AY67" s="2388"/>
      <c r="AZ67" s="2388"/>
      <c r="BA67" s="2388"/>
      <c r="BB67" s="2388"/>
      <c r="BC67" s="3761"/>
      <c r="BD67" s="2388"/>
      <c r="BE67" s="2388"/>
      <c r="BF67" s="2388"/>
      <c r="BG67" s="2388"/>
      <c r="BH67" s="2388"/>
      <c r="BI67" s="2388"/>
      <c r="BJ67" s="2388"/>
      <c r="BK67" s="3761"/>
      <c r="BL67" s="2388"/>
      <c r="BM67" s="2388"/>
      <c r="BN67" s="2388"/>
      <c r="BO67" s="2388"/>
      <c r="BP67" s="2388"/>
      <c r="BQ67" s="2388"/>
      <c r="BR67" s="2388"/>
      <c r="BS67" s="3761"/>
      <c r="BT67" s="2388"/>
      <c r="BU67" s="2388"/>
      <c r="BV67" s="2388"/>
      <c r="BW67" s="2388"/>
      <c r="BX67" s="2388"/>
      <c r="BY67" s="2388"/>
      <c r="BZ67" s="2388"/>
      <c r="CA67" s="3761"/>
      <c r="CB67" s="2388"/>
      <c r="CC67" s="2388"/>
      <c r="CD67" s="2388"/>
      <c r="CE67" s="2388"/>
      <c r="CF67" s="2388"/>
      <c r="CG67" s="2388"/>
      <c r="CH67" s="2388"/>
      <c r="CI67" s="3761"/>
      <c r="CJ67" s="2388"/>
      <c r="CK67" s="2388"/>
      <c r="CL67" s="2388"/>
      <c r="CM67" s="2388"/>
      <c r="CN67" s="2388"/>
      <c r="CO67" s="2388"/>
      <c r="CP67" s="2388"/>
      <c r="CQ67" s="3761"/>
      <c r="CR67" s="2388"/>
      <c r="CS67" s="2388"/>
      <c r="CT67" s="2388"/>
      <c r="CU67" s="2388"/>
      <c r="CV67" s="2388"/>
      <c r="CW67" s="2388"/>
      <c r="CX67" s="2388"/>
      <c r="CY67" s="3761"/>
      <c r="CZ67" s="2388"/>
      <c r="DA67" s="2388"/>
      <c r="DB67" s="2388"/>
      <c r="DC67" s="2388"/>
      <c r="DD67" s="2388"/>
      <c r="DE67" s="3761"/>
      <c r="DF67" s="2288"/>
      <c r="DG67" s="2288"/>
      <c r="DM67" s="1158">
        <v>20</v>
      </c>
    </row>
    <row customHeight="1" ht="29.25">
      <c r="O68" s="540"/>
      <c r="T68" s="2288"/>
      <c r="U68" s="2288"/>
      <c r="V68" s="2288"/>
      <c r="W68" s="2288"/>
      <c r="X68" s="2288"/>
      <c r="Y68" s="2288"/>
      <c r="Z68" s="2288"/>
      <c r="AA68" s="2288"/>
      <c r="AB68" s="2288"/>
      <c r="AC68" s="2288"/>
      <c r="AD68" s="2288"/>
      <c r="AE68" s="2288"/>
      <c r="AF68" s="2288"/>
      <c r="AG68" s="2288"/>
      <c r="AH68" s="2288"/>
      <c r="AI68" s="2288"/>
      <c r="AJ68" s="2288"/>
      <c r="AK68" s="2288"/>
      <c r="AL68" s="2388"/>
      <c r="AM68" s="3761"/>
      <c r="AN68" s="2388"/>
      <c r="AO68" s="2388"/>
      <c r="AP68" s="2388"/>
      <c r="AQ68" s="2388"/>
      <c r="AR68" s="2388"/>
      <c r="AS68" s="2388"/>
      <c r="AT68" s="2388"/>
      <c r="AU68" s="3761"/>
      <c r="AV68" s="2388"/>
      <c r="AW68" s="2388"/>
      <c r="AX68" s="2388"/>
      <c r="AY68" s="2388"/>
      <c r="AZ68" s="2388"/>
      <c r="BA68" s="2388"/>
      <c r="BB68" s="2388"/>
      <c r="BC68" s="3761"/>
      <c r="BD68" s="2388"/>
      <c r="BE68" s="2388"/>
      <c r="BF68" s="2388"/>
      <c r="BG68" s="2388"/>
      <c r="BH68" s="2388"/>
      <c r="BI68" s="2388"/>
      <c r="BJ68" s="2388"/>
      <c r="BK68" s="3761"/>
      <c r="BL68" s="2388"/>
      <c r="BM68" s="2388"/>
      <c r="BN68" s="2388"/>
      <c r="BO68" s="2388"/>
      <c r="BP68" s="2388"/>
      <c r="BQ68" s="2388"/>
      <c r="BR68" s="2388"/>
      <c r="BS68" s="3761"/>
      <c r="BT68" s="2388"/>
      <c r="BU68" s="2388"/>
      <c r="BV68" s="2388"/>
      <c r="BW68" s="2388"/>
      <c r="BX68" s="2388"/>
      <c r="BY68" s="2388"/>
      <c r="BZ68" s="2388"/>
      <c r="CA68" s="3761"/>
      <c r="CB68" s="2388"/>
      <c r="CC68" s="2388"/>
      <c r="CD68" s="2388"/>
      <c r="CE68" s="2388"/>
      <c r="CF68" s="2388"/>
      <c r="CG68" s="2388"/>
      <c r="CH68" s="2388"/>
      <c r="CI68" s="3761"/>
      <c r="CJ68" s="2388"/>
      <c r="CK68" s="2388"/>
      <c r="CL68" s="2388"/>
      <c r="CM68" s="2388"/>
      <c r="CN68" s="2388"/>
      <c r="CO68" s="2388"/>
      <c r="CP68" s="2388"/>
      <c r="CQ68" s="3761"/>
      <c r="CR68" s="2388"/>
      <c r="CS68" s="2388"/>
      <c r="CT68" s="2388"/>
      <c r="CU68" s="2388"/>
      <c r="CV68" s="2388"/>
      <c r="CW68" s="2388"/>
      <c r="CX68" s="2388"/>
      <c r="CY68" s="3761"/>
      <c r="CZ68" s="2388"/>
      <c r="DA68" s="2388"/>
      <c r="DB68" s="2388"/>
      <c r="DC68" s="2388"/>
      <c r="DD68" s="2388"/>
      <c r="DE68" s="3761"/>
      <c r="DF68" s="2288"/>
      <c r="DG68" s="2288"/>
      <c r="DM68" s="1158">
        <v>28</v>
      </c>
    </row>
    <row customHeight="1" ht="35.699999999999996">
      <c r="T69" s="2288"/>
      <c r="U69" s="2288"/>
      <c r="V69" s="2288"/>
      <c r="W69" s="2288"/>
      <c r="X69" s="2288"/>
      <c r="Y69" s="2288"/>
      <c r="Z69" s="2288"/>
      <c r="AA69" s="2288"/>
      <c r="AB69" s="2288"/>
      <c r="AC69" s="2288"/>
      <c r="AD69" s="2288"/>
      <c r="AE69" s="2288"/>
      <c r="AF69" s="2288"/>
      <c r="AG69" s="2288"/>
      <c r="AH69" s="2288"/>
      <c r="AI69" s="2288"/>
      <c r="AJ69" s="2288"/>
      <c r="AK69" s="2288"/>
      <c r="AL69" s="2388"/>
      <c r="AM69" s="3761"/>
      <c r="AN69" s="2388"/>
      <c r="AO69" s="2388"/>
      <c r="AP69" s="2388"/>
      <c r="AQ69" s="2388"/>
      <c r="AR69" s="2388"/>
      <c r="AS69" s="2388"/>
      <c r="AT69" s="2388"/>
      <c r="AU69" s="3761"/>
      <c r="AV69" s="2388"/>
      <c r="AW69" s="2388"/>
      <c r="AX69" s="2388"/>
      <c r="AY69" s="2388"/>
      <c r="AZ69" s="2388"/>
      <c r="BA69" s="2388"/>
      <c r="BB69" s="2388"/>
      <c r="BC69" s="3761"/>
      <c r="BD69" s="2388"/>
      <c r="BE69" s="2388"/>
      <c r="BF69" s="2388"/>
      <c r="BG69" s="2388"/>
      <c r="BH69" s="2388"/>
      <c r="BI69" s="2388"/>
      <c r="BJ69" s="2388"/>
      <c r="BK69" s="3761"/>
      <c r="BL69" s="2388"/>
      <c r="BM69" s="2388"/>
      <c r="BN69" s="2388"/>
      <c r="BO69" s="2388"/>
      <c r="BP69" s="2388"/>
      <c r="BQ69" s="2388"/>
      <c r="BR69" s="2388"/>
      <c r="BS69" s="3761"/>
      <c r="BT69" s="2388"/>
      <c r="BU69" s="2388"/>
      <c r="BV69" s="2388"/>
      <c r="BW69" s="2388"/>
      <c r="BX69" s="2388"/>
      <c r="BY69" s="2388"/>
      <c r="BZ69" s="2388"/>
      <c r="CA69" s="3761"/>
      <c r="CB69" s="2388"/>
      <c r="CC69" s="2388"/>
      <c r="CD69" s="2388"/>
      <c r="CE69" s="2388"/>
      <c r="CF69" s="2388"/>
      <c r="CG69" s="2388"/>
      <c r="CH69" s="2388"/>
      <c r="CI69" s="3761"/>
      <c r="CJ69" s="2388"/>
      <c r="CK69" s="2388"/>
      <c r="CL69" s="2388"/>
      <c r="CM69" s="2388"/>
      <c r="CN69" s="2388"/>
      <c r="CO69" s="2388"/>
      <c r="CP69" s="2388"/>
      <c r="CQ69" s="3761"/>
      <c r="CR69" s="2388"/>
      <c r="CS69" s="2388"/>
      <c r="CT69" s="2388"/>
      <c r="CU69" s="2388"/>
      <c r="CV69" s="2388"/>
      <c r="CW69" s="2388"/>
      <c r="CX69" s="2388"/>
      <c r="CY69" s="3761"/>
      <c r="CZ69" s="2388"/>
      <c r="DA69" s="2388"/>
      <c r="DB69" s="2388"/>
      <c r="DC69" s="2388"/>
      <c r="DD69" s="2388"/>
      <c r="DE69" s="3761"/>
      <c r="DF69" s="2288"/>
      <c r="DG69" s="2288"/>
      <c r="DM69" s="1158">
        <v>34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31">
        <v>0</v>
      </c>
      <c r="Q70" s="347">
        <v>3</v>
      </c>
      <c r="R70" s="347">
        <v>3</v>
      </c>
      <c r="S70" s="584">
        <v>12</v>
      </c>
      <c r="T70" s="1158">
        <v>31</v>
      </c>
      <c r="U70" s="1158">
        <v>0</v>
      </c>
      <c r="V70" s="1158">
        <v>0</v>
      </c>
      <c r="W70" s="1158">
        <v>0</v>
      </c>
      <c r="X70" s="1158">
        <v>0</v>
      </c>
      <c r="Y70" s="1158">
        <v>0</v>
      </c>
      <c r="Z70" s="1158">
        <v>0</v>
      </c>
      <c r="AA70" s="1158">
        <v>0</v>
      </c>
      <c r="AB70" s="1158">
        <v>0</v>
      </c>
      <c r="AC70" s="1158">
        <v>0</v>
      </c>
      <c r="AD70" s="1158">
        <v>24</v>
      </c>
      <c r="AE70" s="1158">
        <v>0</v>
      </c>
      <c r="AF70" s="1158">
        <v>24</v>
      </c>
      <c r="AG70" s="1158">
        <v>24</v>
      </c>
      <c r="AH70" s="1158">
        <v>11</v>
      </c>
      <c r="AI70" s="1158">
        <v>3</v>
      </c>
      <c r="AJ70" s="1158">
        <v>11</v>
      </c>
      <c r="AK70" s="1158">
        <v>0</v>
      </c>
      <c r="AL70" s="1638">
        <v>0</v>
      </c>
      <c r="AM70" s="3733">
        <v>0</v>
      </c>
      <c r="AN70" s="1638">
        <v>0</v>
      </c>
      <c r="AO70" s="1638">
        <v>0</v>
      </c>
      <c r="AP70" s="1638">
        <v>0</v>
      </c>
      <c r="AQ70" s="1638">
        <v>0</v>
      </c>
      <c r="AR70" s="1638">
        <v>0</v>
      </c>
      <c r="AS70" s="1638">
        <v>0</v>
      </c>
      <c r="AT70" s="1638">
        <v>0</v>
      </c>
      <c r="AU70" s="3733">
        <v>0</v>
      </c>
      <c r="AV70" s="1638">
        <v>0</v>
      </c>
      <c r="AW70" s="1638">
        <v>0</v>
      </c>
      <c r="AX70" s="1638">
        <v>0</v>
      </c>
      <c r="AY70" s="1638">
        <v>0</v>
      </c>
      <c r="AZ70" s="1638">
        <v>0</v>
      </c>
      <c r="BA70" s="1638">
        <v>0</v>
      </c>
      <c r="BB70" s="1638">
        <v>0</v>
      </c>
      <c r="BC70" s="3733">
        <v>0</v>
      </c>
      <c r="BD70" s="1638">
        <v>0</v>
      </c>
      <c r="BE70" s="1638">
        <v>0</v>
      </c>
      <c r="BF70" s="1638">
        <v>0</v>
      </c>
      <c r="BG70" s="1638">
        <v>0</v>
      </c>
      <c r="BH70" s="1638">
        <v>0</v>
      </c>
      <c r="BI70" s="1638">
        <v>0</v>
      </c>
      <c r="BJ70" s="1638">
        <v>0</v>
      </c>
      <c r="BK70" s="3733">
        <v>0</v>
      </c>
      <c r="BL70" s="1638">
        <v>0</v>
      </c>
      <c r="BM70" s="1638">
        <v>0</v>
      </c>
      <c r="BN70" s="1638">
        <v>0</v>
      </c>
      <c r="BO70" s="1638">
        <v>0</v>
      </c>
      <c r="BP70" s="1638">
        <v>0</v>
      </c>
      <c r="BQ70" s="1638">
        <v>0</v>
      </c>
      <c r="BR70" s="1638">
        <v>0</v>
      </c>
      <c r="BS70" s="3733">
        <v>0</v>
      </c>
      <c r="BT70" s="1638">
        <v>0</v>
      </c>
      <c r="BU70" s="1638">
        <v>0</v>
      </c>
      <c r="BV70" s="1638">
        <v>0</v>
      </c>
      <c r="BW70" s="1638">
        <v>0</v>
      </c>
      <c r="BX70" s="1638">
        <v>0</v>
      </c>
      <c r="BY70" s="1638">
        <v>0</v>
      </c>
      <c r="BZ70" s="1638">
        <v>0</v>
      </c>
      <c r="CA70" s="3733">
        <v>0</v>
      </c>
      <c r="CB70" s="1638">
        <v>0</v>
      </c>
      <c r="CC70" s="1638">
        <v>0</v>
      </c>
      <c r="CD70" s="1638">
        <v>0</v>
      </c>
      <c r="CE70" s="1638">
        <v>0</v>
      </c>
      <c r="CF70" s="1638">
        <v>0</v>
      </c>
      <c r="CG70" s="1638">
        <v>0</v>
      </c>
      <c r="CH70" s="1638">
        <v>0</v>
      </c>
      <c r="CI70" s="3733">
        <v>0</v>
      </c>
      <c r="CJ70" s="1638">
        <v>0</v>
      </c>
      <c r="CK70" s="1638">
        <v>0</v>
      </c>
      <c r="CL70" s="1638">
        <v>0</v>
      </c>
      <c r="CM70" s="1638">
        <v>0</v>
      </c>
      <c r="CN70" s="1638">
        <v>0</v>
      </c>
      <c r="CO70" s="1638">
        <v>0</v>
      </c>
      <c r="CP70" s="1638">
        <v>0</v>
      </c>
      <c r="CQ70" s="3733">
        <v>0</v>
      </c>
      <c r="CR70" s="1638">
        <v>0</v>
      </c>
      <c r="CS70" s="1638">
        <v>0</v>
      </c>
      <c r="CT70" s="1638">
        <v>0</v>
      </c>
      <c r="CU70" s="1638">
        <v>0</v>
      </c>
      <c r="CV70" s="1638">
        <v>0</v>
      </c>
      <c r="CW70" s="1638">
        <v>0</v>
      </c>
      <c r="CX70" s="1638">
        <v>0</v>
      </c>
      <c r="CY70" s="3733">
        <v>0</v>
      </c>
      <c r="CZ70" s="1638">
        <v>0</v>
      </c>
      <c r="DA70" s="1638">
        <v>0</v>
      </c>
      <c r="DB70" s="1638">
        <v>0</v>
      </c>
      <c r="DC70" s="1638">
        <v>0</v>
      </c>
      <c r="DD70" s="1638">
        <v>0</v>
      </c>
      <c r="DE70" s="3733">
        <v>0</v>
      </c>
      <c r="DF70" s="1158">
        <v>4</v>
      </c>
      <c r="DG70" s="1158">
        <v>115</v>
      </c>
      <c r="DH70" s="514">
        <v>10</v>
      </c>
      <c r="DI70" s="514">
        <v>10</v>
      </c>
      <c r="DJ70" s="514">
        <v>10</v>
      </c>
      <c r="DK70" s="514">
        <v>10</v>
      </c>
      <c r="DL70" s="514">
        <v>10</v>
      </c>
      <c r="DM70" s="1158">
        <v>23</v>
      </c>
    </row>
  </sheetData>
  <sheetProtection formatColumns="0" formatRows="0" autoFilter="0" sort="0" insertRows="0" insertColumns="1" deleteRows="0" deleteColumns="0"/>
  <mergeCells count="370">
    <mergeCell ref="T68:DG68"/>
    <mergeCell ref="T69:DG6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7:DG67"/>
    <mergeCell ref="T65:DG65"/>
    <mergeCell ref="AJ49:AJ50"/>
    <mergeCell ref="AK49:AK50"/>
    <mergeCell ref="DG49:DG51"/>
    <mergeCell ref="T63:DG63"/>
    <mergeCell ref="T64:DG64"/>
    <mergeCell ref="AA42:AB42"/>
    <mergeCell ref="AI42:AJ42"/>
    <mergeCell ref="E43:E60"/>
    <mergeCell ref="V43:AC43"/>
    <mergeCell ref="AD43:DF43"/>
    <mergeCell ref="F44:F59"/>
    <mergeCell ref="V44:AC44"/>
    <mergeCell ref="AD44:DF44"/>
    <mergeCell ref="G45:G58"/>
    <mergeCell ref="V45:AC45"/>
    <mergeCell ref="AD45:DF45"/>
    <mergeCell ref="H46:H57"/>
    <mergeCell ref="V46:AC46"/>
    <mergeCell ref="AD46:DF46"/>
    <mergeCell ref="P47:P56"/>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V52:AC52"/>
    <mergeCell ref="AD52:DF52"/>
    <mergeCell ref="DG53:DG55"/>
    <mergeCell ref="Z53:Z54"/>
    <mergeCell ref="AA53:AA54"/>
    <mergeCell ref="AH53:AH54"/>
    <mergeCell ref="AI53:AI54"/>
    <mergeCell ref="AJ53:AJ54"/>
    <mergeCell ref="AK53:AK54"/>
    <mergeCell ref="AB53:AB54"/>
    <mergeCell ref="AC53:AC54"/>
    <mergeCell ref="J52:J55"/>
    <mergeCell ref="Q52:Q55"/>
    <mergeCell ref="K53:K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 ref="CT53:CT54"/>
    <mergeCell ref="CU53:CU54"/>
    <mergeCell ref="CV53:CV54"/>
    <mergeCell ref="CW53:CW54"/>
    <mergeCell ref="DB53:DB54"/>
    <mergeCell ref="DC53:DC54"/>
    <mergeCell ref="DD53:DD54"/>
    <mergeCell ref="DE53:DE54"/>
  </mergeCells>
  <dataValidations count="8">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CD8 CF8 CD49 CF49 CL8 CN8 CL49 CN49 CT8 CV8 CT49 CV49 DB8 DD8 DB49 DD49 Z53 AB53 AH53 AJ53 AP53 AR53 AX53 AZ53 BF53 BH53 BN53 BP53 BV53 BX53 CD53 CF53 CL53 CN53 CT53 CV53 DB53 DD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K458805:DE458805 AI49 AK196661:DE196661 AI8 AC8 AA8 AI17 AK262197:DE262197 AA49 AC49 AK327733:DE327733 AA53 AC53 AI53 AK53 AQ53 AS53 AY53 BA53 BG53 BI53 BO53 BQ53 BW53 BY53 CE53 CG53 CM53 CO53 CU53 CW53 DC53 DE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BM9 BM50 BU9 BU50 CC9 CC50 CK9 CK50 CS9 CS50 DA9 DA50 Y54 AG54 AO54 AW54 BE54 BM54 BU54 CC54 CK54 CS54 DA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E2714-9968-1868-E5FE-31028577A0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422</v>
      </c>
      <c r="M7" s="540"/>
      <c r="N7" s="1369"/>
      <c r="P7" s="2260"/>
      <c r="Q7" s="2260">
        <v>1</v>
      </c>
      <c r="R7" s="1645"/>
      <c r="S7" s="2010">
        <f>$J7</f>
      </c>
      <c r="T7" s="289" t="s">
        <v>423</v>
      </c>
      <c r="U7" s="303"/>
      <c r="V7" s="2308"/>
      <c r="W7" s="2308"/>
      <c r="X7" s="2308"/>
      <c r="Y7" s="2308"/>
      <c r="Z7" s="2308"/>
      <c r="AA7" s="2308"/>
      <c r="AB7" s="2308"/>
      <c r="AC7" s="2308"/>
      <c r="AD7" s="2308"/>
      <c r="AE7" s="2308"/>
      <c r="AF7" s="2308"/>
      <c r="AG7" s="2308"/>
      <c r="AH7" s="2308"/>
      <c r="AI7" s="2308"/>
      <c r="AJ7" s="2308"/>
      <c r="AK7" s="2308"/>
      <c r="AL7" s="2308"/>
      <c r="AM7" s="2013" t="s">
        <v>424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425</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426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329"/>
      <c r="AD29" s="2254" t="str">
        <f>IF(TITLE_NAME_OR_PR_CHANGE="",IF(TITLE_NAME_OR_PR="","",TITLE_NAME_OR_PR),TITLE_NAME_OR_PR_CHANGE)</f>
        <v>Комитет Республики Коми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83/5</v>
      </c>
      <c r="W31" s="2254"/>
      <c r="X31" s="2254"/>
      <c r="Y31" s="2254"/>
      <c r="Z31" s="2254"/>
      <c r="AA31" s="2254"/>
      <c r="AB31" s="2254"/>
      <c r="AC31" s="329"/>
      <c r="AD31" s="2254" t="str">
        <f>IF(TITLE_NUMBER_PR_CHANGE="",IF(TITLE_NUMBER_PR="","",TITLE_NUMBER_PR),TITLE_NUMBER_PR_CHANGE)</f>
        <v>83/5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https://law.rkomi.ru/?id=66385</v>
      </c>
      <c r="W32" s="2254"/>
      <c r="X32" s="2254"/>
      <c r="Y32" s="2254"/>
      <c r="Z32" s="2254"/>
      <c r="AA32" s="2254"/>
      <c r="AB32" s="2254"/>
      <c r="AC32" s="329"/>
      <c r="AD32" s="2254" t="str">
        <f>IF(TITLE_IST_PUB_CHANGE="",IF(TITLE_IST_PUB="","",TITLE_IST_PUB),TITLE_IST_PUB_CHANGE)</f>
        <v>https://law.rkomi.ru/?id=66385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83/5</v>
      </c>
      <c r="W35" s="2254"/>
      <c r="X35" s="2254"/>
      <c r="Y35" s="2254"/>
      <c r="Z35" s="2254"/>
      <c r="AA35" s="2254"/>
      <c r="AB35" s="2254"/>
      <c r="AC35" s="329"/>
      <c r="AD35" s="2254" t="str">
        <f>IF(TITLE_NUMBER_PR_CHANGE="",IF(TITLE_NUMBER_PR="","",TITLE_NUMBER_PR),TITLE_NUMBER_PR_CHANGE)</f>
        <v>83/5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317</v>
      </c>
      <c r="AS38" s="1158">
        <v>14</v>
      </c>
    </row>
    <row customHeight="1" ht="14.699999999999998">
      <c r="Q39" s="379"/>
      <c r="R39" s="379"/>
      <c r="S39" s="2276" t="s">
        <v>92</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468</v>
      </c>
      <c r="AE40" s="2286"/>
      <c r="AF40" s="2265" t="s">
        <v>448</v>
      </c>
      <c r="AG40" s="2266"/>
      <c r="AH40" s="2265" t="s">
        <v>449</v>
      </c>
      <c r="AI40" s="2272"/>
      <c r="AJ40" s="2266"/>
      <c r="AK40" s="2281"/>
      <c r="AL40" s="2284"/>
      <c r="AM40" s="2130"/>
      <c r="AS40" s="1158">
        <v>34</v>
      </c>
    </row>
    <row customHeight="1" ht="35.699999999999996">
      <c r="A41" s="1373"/>
      <c r="B41" s="1373" t="s">
        <v>140</v>
      </c>
      <c r="C41" s="1373" t="s">
        <v>141</v>
      </c>
      <c r="D41" s="1373" t="s">
        <v>142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198</v>
      </c>
      <c r="B44" s="1366" t="s">
        <v>199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198</v>
      </c>
      <c r="B45" s="1366" t="s">
        <v>199</v>
      </c>
      <c r="C45" s="1366" t="s">
        <v>200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198</v>
      </c>
      <c r="B46" s="1366" t="s">
        <v>199</v>
      </c>
      <c r="C46" s="1366" t="s">
        <v>200</v>
      </c>
      <c r="D46" s="1366" t="s">
        <v>201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s="1645" customFormat="1" customHeight="1" ht="0">
      <c r="A47" s="1346" t="s">
        <v>198</v>
      </c>
      <c r="B47" s="1346" t="s">
        <v>199</v>
      </c>
      <c r="C47" s="1346" t="s">
        <v>200</v>
      </c>
      <c r="D47" s="1346" t="s">
        <v>201</v>
      </c>
      <c r="E47" s="2262"/>
      <c r="F47" s="2262"/>
      <c r="G47" s="2262"/>
      <c r="H47" s="2262"/>
      <c r="I47" s="2259" t="str">
        <f>S46&amp;".1"</f>
        <v>....1</v>
      </c>
      <c r="J47" s="1346"/>
      <c r="K47" s="1346"/>
      <c r="L47" s="1349" t="s">
        <v>419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198</v>
      </c>
      <c r="B48" s="1366" t="s">
        <v>199</v>
      </c>
      <c r="C48" s="1366" t="s">
        <v>200</v>
      </c>
      <c r="D48" s="1366" t="s">
        <v>201</v>
      </c>
      <c r="E48" s="2262"/>
      <c r="F48" s="2262"/>
      <c r="G48" s="2262"/>
      <c r="H48" s="2262"/>
      <c r="I48" s="2289"/>
      <c r="J48" s="2259" t="str">
        <f>S46&amp;".1"</f>
        <v>....1</v>
      </c>
      <c r="K48" s="1366"/>
      <c r="L48" s="1367" t="s">
        <v>422</v>
      </c>
      <c r="P48" s="2260"/>
      <c r="Q48" s="2260">
        <v>1</v>
      </c>
      <c r="R48" s="360"/>
      <c r="S48" s="1339" t="str">
        <f>$J48</f>
        <v>....1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198</v>
      </c>
      <c r="B49" s="1366" t="s">
        <v>199</v>
      </c>
      <c r="C49" s="1366" t="s">
        <v>200</v>
      </c>
      <c r="D49" s="1366" t="s">
        <v>201</v>
      </c>
      <c r="E49" s="2262"/>
      <c r="F49" s="2262"/>
      <c r="G49" s="2262"/>
      <c r="H49" s="2262"/>
      <c r="I49" s="2289"/>
      <c r="J49" s="2289"/>
      <c r="K49" s="2259" t="str">
        <f>J48&amp;".1"</f>
        <v>....1.1</v>
      </c>
      <c r="L49" s="1367" t="s">
        <v>425</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469</v>
      </c>
      <c r="AN49" s="514">
        <f>STRCHECKDATE(V50:AL50)</f>
      </c>
      <c r="AO49" s="503"/>
      <c r="AP49" s="503" t="str">
        <f>IF(T49="","",T49)</f>
        <v/>
      </c>
      <c r="AQ49" s="503"/>
      <c r="AR49" s="503"/>
      <c r="AS49" s="1158">
        <v>21</v>
      </c>
    </row>
    <row customHeight="1" ht="1.05">
      <c r="A50" s="1366" t="s">
        <v>198</v>
      </c>
      <c r="B50" s="1366" t="s">
        <v>199</v>
      </c>
      <c r="C50" s="1366" t="s">
        <v>200</v>
      </c>
      <c r="D50" s="1366" t="s">
        <v>201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198</v>
      </c>
      <c r="B51" s="1366" t="s">
        <v>199</v>
      </c>
      <c r="C51" s="1366" t="s">
        <v>200</v>
      </c>
      <c r="D51" s="1366" t="s">
        <v>201</v>
      </c>
      <c r="E51" s="2262"/>
      <c r="F51" s="2262"/>
      <c r="G51" s="2262"/>
      <c r="H51" s="2262"/>
      <c r="I51" s="2289"/>
      <c r="J51" s="2259"/>
      <c r="K51" s="1366"/>
      <c r="L51" s="1367"/>
      <c r="P51" s="2260"/>
      <c r="Q51" s="2260"/>
      <c r="R51" s="359"/>
      <c r="S51" s="1281"/>
      <c r="T51" s="290"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198</v>
      </c>
      <c r="B52" s="1366" t="s">
        <v>199</v>
      </c>
      <c r="C52" s="1366" t="s">
        <v>200</v>
      </c>
      <c r="D52" s="1366" t="s">
        <v>201</v>
      </c>
      <c r="E52" s="2262"/>
      <c r="F52" s="2262"/>
      <c r="G52" s="2262"/>
      <c r="H52" s="2262"/>
      <c r="I52" s="2259"/>
      <c r="J52" s="1366"/>
      <c r="K52" s="1366"/>
      <c r="L52" s="1367"/>
      <c r="P52" s="2260"/>
      <c r="Q52" s="1334"/>
      <c r="R52" s="359"/>
      <c r="S52" s="1281"/>
      <c r="T52" s="368"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198</v>
      </c>
      <c r="B53" s="1366" t="s">
        <v>199</v>
      </c>
      <c r="C53" s="1366" t="s">
        <v>200</v>
      </c>
      <c r="D53" s="1366" t="s">
        <v>201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198</v>
      </c>
      <c r="B54" s="1346" t="s">
        <v>199</v>
      </c>
      <c r="C54" s="1346" t="s">
        <v>200</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198</v>
      </c>
      <c r="B55" s="1346" t="s">
        <v>199</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198</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77388-57D8-3DE8-B058-7B7324038A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"Печорская ГРЭС" АО "Интер РАО-Электрогенерация"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Республики Коми по тарифам</v>
      </c>
      <c r="W29" s="2254"/>
      <c r="X29" s="2254"/>
      <c r="Y29" s="2254"/>
      <c r="Z29" s="2254"/>
      <c r="AA29" s="2254"/>
      <c r="AB29" s="2254"/>
      <c r="AC29" s="329"/>
      <c r="AD29" s="2254" t="str">
        <f>IF(TITLE_NAME_OR_PR_CHANGE="",IF(TITLE_NAME_OR_PR="","",TITLE_NAME_OR_PR),TITLE_NAME_OR_PR_CHANGE)</f>
        <v>Комитет Республики Коми по тарифам</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83/5</v>
      </c>
      <c r="W31" s="2254"/>
      <c r="X31" s="2254"/>
      <c r="Y31" s="2254"/>
      <c r="Z31" s="2254"/>
      <c r="AA31" s="2254"/>
      <c r="AB31" s="2254"/>
      <c r="AC31" s="329"/>
      <c r="AD31" s="2254" t="str">
        <f>IF(TITLE_NUMBER_PR_CHANGE="",IF(TITLE_NUMBER_PR="","",TITLE_NUMBER_PR),TITLE_NUMBER_PR_CHANGE)</f>
        <v>83/5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https://law.rkomi.ru/?id=66385</v>
      </c>
      <c r="W32" s="2254"/>
      <c r="X32" s="2254"/>
      <c r="Y32" s="2254"/>
      <c r="Z32" s="2254"/>
      <c r="AA32" s="2254"/>
      <c r="AB32" s="2254"/>
      <c r="AC32" s="329"/>
      <c r="AD32" s="2254" t="str">
        <f>IF(TITLE_IST_PUB_CHANGE="",IF(TITLE_IST_PUB="","",TITLE_IST_PUB),TITLE_IST_PUB_CHANGE)</f>
        <v>https://law.rkomi.ru/?id=66385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83/5</v>
      </c>
      <c r="W35" s="2254"/>
      <c r="X35" s="2254"/>
      <c r="Y35" s="2254"/>
      <c r="Z35" s="2254"/>
      <c r="AA35" s="2254"/>
      <c r="AB35" s="2254"/>
      <c r="AC35" s="329"/>
      <c r="AD35" s="2254" t="str">
        <f>IF(TITLE_NUMBER_PR_CHANGE="",IF(TITLE_NUMBER_PR="","",TITLE_NUMBER_PR),TITLE_NUMBER_PR_CHANGE)</f>
        <v>83/5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317</v>
      </c>
      <c r="AS38" s="1158">
        <v>14</v>
      </c>
    </row>
    <row customHeight="1" ht="14.699999999999998">
      <c r="Q39" s="379"/>
      <c r="R39" s="379"/>
      <c r="S39" s="2276" t="s">
        <v>92</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468</v>
      </c>
      <c r="AE40" s="2286"/>
      <c r="AF40" s="2265" t="s">
        <v>448</v>
      </c>
      <c r="AG40" s="2266"/>
      <c r="AH40" s="2265" t="s">
        <v>449</v>
      </c>
      <c r="AI40" s="2272"/>
      <c r="AJ40" s="2266"/>
      <c r="AK40" s="2281"/>
      <c r="AL40" s="2284"/>
      <c r="AM40" s="2130"/>
      <c r="AS40" s="1158">
        <v>34</v>
      </c>
    </row>
    <row customHeight="1" ht="35.699999999999996">
      <c r="A41" s="1373"/>
      <c r="B41" s="1373" t="s">
        <v>140</v>
      </c>
      <c r="C41" s="1373" t="s">
        <v>141</v>
      </c>
      <c r="D41" s="1373" t="s">
        <v>142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204</v>
      </c>
      <c r="B44" s="1366" t="s">
        <v>205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204</v>
      </c>
      <c r="B45" s="1366" t="s">
        <v>205</v>
      </c>
      <c r="C45" s="1366" t="s">
        <v>206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204</v>
      </c>
      <c r="B46" s="1366" t="s">
        <v>205</v>
      </c>
      <c r="C46" s="1366" t="s">
        <v>206</v>
      </c>
      <c r="D46" s="1366" t="s">
        <v>207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s="1645" customFormat="1" customHeight="1" ht="0">
      <c r="A47" s="1346" t="s">
        <v>204</v>
      </c>
      <c r="B47" s="1346" t="s">
        <v>205</v>
      </c>
      <c r="C47" s="1346" t="s">
        <v>206</v>
      </c>
      <c r="D47" s="1346" t="s">
        <v>207</v>
      </c>
      <c r="E47" s="2262"/>
      <c r="F47" s="2262"/>
      <c r="G47" s="2262"/>
      <c r="H47" s="2262"/>
      <c r="I47" s="2259" t="str">
        <f>S46&amp;".1"</f>
        <v>....1</v>
      </c>
      <c r="J47" s="1346"/>
      <c r="K47" s="1346"/>
      <c r="L47" s="1349" t="s">
        <v>419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204</v>
      </c>
      <c r="B48" s="1366" t="s">
        <v>205</v>
      </c>
      <c r="C48" s="1366" t="s">
        <v>206</v>
      </c>
      <c r="D48" s="1366" t="s">
        <v>207</v>
      </c>
      <c r="E48" s="2262"/>
      <c r="F48" s="2262"/>
      <c r="G48" s="2262"/>
      <c r="H48" s="2262"/>
      <c r="I48" s="2289"/>
      <c r="J48" s="2259" t="str">
        <f>S46&amp;".1"</f>
        <v>....1</v>
      </c>
      <c r="K48" s="1366"/>
      <c r="L48" s="1367" t="s">
        <v>422</v>
      </c>
      <c r="P48" s="2260"/>
      <c r="Q48" s="2260">
        <v>1</v>
      </c>
      <c r="R48" s="360"/>
      <c r="S48" s="1339" t="str">
        <f>$J48</f>
        <v>....1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204</v>
      </c>
      <c r="B49" s="1366" t="s">
        <v>205</v>
      </c>
      <c r="C49" s="1366" t="s">
        <v>206</v>
      </c>
      <c r="D49" s="1366" t="s">
        <v>207</v>
      </c>
      <c r="E49" s="2262"/>
      <c r="F49" s="2262"/>
      <c r="G49" s="2262"/>
      <c r="H49" s="2262"/>
      <c r="I49" s="2289"/>
      <c r="J49" s="2289"/>
      <c r="K49" s="2259" t="str">
        <f>J48&amp;".1"</f>
        <v>....1.1</v>
      </c>
      <c r="L49" s="1367" t="s">
        <v>425</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469</v>
      </c>
      <c r="AN49" s="514">
        <f>STRCHECKDATE(V50:AL50)</f>
      </c>
      <c r="AO49" s="503"/>
      <c r="AP49" s="503" t="str">
        <f>IF(T49="","",T49)</f>
        <v/>
      </c>
      <c r="AQ49" s="503"/>
      <c r="AR49" s="503"/>
      <c r="AS49" s="1158">
        <v>21</v>
      </c>
    </row>
    <row customHeight="1" ht="0">
      <c r="A50" s="1366" t="s">
        <v>204</v>
      </c>
      <c r="B50" s="1366" t="s">
        <v>205</v>
      </c>
      <c r="C50" s="1366" t="s">
        <v>206</v>
      </c>
      <c r="D50" s="1366" t="s">
        <v>207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204</v>
      </c>
      <c r="B51" s="1366" t="s">
        <v>205</v>
      </c>
      <c r="C51" s="1366" t="s">
        <v>206</v>
      </c>
      <c r="D51" s="1366" t="s">
        <v>207</v>
      </c>
      <c r="E51" s="2262"/>
      <c r="F51" s="2262"/>
      <c r="G51" s="2262"/>
      <c r="H51" s="2262"/>
      <c r="I51" s="2289"/>
      <c r="J51" s="2259"/>
      <c r="K51" s="1366"/>
      <c r="L51" s="1367"/>
      <c r="P51" s="2260"/>
      <c r="Q51" s="2260"/>
      <c r="R51" s="359"/>
      <c r="S51" s="1281"/>
      <c r="T51" s="290"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204</v>
      </c>
      <c r="B52" s="1366" t="s">
        <v>205</v>
      </c>
      <c r="C52" s="1366" t="s">
        <v>206</v>
      </c>
      <c r="D52" s="1366" t="s">
        <v>207</v>
      </c>
      <c r="E52" s="2262"/>
      <c r="F52" s="2262"/>
      <c r="G52" s="2262"/>
      <c r="H52" s="2262"/>
      <c r="I52" s="2259"/>
      <c r="J52" s="1366"/>
      <c r="K52" s="1366"/>
      <c r="L52" s="1367"/>
      <c r="P52" s="2260"/>
      <c r="Q52" s="1334"/>
      <c r="R52" s="359"/>
      <c r="S52" s="1281"/>
      <c r="T52" s="368"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204</v>
      </c>
      <c r="B53" s="1366" t="s">
        <v>205</v>
      </c>
      <c r="C53" s="1366" t="s">
        <v>206</v>
      </c>
      <c r="D53" s="1366" t="s">
        <v>207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204</v>
      </c>
      <c r="B54" s="1346" t="s">
        <v>205</v>
      </c>
      <c r="C54" s="1346" t="s">
        <v>206</v>
      </c>
      <c r="D54" s="1317"/>
      <c r="E54" s="2262"/>
      <c r="F54" s="2262"/>
      <c r="G54" s="2261"/>
      <c r="H54" s="1317"/>
      <c r="I54" s="1317"/>
      <c r="J54" s="1317"/>
      <c r="K54" s="1317"/>
      <c r="L54" s="1342"/>
      <c r="M54" s="1318"/>
      <c r="N54" s="1318"/>
      <c r="P54" s="1319"/>
      <c r="Q54" s="1320"/>
      <c r="R54" s="1319"/>
      <c r="S54" s="1325"/>
      <c r="T54" s="1328" t="s">
        <v>173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204</v>
      </c>
      <c r="B55" s="1346" t="s">
        <v>205</v>
      </c>
      <c r="C55" s="1317"/>
      <c r="D55" s="1317"/>
      <c r="E55" s="2262"/>
      <c r="F55" s="2261"/>
      <c r="G55" s="1317"/>
      <c r="H55" s="1317"/>
      <c r="I55" s="1317"/>
      <c r="J55" s="1317"/>
      <c r="K55" s="1317"/>
      <c r="L55" s="1342"/>
      <c r="M55" s="1324"/>
      <c r="N55" s="1324"/>
      <c r="P55" s="1319"/>
      <c r="Q55" s="1320"/>
      <c r="R55" s="1319"/>
      <c r="S55" s="1325"/>
      <c r="T55" s="1328" t="s">
        <v>174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204</v>
      </c>
      <c r="B56" s="1346"/>
      <c r="C56" s="1346"/>
      <c r="D56" s="1346"/>
      <c r="E56" s="2261"/>
      <c r="F56" s="1346"/>
      <c r="G56" s="1346"/>
      <c r="H56" s="1346"/>
      <c r="I56" s="1346"/>
      <c r="J56" s="1346"/>
      <c r="K56" s="1346"/>
      <c r="L56" s="1349"/>
      <c r="M56" s="1324"/>
      <c r="N56" s="1324"/>
      <c r="O56" s="521"/>
      <c r="P56" s="383"/>
      <c r="Q56" s="1347"/>
      <c r="R56" s="383"/>
      <c r="S56" s="1325"/>
      <c r="T56" s="1328" t="s">
        <v>175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17BC8-92FF-811F-216E-07F7EDA3E3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422</v>
      </c>
      <c r="N7" s="512"/>
      <c r="O7" s="330"/>
      <c r="Q7" s="2260"/>
      <c r="R7" s="2260">
        <v>1</v>
      </c>
      <c r="S7" s="521"/>
      <c r="T7" s="360"/>
      <c r="U7" s="1339">
        <f>$J7</f>
      </c>
      <c r="V7" s="289" t="s">
        <v>423</v>
      </c>
      <c r="W7" s="303"/>
      <c r="X7" s="2248"/>
      <c r="Y7" s="2249"/>
      <c r="Z7" s="2249"/>
      <c r="AA7" s="2249"/>
      <c r="AB7" s="2249"/>
      <c r="AC7" s="2238"/>
      <c r="AD7" s="2238"/>
      <c r="AE7" s="2238"/>
      <c r="AF7" s="2311"/>
      <c r="AG7" s="2248"/>
      <c r="AH7" s="2249"/>
      <c r="AI7" s="2249"/>
      <c r="AJ7" s="2249"/>
      <c r="AK7" s="2249"/>
      <c r="AL7" s="2249"/>
      <c r="AM7" s="2249"/>
      <c r="AN7" s="2249"/>
      <c r="AO7" s="2249"/>
      <c r="AP7" s="2250"/>
      <c r="AQ7" s="1261" t="s">
        <v>424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425</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470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471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431</v>
      </c>
      <c r="Q26" s="1365"/>
      <c r="R26" s="1374"/>
      <c r="S26" s="1374"/>
      <c r="T26" s="1374"/>
      <c r="U26" s="732"/>
      <c r="V26" s="1163" t="s">
        <v>432</v>
      </c>
      <c r="AD26" s="189" t="s">
        <v>433</v>
      </c>
      <c r="AF26" s="189" t="s">
        <v>434</v>
      </c>
      <c r="AG26" s="1163" t="s">
        <v>432</v>
      </c>
      <c r="AM26" s="189" t="s">
        <v>435</v>
      </c>
      <c r="AO26" s="189" t="s">
        <v>434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"Печорская ГРЭС" АО "Интер РАО-Электрогенерация"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Комитет Республики Коми по тарифам</v>
      </c>
      <c r="Y33" s="2254"/>
      <c r="Z33" s="2254"/>
      <c r="AA33" s="2254"/>
      <c r="AB33" s="2254"/>
      <c r="AC33" s="2254"/>
      <c r="AD33" s="2254"/>
      <c r="AE33" s="2254"/>
      <c r="AF33" s="329"/>
      <c r="AG33" s="2254" t="str">
        <f>IF(TITLE_NAME_OR_PR_CHANGE="",IF(TITLE_NAME_OR_PR="","",TITLE_NAME_OR_PR),TITLE_NAME_OR_PR_CHANGE)</f>
        <v>Комитет Республики Коми по тарифам</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436</v>
      </c>
      <c r="V34" s="2253"/>
      <c r="W34" s="1375"/>
      <c r="X34" s="2267" t="str">
        <f>IF(TITLE_DATE_PR_CHANGE="",IF(TITLE_DATE_PR="","",TITLE_DATE_PR),TITLE_DATE_PR_CHANGE)</f>
        <v>46003</v>
      </c>
      <c r="Y34" s="2267"/>
      <c r="Z34" s="2267"/>
      <c r="AA34" s="2267"/>
      <c r="AB34" s="2267"/>
      <c r="AC34" s="2267"/>
      <c r="AD34" s="2267"/>
      <c r="AE34" s="2267"/>
      <c r="AF34" s="329"/>
      <c r="AG34" s="2267" t="str">
        <f>IF(TITLE_DATE_PR_CHANGE="",IF(TITLE_DATE_PR="","",TITLE_DATE_PR),TITLE_DATE_PR_CHANGE)</f>
        <v>46003</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437</v>
      </c>
      <c r="V35" s="2253"/>
      <c r="W35" s="1375"/>
      <c r="X35" s="2254" t="str">
        <f>IF(TITLE_NUMBER_PR_CHANGE="",IF(TITLE_NUMBER_PR="","",TITLE_NUMBER_PR),TITLE_NUMBER_PR_CHANGE)</f>
        <v>83/5</v>
      </c>
      <c r="Y35" s="2254"/>
      <c r="Z35" s="2254"/>
      <c r="AA35" s="2254"/>
      <c r="AB35" s="2254"/>
      <c r="AC35" s="2254"/>
      <c r="AD35" s="2254"/>
      <c r="AE35" s="2254"/>
      <c r="AF35" s="329"/>
      <c r="AG35" s="2254" t="str">
        <f>IF(TITLE_NUMBER_PR_CHANGE="",IF(TITLE_NUMBER_PR="","",TITLE_NUMBER_PR),TITLE_NUMBER_PR_CHANGE)</f>
        <v>83/5</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https://law.rkomi.ru/?id=66385</v>
      </c>
      <c r="Y36" s="2254"/>
      <c r="Z36" s="2254"/>
      <c r="AA36" s="2254"/>
      <c r="AB36" s="2254"/>
      <c r="AC36" s="2254"/>
      <c r="AD36" s="2254"/>
      <c r="AE36" s="2254"/>
      <c r="AF36" s="329"/>
      <c r="AG36" s="2254" t="str">
        <f>IF(TITLE_IST_PUB_CHANGE="",IF(TITLE_IST_PUB="","",TITLE_IST_PUB),TITLE_IST_PUB_CHANGE)</f>
        <v>https://law.rkomi.ru/?id=66385</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438</v>
      </c>
      <c r="V38" s="2253"/>
      <c r="W38" s="1375"/>
      <c r="X38" s="2267" t="str">
        <f>IF(TITLE_DATE_PR_CHANGE="",IF(TITLE_DATE_PR="","",TITLE_DATE_PR),TITLE_DATE_PR_CHANGE)</f>
        <v>46003</v>
      </c>
      <c r="Y38" s="2267"/>
      <c r="Z38" s="2267"/>
      <c r="AA38" s="2267"/>
      <c r="AB38" s="2267"/>
      <c r="AC38" s="2267"/>
      <c r="AD38" s="2267"/>
      <c r="AE38" s="2267"/>
      <c r="AF38" s="329"/>
      <c r="AG38" s="2267" t="str">
        <f>IF(TITLE_DATE_PR_CHANGE="",IF(TITLE_DATE_PR="","",TITLE_DATE_PR),TITLE_DATE_PR_CHANGE)</f>
        <v>46003</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439</v>
      </c>
      <c r="V39" s="2253"/>
      <c r="W39" s="1375"/>
      <c r="X39" s="2254" t="str">
        <f>IF(TITLE_NUMBER_PR_CHANGE="",IF(TITLE_NUMBER_PR="","",TITLE_NUMBER_PR),TITLE_NUMBER_PR_CHANGE)</f>
        <v>83/5</v>
      </c>
      <c r="Y39" s="2254"/>
      <c r="Z39" s="2254"/>
      <c r="AA39" s="2254"/>
      <c r="AB39" s="2254"/>
      <c r="AC39" s="2254"/>
      <c r="AD39" s="2254"/>
      <c r="AE39" s="2254"/>
      <c r="AF39" s="329"/>
      <c r="AG39" s="2254" t="str">
        <f>IF(TITLE_NUMBER_PR_CHANGE="",IF(TITLE_NUMBER_PR="","",TITLE_NUMBER_PR),TITLE_NUMBER_PR_CHANGE)</f>
        <v>83/5</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440</v>
      </c>
      <c r="AG40" s="329"/>
      <c r="AH40" s="329"/>
      <c r="AI40" s="329"/>
      <c r="AJ40" s="329"/>
      <c r="AK40" s="329"/>
      <c r="AL40" s="329"/>
      <c r="AM40" s="329"/>
      <c r="AN40" s="329"/>
      <c r="AO40" s="281" t="s">
        <v>440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317</v>
      </c>
      <c r="AW42" s="1158">
        <v>14</v>
      </c>
    </row>
    <row customHeight="1" ht="14.699999999999998">
      <c r="R43" s="379"/>
      <c r="S43" s="379"/>
      <c r="T43" s="379"/>
      <c r="U43" s="2276" t="s">
        <v>92</v>
      </c>
      <c r="V43" s="2212" t="s">
        <v>441</v>
      </c>
      <c r="W43" s="304"/>
      <c r="X43" s="2277" t="s">
        <v>442</v>
      </c>
      <c r="Y43" s="2294"/>
      <c r="Z43" s="2294"/>
      <c r="AA43" s="2294"/>
      <c r="AB43" s="2294"/>
      <c r="AC43" s="2278"/>
      <c r="AD43" s="2278"/>
      <c r="AE43" s="2279"/>
      <c r="AF43" s="2280" t="s">
        <v>443</v>
      </c>
      <c r="AG43" s="2277" t="s">
        <v>442</v>
      </c>
      <c r="AH43" s="2294"/>
      <c r="AI43" s="2294"/>
      <c r="AJ43" s="2294"/>
      <c r="AK43" s="2294"/>
      <c r="AL43" s="2278"/>
      <c r="AM43" s="2278"/>
      <c r="AN43" s="2279"/>
      <c r="AO43" s="2280" t="s">
        <v>444</v>
      </c>
      <c r="AP43" s="2283" t="s">
        <v>445</v>
      </c>
      <c r="AQ43" s="2130"/>
      <c r="AW43" s="1158">
        <v>14</v>
      </c>
    </row>
    <row customHeight="1" ht="35.699999999999996">
      <c r="R44" s="379"/>
      <c r="S44" s="379"/>
      <c r="T44" s="379"/>
      <c r="U44" s="2276"/>
      <c r="V44" s="2212"/>
      <c r="W44" s="1034"/>
      <c r="X44" s="2297" t="s">
        <v>473</v>
      </c>
      <c r="Y44" s="2315" t="s">
        <v>474</v>
      </c>
      <c r="Z44" s="2315"/>
      <c r="AA44" s="2315"/>
      <c r="AB44" s="2315"/>
      <c r="AC44" s="2297" t="s">
        <v>449</v>
      </c>
      <c r="AD44" s="2614"/>
      <c r="AE44" s="2317"/>
      <c r="AF44" s="2281"/>
      <c r="AG44" s="2297" t="s">
        <v>473</v>
      </c>
      <c r="AH44" s="2315" t="s">
        <v>474</v>
      </c>
      <c r="AI44" s="2315"/>
      <c r="AJ44" s="2315"/>
      <c r="AK44" s="2315"/>
      <c r="AL44" s="2297" t="s">
        <v>449</v>
      </c>
      <c r="AM44" s="2614"/>
      <c r="AN44" s="2317"/>
      <c r="AO44" s="2281"/>
      <c r="AP44" s="2284"/>
      <c r="AQ44" s="2130"/>
      <c r="AW44" s="1158">
        <v>34</v>
      </c>
    </row>
    <row customHeight="1" ht="14.699999999999998">
      <c r="R45" s="379"/>
      <c r="S45" s="379"/>
      <c r="T45" s="379"/>
      <c r="U45" s="2276"/>
      <c r="V45" s="2212"/>
      <c r="W45" s="1034"/>
      <c r="X45" s="2328"/>
      <c r="Y45" s="2320" t="s">
        <v>475</v>
      </c>
      <c r="Z45" s="2273" t="s">
        <v>476</v>
      </c>
      <c r="AA45" s="2323"/>
      <c r="AB45" s="2274"/>
      <c r="AC45" s="2298"/>
      <c r="AD45" s="2615"/>
      <c r="AE45" s="2319"/>
      <c r="AF45" s="2281"/>
      <c r="AG45" s="2328"/>
      <c r="AH45" s="2320" t="s">
        <v>475</v>
      </c>
      <c r="AI45" s="2273" t="s">
        <v>476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477</v>
      </c>
      <c r="AA46" s="2273" t="s">
        <v>478</v>
      </c>
      <c r="AB46" s="2274"/>
      <c r="AC46" s="2320" t="s">
        <v>459</v>
      </c>
      <c r="AD46" s="2324" t="s">
        <v>460</v>
      </c>
      <c r="AE46" s="2325"/>
      <c r="AF46" s="2281"/>
      <c r="AG46" s="2328"/>
      <c r="AH46" s="2321"/>
      <c r="AI46" s="2320" t="s">
        <v>477</v>
      </c>
      <c r="AJ46" s="2273" t="s">
        <v>478</v>
      </c>
      <c r="AK46" s="2274"/>
      <c r="AL46" s="2320" t="s">
        <v>459</v>
      </c>
      <c r="AM46" s="2324" t="s">
        <v>460</v>
      </c>
      <c r="AN46" s="2325"/>
      <c r="AO46" s="2281"/>
      <c r="AP46" s="2284"/>
      <c r="AQ46" s="2130"/>
      <c r="AW46" s="1158">
        <v>26</v>
      </c>
    </row>
    <row customHeight="1" ht="65.25">
      <c r="A47" s="1262"/>
      <c r="B47" s="1262" t="s">
        <v>140</v>
      </c>
      <c r="C47" s="1262" t="s">
        <v>141</v>
      </c>
      <c r="D47" s="1262" t="s">
        <v>142</v>
      </c>
      <c r="E47" s="1313" t="s">
        <v>450</v>
      </c>
      <c r="F47" s="1313" t="s">
        <v>451</v>
      </c>
      <c r="G47" s="1313" t="s">
        <v>452</v>
      </c>
      <c r="H47" s="1313" t="s">
        <v>453</v>
      </c>
      <c r="I47" s="1313" t="s">
        <v>454</v>
      </c>
      <c r="J47" s="1313" t="s">
        <v>455</v>
      </c>
      <c r="K47" s="1313" t="s">
        <v>456</v>
      </c>
      <c r="L47" s="1313" t="s">
        <v>479</v>
      </c>
      <c r="M47" s="1313" t="s">
        <v>431</v>
      </c>
      <c r="R47" s="379"/>
      <c r="S47" s="379"/>
      <c r="T47" s="379"/>
      <c r="U47" s="2276"/>
      <c r="V47" s="2212"/>
      <c r="W47" s="305"/>
      <c r="X47" s="2298"/>
      <c r="Y47" s="2322"/>
      <c r="Z47" s="2322"/>
      <c r="AA47" s="1225" t="s">
        <v>480</v>
      </c>
      <c r="AB47" s="1225" t="s">
        <v>481</v>
      </c>
      <c r="AC47" s="2322"/>
      <c r="AD47" s="2326"/>
      <c r="AE47" s="2327"/>
      <c r="AF47" s="2282"/>
      <c r="AG47" s="2298"/>
      <c r="AH47" s="2322"/>
      <c r="AI47" s="2322"/>
      <c r="AJ47" s="1225" t="s">
        <v>480</v>
      </c>
      <c r="AK47" s="1225" t="s">
        <v>481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115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192</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192</v>
      </c>
      <c r="B50" s="1270" t="s">
        <v>193</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414</v>
      </c>
      <c r="AS50" s="503"/>
      <c r="AT50" s="503" t="str">
        <f>IF(V50="","",V50)</f>
        <v>Территория действия тарифа</v>
      </c>
      <c r="AU50" s="503"/>
      <c r="AV50" s="503"/>
      <c r="AW50" s="1158">
        <v>21</v>
      </c>
    </row>
    <row customHeight="1" ht="24">
      <c r="A51" s="1270" t="s">
        <v>192</v>
      </c>
      <c r="B51" s="1270" t="s">
        <v>193</v>
      </c>
      <c r="C51" s="1270" t="s">
        <v>194</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416</v>
      </c>
      <c r="AS51" s="503"/>
      <c r="AT51" s="503" t="str">
        <f>IF(V51="","",V51)</f>
        <v>Наименование системы теплоснабжения </v>
      </c>
      <c r="AU51" s="503"/>
      <c r="AV51" s="503"/>
      <c r="AW51" s="1158">
        <v>23</v>
      </c>
    </row>
    <row customHeight="1" ht="22.049999999999997">
      <c r="A52" s="1270" t="s">
        <v>192</v>
      </c>
      <c r="B52" s="1270" t="s">
        <v>193</v>
      </c>
      <c r="C52" s="1270" t="s">
        <v>194</v>
      </c>
      <c r="D52" s="1270" t="s">
        <v>195</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418</v>
      </c>
      <c r="AS52" s="503"/>
      <c r="AT52" s="503" t="str">
        <f>IF(V52="","",V52)</f>
        <v>Источник тепловой энергии  </v>
      </c>
      <c r="AU52" s="503"/>
      <c r="AV52" s="503"/>
      <c r="AW52" s="1158">
        <v>21</v>
      </c>
    </row>
    <row s="1645" customFormat="1" customHeight="1" ht="0">
      <c r="A53" s="1378" t="s">
        <v>192</v>
      </c>
      <c r="B53" s="1378" t="s">
        <v>193</v>
      </c>
      <c r="C53" s="1378" t="s">
        <v>194</v>
      </c>
      <c r="D53" s="1378" t="s">
        <v>195</v>
      </c>
      <c r="E53" s="2293"/>
      <c r="F53" s="2293"/>
      <c r="G53" s="2293"/>
      <c r="H53" s="2314"/>
      <c r="I53" s="2130" t="str">
        <f>U52&amp;".1"</f>
        <v>....1</v>
      </c>
      <c r="J53" s="1378"/>
      <c r="K53" s="1378"/>
      <c r="L53" s="1378"/>
      <c r="M53" s="1384" t="s">
        <v>419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192</v>
      </c>
      <c r="B54" s="1270" t="s">
        <v>193</v>
      </c>
      <c r="C54" s="1270" t="s">
        <v>194</v>
      </c>
      <c r="D54" s="1270" t="s">
        <v>195</v>
      </c>
      <c r="E54" s="2293"/>
      <c r="F54" s="2293"/>
      <c r="G54" s="2293"/>
      <c r="H54" s="2314"/>
      <c r="I54" s="2104"/>
      <c r="J54" s="2130" t="str">
        <f>I53&amp;".1"</f>
        <v>....1.1</v>
      </c>
      <c r="K54" s="1270"/>
      <c r="L54" s="1270"/>
      <c r="M54" s="1313" t="s">
        <v>422</v>
      </c>
      <c r="Q54" s="2260"/>
      <c r="R54" s="2260">
        <v>1</v>
      </c>
      <c r="S54" s="521"/>
      <c r="T54" s="360"/>
      <c r="U54" s="1339" t="str">
        <f>$J54</f>
        <v>....1.1</v>
      </c>
      <c r="V54" s="289" t="s">
        <v>423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424</v>
      </c>
      <c r="AS54" s="503"/>
      <c r="AT54" s="503" t="str">
        <f>IF(V54="","",V54)</f>
        <v>Группа потребителей</v>
      </c>
      <c r="AU54" s="503"/>
      <c r="AV54" s="503"/>
      <c r="AW54" s="1158">
        <v>21</v>
      </c>
    </row>
    <row customHeight="1" ht="22.049999999999997">
      <c r="A55" s="1270" t="s">
        <v>192</v>
      </c>
      <c r="B55" s="1270" t="s">
        <v>193</v>
      </c>
      <c r="C55" s="1270" t="s">
        <v>194</v>
      </c>
      <c r="D55" s="1270" t="s">
        <v>195</v>
      </c>
      <c r="E55" s="2293"/>
      <c r="F55" s="2293"/>
      <c r="G55" s="2293"/>
      <c r="H55" s="2314"/>
      <c r="I55" s="2104"/>
      <c r="J55" s="2104"/>
      <c r="K55" s="2130" t="str">
        <f>J54&amp;".1"</f>
        <v>....1.1.1</v>
      </c>
      <c r="L55" s="142"/>
      <c r="M55" s="1313" t="s">
        <v>425</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470</v>
      </c>
      <c r="AR55" s="514">
        <f>STRCHECKDATE(X57:AP57)</f>
      </c>
      <c r="AS55" s="503"/>
      <c r="AT55" s="503" t="str">
        <f>IF(V55="","",V55)</f>
        <v/>
      </c>
      <c r="AU55" s="503"/>
      <c r="AV55" s="503"/>
      <c r="AW55" s="1158">
        <v>21</v>
      </c>
    </row>
    <row customHeight="1" ht="11.549999999999999">
      <c r="A56" s="1270" t="s">
        <v>192</v>
      </c>
      <c r="B56" s="1270" t="s">
        <v>193</v>
      </c>
      <c r="C56" s="1270" t="s">
        <v>194</v>
      </c>
      <c r="D56" s="1270" t="s">
        <v>195</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471</v>
      </c>
      <c r="AR56" s="514">
        <f>STRCHECKDATE(X58:AP58)</f>
      </c>
      <c r="AS56" s="503"/>
      <c r="AT56" s="503" t="str">
        <f>IF(V56="","",V56)</f>
        <v/>
      </c>
      <c r="AU56" s="503"/>
      <c r="AV56" s="503"/>
      <c r="AW56" s="1158">
        <v>11</v>
      </c>
    </row>
    <row customHeight="1" ht="0">
      <c r="A57" s="1270" t="s">
        <v>192</v>
      </c>
      <c r="B57" s="1270" t="s">
        <v>193</v>
      </c>
      <c r="C57" s="1270" t="s">
        <v>194</v>
      </c>
      <c r="D57" s="1270" t="s">
        <v>195</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192</v>
      </c>
      <c r="B58" s="1270" t="s">
        <v>193</v>
      </c>
      <c r="C58" s="1270" t="s">
        <v>194</v>
      </c>
      <c r="D58" s="1270" t="s">
        <v>195</v>
      </c>
      <c r="E58" s="2293"/>
      <c r="F58" s="2293"/>
      <c r="G58" s="2293"/>
      <c r="H58" s="2314"/>
      <c r="I58" s="2104"/>
      <c r="J58" s="2104"/>
      <c r="K58" s="2130"/>
      <c r="L58" s="1270"/>
      <c r="M58" s="1313"/>
      <c r="Q58" s="2260"/>
      <c r="R58" s="2260"/>
      <c r="S58" s="1334"/>
      <c r="T58" s="359"/>
      <c r="U58" s="1281"/>
      <c r="V58" s="291" t="s">
        <v>472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192</v>
      </c>
      <c r="B59" s="1270" t="s">
        <v>193</v>
      </c>
      <c r="C59" s="1270" t="s">
        <v>194</v>
      </c>
      <c r="D59" s="1270" t="s">
        <v>195</v>
      </c>
      <c r="E59" s="2293"/>
      <c r="F59" s="2293"/>
      <c r="G59" s="2293"/>
      <c r="H59" s="2314"/>
      <c r="I59" s="2104"/>
      <c r="J59" s="2130"/>
      <c r="K59" s="1270"/>
      <c r="L59" s="1270"/>
      <c r="M59" s="1313"/>
      <c r="Q59" s="2260"/>
      <c r="R59" s="2260"/>
      <c r="S59" s="1334"/>
      <c r="T59" s="359"/>
      <c r="U59" s="1281"/>
      <c r="V59" s="290" t="s">
        <v>427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192</v>
      </c>
      <c r="B60" s="1270" t="s">
        <v>193</v>
      </c>
      <c r="C60" s="1270" t="s">
        <v>194</v>
      </c>
      <c r="D60" s="1270" t="s">
        <v>195</v>
      </c>
      <c r="E60" s="2293"/>
      <c r="F60" s="2293"/>
      <c r="G60" s="2293"/>
      <c r="H60" s="2314"/>
      <c r="I60" s="2130"/>
      <c r="J60" s="1270"/>
      <c r="K60" s="1270"/>
      <c r="L60" s="1270"/>
      <c r="M60" s="1313"/>
      <c r="Q60" s="2260"/>
      <c r="R60" s="1334"/>
      <c r="S60" s="1334"/>
      <c r="T60" s="359"/>
      <c r="U60" s="1281"/>
      <c r="V60" s="368" t="s">
        <v>428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192</v>
      </c>
      <c r="B61" s="1270" t="s">
        <v>193</v>
      </c>
      <c r="C61" s="1270" t="s">
        <v>194</v>
      </c>
      <c r="D61" s="1270" t="s">
        <v>195</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192</v>
      </c>
      <c r="B62" s="1378" t="s">
        <v>193</v>
      </c>
      <c r="C62" s="1378" t="s">
        <v>194</v>
      </c>
      <c r="D62" s="1377"/>
      <c r="E62" s="2293"/>
      <c r="F62" s="2293"/>
      <c r="G62" s="2292"/>
      <c r="H62" s="1377"/>
      <c r="I62" s="1377"/>
      <c r="J62" s="1377"/>
      <c r="K62" s="1377"/>
      <c r="L62" s="1377"/>
      <c r="M62" s="1380"/>
      <c r="N62" s="1381"/>
      <c r="O62" s="1381"/>
      <c r="P62" s="354"/>
      <c r="Q62" s="1319"/>
      <c r="R62" s="1320"/>
      <c r="S62" s="1319"/>
      <c r="T62" s="1319"/>
      <c r="U62" s="1325"/>
      <c r="V62" s="1328" t="s">
        <v>173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192</v>
      </c>
      <c r="B63" s="1378" t="s">
        <v>193</v>
      </c>
      <c r="C63" s="1377"/>
      <c r="D63" s="1377"/>
      <c r="E63" s="2293"/>
      <c r="F63" s="2292"/>
      <c r="G63" s="1377"/>
      <c r="H63" s="1377"/>
      <c r="I63" s="1377"/>
      <c r="J63" s="1377"/>
      <c r="K63" s="1377"/>
      <c r="L63" s="1377"/>
      <c r="M63" s="1380"/>
      <c r="N63" s="1382"/>
      <c r="O63" s="1382"/>
      <c r="P63" s="354"/>
      <c r="Q63" s="1319"/>
      <c r="R63" s="1320"/>
      <c r="S63" s="1319"/>
      <c r="T63" s="1319"/>
      <c r="U63" s="1325"/>
      <c r="V63" s="1328" t="s">
        <v>174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192</v>
      </c>
      <c r="B64" s="1378"/>
      <c r="C64" s="1378"/>
      <c r="D64" s="1378"/>
      <c r="E64" s="2292"/>
      <c r="F64" s="1378"/>
      <c r="G64" s="1378"/>
      <c r="H64" s="1378"/>
      <c r="I64" s="1378"/>
      <c r="J64" s="1378"/>
      <c r="K64" s="1378"/>
      <c r="L64" s="1378"/>
      <c r="M64" s="1384"/>
      <c r="N64" s="1382"/>
      <c r="O64" s="1382"/>
      <c r="P64" s="354"/>
      <c r="Q64" s="383"/>
      <c r="R64" s="1347"/>
      <c r="S64" s="383"/>
      <c r="T64" s="383"/>
      <c r="U64" s="1325"/>
      <c r="V64" s="1328" t="s">
        <v>175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181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231238-87A8-FA78-B458-735BD342FAE9}" mc:Ignorable="x14ac xr xr2 xr3">
  <sheetPr>
    <tabColor rgb="FFCCCCFF"/>
  </sheetPr>
  <dimension ref="A1:Q79"/>
  <sheetViews>
    <sheetView topLeftCell="C1" showGridLines="0" zoomScale="90" workbookViewId="0" tabSelected="1">
      <selection activeCell="I18" sqref="I18"/>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46010</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45274</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19"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46003</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3" t="s">
        <v>47</v>
      </c>
      <c r="G27" s="76"/>
      <c r="Q27" s="77">
        <v>0</v>
      </c>
    </row>
    <row customHeight="1" ht="24.75">
      <c r="D28" s="78"/>
      <c r="E28" s="394" t="s">
        <v>48</v>
      </c>
      <c r="F28" s="2633" t="s">
        <v>43</v>
      </c>
      <c r="G28" s="76"/>
      <c r="Q28" s="77">
        <v>0</v>
      </c>
    </row>
    <row customHeight="1" ht="19.5">
      <c r="D29" s="78"/>
      <c r="E29" s="394" t="s">
        <v>44</v>
      </c>
      <c r="F29" s="2633"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74"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EFD0848-A348-8DD8-4BF8-89E68E60B7BA}"/>
    <hyperlink ref="H17" location="Титульный!H9" display="Как заполнить?" tooltip="Помощь по работе с полями отчётной формы" xr:uid="{CD3E66A8-0CA8-AF78-2329-37F5B9CD5C68}"/>
    <hyperlink ref="H39" location="Титульный!H9" display="Как заполнить?" tooltip="Помощь по работе с полями отчётной формы" xr:uid="{DDB23B18-C44A-EA73-50B8-2CE91609D13B}"/>
    <hyperlink ref="H62" location="Титульный!H9" display="Как заполнить?" tooltip="Помощь по работе с полями отчётной формы" xr:uid="{0E40E208-32C8-A988-3738-E9607D2879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12C81-2098-F9BA-24D9-AE0C9D790D0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482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430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431</v>
      </c>
      <c r="P23" s="1511"/>
      <c r="Q23" s="1513"/>
      <c r="R23" s="1513"/>
      <c r="Y23" s="1510" t="s">
        <v>433</v>
      </c>
      <c r="AA23" s="1510" t="s">
        <v>434</v>
      </c>
      <c r="AB23" s="1510" t="s">
        <v>487</v>
      </c>
      <c r="AE23" s="1510" t="s">
        <v>488</v>
      </c>
      <c r="AF23" s="1510" t="s">
        <v>487</v>
      </c>
      <c r="AI23" s="1510" t="s">
        <v>489</v>
      </c>
      <c r="AJ23" s="1510" t="s">
        <v>487</v>
      </c>
      <c r="AM23" s="1510" t="s">
        <v>490</v>
      </c>
      <c r="AQ23" s="1510" t="s">
        <v>433</v>
      </c>
      <c r="AS23" s="1510" t="s">
        <v>434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"Печорская ГРЭС" АО "Интер РАО-Электрогенерация"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Комитет Республики Коми по тарифам</v>
      </c>
      <c r="W30" s="2254"/>
      <c r="X30" s="2254"/>
      <c r="Y30" s="2254"/>
      <c r="Z30" s="2254"/>
      <c r="AA30" s="329"/>
      <c r="AB30" s="2254" t="str">
        <f>IF(TITLE_NAME_OR_PR_CHANGE="",IF(TITLE_NAME_OR_PR="","",TITLE_NAME_OR_PR),TITLE_NAME_OR_PR_CHANGE)</f>
        <v>Комитет Республики Коми по тарифам</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436</v>
      </c>
      <c r="T31" s="2253"/>
      <c r="U31" s="1375"/>
      <c r="V31" s="2267" t="str">
        <f>IF(TITLE_DATE_PR_CHANGE="",IF(TITLE_DATE_PR="","",TITLE_DATE_PR),TITLE_DATE_PR_CHANGE)</f>
        <v>46003</v>
      </c>
      <c r="W31" s="2267"/>
      <c r="X31" s="2267"/>
      <c r="Y31" s="2267"/>
      <c r="Z31" s="2267"/>
      <c r="AA31" s="329"/>
      <c r="AB31" s="2267" t="str">
        <f>IF(TITLE_DATE_PR_CHANGE="",IF(TITLE_DATE_PR="","",TITLE_DATE_PR),TITLE_DATE_PR_CHANGE)</f>
        <v>46003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437</v>
      </c>
      <c r="T32" s="2253"/>
      <c r="U32" s="1375"/>
      <c r="V32" s="2254" t="str">
        <f>IF(TITLE_NUMBER_PR_CHANGE="",IF(TITLE_NUMBER_PR="","",TITLE_NUMBER_PR),TITLE_NUMBER_PR_CHANGE)</f>
        <v>83/5</v>
      </c>
      <c r="W32" s="2254"/>
      <c r="X32" s="2254"/>
      <c r="Y32" s="2254"/>
      <c r="Z32" s="2254"/>
      <c r="AA32" s="329"/>
      <c r="AB32" s="2254" t="str">
        <f>IF(TITLE_NUMBER_PR_CHANGE="",IF(TITLE_NUMBER_PR="","",TITLE_NUMBER_PR),TITLE_NUMBER_PR_CHANGE)</f>
        <v>83/5</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https://law.rkomi.ru/?id=66385</v>
      </c>
      <c r="W33" s="2254"/>
      <c r="X33" s="2254"/>
      <c r="Y33" s="2254"/>
      <c r="Z33" s="2254"/>
      <c r="AA33" s="329"/>
      <c r="AB33" s="2254" t="str">
        <f>IF(TITLE_IST_PUB_CHANGE="",IF(TITLE_IST_PUB="","",TITLE_IST_PUB),TITLE_IST_PUB_CHANGE)</f>
        <v>https://law.rkomi.ru/?id=66385</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436</v>
      </c>
      <c r="T35" s="2253"/>
      <c r="U35" s="1375"/>
      <c r="V35" s="2267" t="str">
        <f>IF(TITLE_DATE_PR_CHANGE="",IF(TITLE_DATE_PR="","",TITLE_DATE_PR),TITLE_DATE_PR_CHANGE)</f>
        <v>46003</v>
      </c>
      <c r="W35" s="2267"/>
      <c r="X35" s="2267"/>
      <c r="Y35" s="2267"/>
      <c r="Z35" s="2267"/>
      <c r="AA35" s="329"/>
      <c r="AB35" s="2267" t="str">
        <f>IF(TITLE_DATE_PR_CHANGE="",IF(TITLE_DATE_PR="","",TITLE_DATE_PR),TITLE_DATE_PR_CHANGE)</f>
        <v>46003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437</v>
      </c>
      <c r="T36" s="2253"/>
      <c r="U36" s="1375"/>
      <c r="V36" s="2254" t="str">
        <f>IF(TITLE_NUMBER_PR_CHANGE="",IF(TITLE_NUMBER_PR="","",TITLE_NUMBER_PR),TITLE_NUMBER_PR_CHANGE)</f>
        <v>83/5</v>
      </c>
      <c r="W36" s="2254"/>
      <c r="X36" s="2254"/>
      <c r="Y36" s="2254"/>
      <c r="Z36" s="2254"/>
      <c r="AA36" s="329"/>
      <c r="AB36" s="2254" t="str">
        <f>IF(TITLE_NUMBER_PR_CHANGE="",IF(TITLE_NUMBER_PR="","",TITLE_NUMBER_PR),TITLE_NUMBER_PR_CHANGE)</f>
        <v>83/5</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440</v>
      </c>
      <c r="AB37" s="329"/>
      <c r="AC37" s="329"/>
      <c r="AD37" s="329"/>
      <c r="AE37" s="329"/>
      <c r="AF37" s="329"/>
      <c r="AG37" s="329"/>
      <c r="AH37" s="329"/>
      <c r="AI37" s="329"/>
      <c r="AJ37" s="329"/>
      <c r="AK37" s="329"/>
      <c r="AL37" s="329"/>
      <c r="AM37" s="329"/>
      <c r="AN37" s="329"/>
      <c r="AO37" s="329"/>
      <c r="AP37" s="329"/>
      <c r="AQ37" s="329"/>
      <c r="AR37" s="329"/>
      <c r="AS37" s="281" t="s">
        <v>440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317</v>
      </c>
      <c r="BA39" s="1158">
        <v>14</v>
      </c>
    </row>
    <row customHeight="1" ht="14.699999999999998">
      <c r="Q40" s="294"/>
      <c r="R40" s="379"/>
      <c r="S40" s="2276" t="s">
        <v>92</v>
      </c>
      <c r="T40" s="2212" t="s">
        <v>491</v>
      </c>
      <c r="U40" s="304"/>
      <c r="V40" s="2278"/>
      <c r="W40" s="2278"/>
      <c r="X40" s="2278"/>
      <c r="Y40" s="2278"/>
      <c r="Z40" s="2279"/>
      <c r="AA40" s="2339" t="s">
        <v>443</v>
      </c>
      <c r="AB40" s="2331" t="s">
        <v>492</v>
      </c>
      <c r="AC40" s="2294"/>
      <c r="AD40" s="2294"/>
      <c r="AE40" s="2332"/>
      <c r="AF40" s="2294" t="s">
        <v>493</v>
      </c>
      <c r="AG40" s="2294"/>
      <c r="AH40" s="2294"/>
      <c r="AI40" s="2332"/>
      <c r="AJ40" s="2331" t="s">
        <v>494</v>
      </c>
      <c r="AK40" s="2294"/>
      <c r="AL40" s="2294"/>
      <c r="AM40" s="2332"/>
      <c r="AN40" s="2331" t="s">
        <v>442</v>
      </c>
      <c r="AO40" s="2294"/>
      <c r="AP40" s="2278"/>
      <c r="AQ40" s="2278"/>
      <c r="AR40" s="2279"/>
      <c r="AS40" s="2280" t="s">
        <v>443</v>
      </c>
      <c r="AT40" s="2283" t="s">
        <v>445</v>
      </c>
      <c r="AU40" s="2130"/>
      <c r="BA40" s="1158">
        <v>14</v>
      </c>
    </row>
    <row customHeight="1" ht="35.699999999999996">
      <c r="Q41" s="294"/>
      <c r="R41" s="379"/>
      <c r="S41" s="2276"/>
      <c r="T41" s="2212"/>
      <c r="U41" s="1034"/>
      <c r="V41" s="2130" t="s">
        <v>495</v>
      </c>
      <c r="W41" s="2130"/>
      <c r="X41" s="2297" t="s">
        <v>449</v>
      </c>
      <c r="Y41" s="2316"/>
      <c r="Z41" s="2317"/>
      <c r="AA41" s="2340"/>
      <c r="AB41" s="2333"/>
      <c r="AC41" s="2334"/>
      <c r="AD41" s="2334"/>
      <c r="AE41" s="2335"/>
      <c r="AF41" s="2334"/>
      <c r="AG41" s="2334"/>
      <c r="AH41" s="2334"/>
      <c r="AI41" s="2335"/>
      <c r="AJ41" s="2333"/>
      <c r="AK41" s="2334"/>
      <c r="AL41" s="2334"/>
      <c r="AM41" s="2334"/>
      <c r="AN41" s="2130" t="s">
        <v>495</v>
      </c>
      <c r="AO41" s="2130"/>
      <c r="AP41" s="2316" t="s">
        <v>449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450</v>
      </c>
      <c r="F43" s="1367" t="s">
        <v>451</v>
      </c>
      <c r="G43" s="1367" t="s">
        <v>452</v>
      </c>
      <c r="H43" s="1367" t="s">
        <v>453</v>
      </c>
      <c r="I43" s="1367" t="s">
        <v>454</v>
      </c>
      <c r="J43" s="1367" t="s">
        <v>455</v>
      </c>
      <c r="K43" s="1367" t="s">
        <v>456</v>
      </c>
      <c r="L43" s="1367" t="s">
        <v>431</v>
      </c>
      <c r="Q43" s="294"/>
      <c r="R43" s="379"/>
      <c r="S43" s="2276"/>
      <c r="T43" s="2212"/>
      <c r="U43" s="305"/>
      <c r="V43" s="1333" t="s">
        <v>496</v>
      </c>
      <c r="W43" s="1333" t="s">
        <v>497</v>
      </c>
      <c r="X43" s="1341" t="s">
        <v>459</v>
      </c>
      <c r="Y43" s="2273" t="s">
        <v>460</v>
      </c>
      <c r="Z43" s="2274"/>
      <c r="AA43" s="2341"/>
      <c r="AB43" s="2336"/>
      <c r="AC43" s="2337"/>
      <c r="AD43" s="2337"/>
      <c r="AE43" s="2338"/>
      <c r="AF43" s="2337"/>
      <c r="AG43" s="2337"/>
      <c r="AH43" s="2337"/>
      <c r="AI43" s="2338"/>
      <c r="AJ43" s="2336"/>
      <c r="AK43" s="2337"/>
      <c r="AL43" s="2337"/>
      <c r="AM43" s="2338"/>
      <c r="AN43" s="1863" t="s">
        <v>496</v>
      </c>
      <c r="AO43" s="1863" t="s">
        <v>497</v>
      </c>
      <c r="AP43" s="1341" t="s">
        <v>459</v>
      </c>
      <c r="AQ43" s="2273" t="s">
        <v>460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115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216</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216</v>
      </c>
      <c r="B46" s="1366" t="s">
        <v>217</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414</v>
      </c>
      <c r="AW46" s="503"/>
      <c r="AX46" s="503" t="str">
        <f>IF(T46="","",T46)</f>
        <v>Территория действия тарифа</v>
      </c>
      <c r="AY46" s="503"/>
      <c r="AZ46" s="503"/>
      <c r="BA46" s="1158">
        <v>21</v>
      </c>
    </row>
    <row customHeight="1" ht="24">
      <c r="A47" s="1366" t="s">
        <v>216</v>
      </c>
      <c r="B47" s="1366" t="s">
        <v>217</v>
      </c>
      <c r="C47" s="1366" t="s">
        <v>218</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416</v>
      </c>
      <c r="AW47" s="503"/>
      <c r="AX47" s="503" t="str">
        <f>IF(T47="","",T47)</f>
        <v>Наименование системы теплоснабжения </v>
      </c>
      <c r="AY47" s="503"/>
      <c r="AZ47" s="503"/>
      <c r="BA47" s="1158">
        <v>23</v>
      </c>
    </row>
    <row customHeight="1" ht="21">
      <c r="A48" s="1366" t="s">
        <v>216</v>
      </c>
      <c r="B48" s="1366" t="s">
        <v>217</v>
      </c>
      <c r="C48" s="1366" t="s">
        <v>218</v>
      </c>
      <c r="D48" s="1366" t="s">
        <v>219</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418</v>
      </c>
      <c r="AW48" s="503"/>
      <c r="AX48" s="503" t="str">
        <f>IF(T48="","",T48)</f>
        <v>Источник тепловой энергии  </v>
      </c>
      <c r="AY48" s="503"/>
      <c r="AZ48" s="503"/>
      <c r="BA48" s="1158">
        <v>20</v>
      </c>
    </row>
    <row s="1645" customFormat="1" customHeight="1" ht="1.05">
      <c r="A49" s="1346" t="s">
        <v>216</v>
      </c>
      <c r="B49" s="1346" t="s">
        <v>217</v>
      </c>
      <c r="C49" s="1346" t="s">
        <v>218</v>
      </c>
      <c r="D49" s="1346" t="s">
        <v>219</v>
      </c>
      <c r="E49" s="2262"/>
      <c r="F49" s="2262"/>
      <c r="G49" s="2262"/>
      <c r="H49" s="2262"/>
      <c r="I49" s="2259" t="str">
        <f>S48&amp;".1"</f>
        <v>....1</v>
      </c>
      <c r="J49" s="1346"/>
      <c r="K49" s="1346"/>
      <c r="L49" s="1349" t="s">
        <v>419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216</v>
      </c>
      <c r="B50" s="1346" t="s">
        <v>217</v>
      </c>
      <c r="C50" s="1346" t="s">
        <v>218</v>
      </c>
      <c r="D50" s="1346" t="s">
        <v>219</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216</v>
      </c>
      <c r="B51" s="1366" t="s">
        <v>217</v>
      </c>
      <c r="C51" s="1366" t="s">
        <v>218</v>
      </c>
      <c r="D51" s="1366" t="s">
        <v>219</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498</v>
      </c>
      <c r="AV51" s="514">
        <f>STRCHECKDATE(V54:AT54)</f>
      </c>
      <c r="AW51" s="503"/>
      <c r="AX51" s="503" t="str">
        <f>IF(T51="","",T51)</f>
        <v/>
      </c>
      <c r="AY51" s="503"/>
      <c r="AZ51" s="503"/>
      <c r="BA51" s="1158">
        <v>21</v>
      </c>
    </row>
    <row customHeight="1" ht="11.549999999999999">
      <c r="A52" s="1366" t="s">
        <v>216</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483</v>
      </c>
      <c r="AN52" s="1396"/>
      <c r="AO52" s="1499"/>
      <c r="AP52" s="1396"/>
      <c r="AQ52" s="1396"/>
      <c r="AR52" s="1396"/>
      <c r="AS52" s="1396"/>
      <c r="AT52" s="1393"/>
      <c r="AU52" s="2257"/>
      <c r="AW52" s="503"/>
      <c r="AX52" s="503"/>
      <c r="AY52" s="503"/>
      <c r="AZ52" s="503"/>
      <c r="BA52" s="1158">
        <v>11</v>
      </c>
    </row>
    <row customHeight="1" ht="11.549999999999999">
      <c r="A53" s="1366" t="s">
        <v>216</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216</v>
      </c>
      <c r="B54" s="1366" t="s">
        <v>217</v>
      </c>
      <c r="C54" s="1366" t="s">
        <v>218</v>
      </c>
      <c r="D54" s="1366" t="s">
        <v>219</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216</v>
      </c>
      <c r="B55" s="1366" t="s">
        <v>217</v>
      </c>
      <c r="C55" s="1366" t="s">
        <v>218</v>
      </c>
      <c r="D55" s="1366" t="s">
        <v>219</v>
      </c>
      <c r="E55" s="2262"/>
      <c r="F55" s="2262"/>
      <c r="G55" s="2262"/>
      <c r="H55" s="2262"/>
      <c r="I55" s="2289"/>
      <c r="J55" s="2259"/>
      <c r="K55" s="1366"/>
      <c r="L55" s="1367"/>
      <c r="P55" s="2260"/>
      <c r="Q55" s="2260"/>
      <c r="R55" s="359"/>
      <c r="S55" s="1281"/>
      <c r="T55" s="290" t="s">
        <v>486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216</v>
      </c>
      <c r="B56" s="1346" t="s">
        <v>217</v>
      </c>
      <c r="C56" s="1346" t="s">
        <v>218</v>
      </c>
      <c r="D56" s="1346" t="s">
        <v>219</v>
      </c>
      <c r="E56" s="2262"/>
      <c r="F56" s="2262"/>
      <c r="G56" s="2262"/>
      <c r="H56" s="2262"/>
      <c r="I56" s="2259"/>
      <c r="J56" s="1346"/>
      <c r="K56" s="1346"/>
      <c r="L56" s="1349"/>
      <c r="M56" s="513"/>
      <c r="N56" s="513"/>
      <c r="O56" s="513"/>
      <c r="P56" s="2260"/>
      <c r="Q56" s="1334"/>
      <c r="R56" s="359"/>
      <c r="S56" s="1389"/>
      <c r="T56" s="1390" t="s">
        <v>428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216</v>
      </c>
      <c r="B57" s="1346" t="s">
        <v>217</v>
      </c>
      <c r="C57" s="1346" t="s">
        <v>218</v>
      </c>
      <c r="D57" s="1346" t="s">
        <v>219</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216</v>
      </c>
      <c r="B58" s="1346" t="s">
        <v>217</v>
      </c>
      <c r="C58" s="1346" t="s">
        <v>218</v>
      </c>
      <c r="D58" s="1317"/>
      <c r="E58" s="2262"/>
      <c r="F58" s="2262"/>
      <c r="G58" s="2261"/>
      <c r="H58" s="1317"/>
      <c r="I58" s="1317"/>
      <c r="J58" s="1317"/>
      <c r="K58" s="1317"/>
      <c r="L58" s="1342"/>
      <c r="M58" s="1318"/>
      <c r="N58" s="1318"/>
      <c r="P58" s="1319"/>
      <c r="Q58" s="1320"/>
      <c r="R58" s="1319"/>
      <c r="S58" s="1325"/>
      <c r="T58" s="1328" t="s">
        <v>173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216</v>
      </c>
      <c r="B59" s="1346" t="s">
        <v>217</v>
      </c>
      <c r="C59" s="1317"/>
      <c r="D59" s="1317"/>
      <c r="E59" s="2262"/>
      <c r="F59" s="2261"/>
      <c r="G59" s="1317"/>
      <c r="H59" s="1317"/>
      <c r="I59" s="1317"/>
      <c r="J59" s="1317"/>
      <c r="K59" s="1317"/>
      <c r="L59" s="1342"/>
      <c r="M59" s="1324"/>
      <c r="N59" s="1324"/>
      <c r="P59" s="1319"/>
      <c r="Q59" s="1320"/>
      <c r="R59" s="1319"/>
      <c r="S59" s="1325"/>
      <c r="T59" s="1328" t="s">
        <v>174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216</v>
      </c>
      <c r="B60" s="1346"/>
      <c r="C60" s="1346"/>
      <c r="D60" s="1346"/>
      <c r="E60" s="2262"/>
      <c r="F60" s="1346"/>
      <c r="G60" s="1346"/>
      <c r="H60" s="1346"/>
      <c r="I60" s="1346"/>
      <c r="J60" s="1346"/>
      <c r="K60" s="1346"/>
      <c r="L60" s="1349"/>
      <c r="M60" s="1324"/>
      <c r="N60" s="1324"/>
      <c r="O60" s="521"/>
      <c r="P60" s="383"/>
      <c r="Q60" s="1347"/>
      <c r="R60" s="383"/>
      <c r="S60" s="1325"/>
      <c r="T60" s="1328" t="s">
        <v>175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216</v>
      </c>
      <c r="B61" s="1346"/>
      <c r="C61" s="1346"/>
      <c r="D61" s="1346"/>
      <c r="E61" s="2261"/>
      <c r="F61" s="1346"/>
      <c r="G61" s="1346"/>
      <c r="H61" s="1346"/>
      <c r="I61" s="1346"/>
      <c r="J61" s="1346"/>
      <c r="K61" s="1346"/>
      <c r="L61" s="1349"/>
      <c r="M61" s="1324"/>
      <c r="N61" s="1324"/>
      <c r="O61" s="521"/>
      <c r="P61" s="383"/>
      <c r="Q61" s="1347"/>
      <c r="R61" s="383"/>
      <c r="S61" s="1325"/>
      <c r="T61" s="1328" t="s">
        <v>175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1BB1B-27BA-1938-1D93-1CA75173C8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28">
        <f>$J6</f>
      </c>
      <c r="T6" s="289" t="s">
        <v>423</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329"/>
      <c r="AC27" s="2254" t="str">
        <f>IF(TITLE_NAME_OR_PR_CHANGE="",IF(TITLE_NAME_OR_PR="","",TITLE_NAME_OR_PR),TITLE_NAME_OR_PR_CHANGE)</f>
        <v>Комитет Республики Коми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329"/>
      <c r="AC29" s="2254" t="str">
        <f>IF(TITLE_NUMBER_PR_CHANGE="",IF(TITLE_NUMBER_PR="","",TITLE_NUMBER_PR),TITLE_NUMBER_PR_CHANGE)</f>
        <v>83/5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329"/>
      <c r="AC30" s="2254" t="str">
        <f>IF(TITLE_IST_PUB_CHANGE="",IF(TITLE_IST_PUB="","",TITLE_IST_PUB),TITLE_IST_PUB_CHANGE)</f>
        <v>https://law.rkomi.ru/?id=66385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329"/>
      <c r="AC33" s="2254" t="str">
        <f>IF(TITLE_NUMBER_PR_CHANGE="",IF(TITLE_NUMBER_PR="","",TITLE_NUMBER_PR),TITLE_NUMBER_PR_CHANGE)</f>
        <v>83/5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t="s">
        <v>317</v>
      </c>
      <c r="AQ36" s="1158">
        <v>14</v>
      </c>
    </row>
    <row customHeight="1" ht="14.699999999999998">
      <c r="Q37" s="379"/>
      <c r="R37" s="379"/>
      <c r="S37" s="2276" t="s">
        <v>92</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355" t="s">
        <v>507</v>
      </c>
      <c r="W38" s="2265" t="s">
        <v>448</v>
      </c>
      <c r="X38" s="2266"/>
      <c r="Y38" s="2265" t="s">
        <v>449</v>
      </c>
      <c r="Z38" s="2272"/>
      <c r="AA38" s="2266"/>
      <c r="AB38" s="2281"/>
      <c r="AC38" s="1355" t="s">
        <v>507</v>
      </c>
      <c r="AD38" s="2265" t="s">
        <v>448</v>
      </c>
      <c r="AE38" s="2266"/>
      <c r="AF38" s="2265" t="s">
        <v>449</v>
      </c>
      <c r="AG38" s="2272"/>
      <c r="AH38" s="2266"/>
      <c r="AI38" s="2281"/>
      <c r="AJ38" s="2284"/>
      <c r="AK38" s="2130"/>
      <c r="AQ38" s="1158">
        <v>34</v>
      </c>
    </row>
    <row customHeight="1" ht="35.699999999999996">
      <c r="A39" s="1373"/>
      <c r="B39" s="1373" t="s">
        <v>140</v>
      </c>
      <c r="C39" s="1373" t="s">
        <v>141</v>
      </c>
      <c r="D39" s="1373" t="s">
        <v>142</v>
      </c>
      <c r="E39" s="1367" t="s">
        <v>450</v>
      </c>
      <c r="F39" s="1367" t="s">
        <v>451</v>
      </c>
      <c r="G39" s="1367" t="s">
        <v>452</v>
      </c>
      <c r="H39" s="1367"/>
      <c r="I39" s="1367" t="s">
        <v>508</v>
      </c>
      <c r="J39" s="1367" t="s">
        <v>455</v>
      </c>
      <c r="K39" s="1367" t="s">
        <v>509</v>
      </c>
      <c r="L39" s="1367" t="s">
        <v>431</v>
      </c>
      <c r="Q39" s="379"/>
      <c r="R39" s="379"/>
      <c r="S39" s="2276"/>
      <c r="T39" s="2212"/>
      <c r="U39" s="305"/>
      <c r="V39" s="1355" t="s">
        <v>510</v>
      </c>
      <c r="W39" s="1225" t="s">
        <v>511</v>
      </c>
      <c r="X39" s="1225" t="s">
        <v>512</v>
      </c>
      <c r="Y39" s="1360" t="s">
        <v>459</v>
      </c>
      <c r="Z39" s="2273" t="s">
        <v>460</v>
      </c>
      <c r="AA39" s="2274"/>
      <c r="AB39" s="2282"/>
      <c r="AC39" s="1355" t="s">
        <v>510</v>
      </c>
      <c r="AD39" s="1225" t="s">
        <v>511</v>
      </c>
      <c r="AE39" s="1225" t="s">
        <v>512</v>
      </c>
      <c r="AF39" s="1360" t="s">
        <v>459</v>
      </c>
      <c r="AG39" s="2273" t="s">
        <v>460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513</v>
      </c>
      <c r="E44" s="2262"/>
      <c r="F44" s="2262"/>
      <c r="G44" s="2262"/>
      <c r="H44" s="2262"/>
      <c r="I44" s="2259" t="str">
        <f>S43&amp;".1"</f>
        <v>...1</v>
      </c>
      <c r="J44" s="1366"/>
      <c r="K44" s="1366"/>
      <c r="L44" s="1367"/>
      <c r="P44" s="2260">
        <v>1</v>
      </c>
      <c r="Q44" s="1357"/>
      <c r="R44" s="359"/>
      <c r="S44" s="1361"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513</v>
      </c>
      <c r="E45" s="2262"/>
      <c r="F45" s="2262"/>
      <c r="G45" s="2262"/>
      <c r="H45" s="2262"/>
      <c r="I45" s="2289"/>
      <c r="J45" s="2259" t="str">
        <f>I44&amp;".1"</f>
        <v>...1.1</v>
      </c>
      <c r="K45" s="1366"/>
      <c r="L45" s="1367" t="s">
        <v>422</v>
      </c>
      <c r="P45" s="2260"/>
      <c r="Q45" s="2260">
        <v>1</v>
      </c>
      <c r="R45" s="360"/>
      <c r="S45" s="1361" t="str">
        <f>$J45</f>
        <v>...1.1</v>
      </c>
      <c r="T45" s="289" t="s">
        <v>423</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242</v>
      </c>
      <c r="B46" s="1366" t="s">
        <v>243</v>
      </c>
      <c r="C46" s="1366" t="s">
        <v>244</v>
      </c>
      <c r="D46" s="1366" t="s">
        <v>513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513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513</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513</v>
      </c>
      <c r="E49" s="2262"/>
      <c r="F49" s="2262"/>
      <c r="G49" s="2262"/>
      <c r="H49" s="2262"/>
      <c r="I49" s="2259"/>
      <c r="J49" s="1366"/>
      <c r="K49" s="1366"/>
      <c r="L49" s="1367"/>
      <c r="P49" s="2260"/>
      <c r="Q49" s="1357"/>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513</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29"/>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8142C-C2D5-F24E-A088-5C8E4018E6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60">
        <f>$J6</f>
      </c>
      <c r="T6" s="289" t="s">
        <v>423</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329"/>
      <c r="AC27" s="2254" t="str">
        <f>IF(TITLE_NAME_OR_PR_CHANGE="",IF(TITLE_NAME_OR_PR="","",TITLE_NAME_OR_PR),TITLE_NAME_OR_PR_CHANGE)</f>
        <v>Комитет Республики Коми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329"/>
      <c r="AC29" s="2254" t="str">
        <f>IF(TITLE_NUMBER_PR_CHANGE="",IF(TITLE_NUMBER_PR="","",TITLE_NUMBER_PR),TITLE_NUMBER_PR_CHANGE)</f>
        <v>83/5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329"/>
      <c r="AC30" s="2254" t="str">
        <f>IF(TITLE_IST_PUB_CHANGE="",IF(TITLE_IST_PUB="","",TITLE_IST_PUB),TITLE_IST_PUB_CHANGE)</f>
        <v>https://law.rkomi.ru/?id=66385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329"/>
      <c r="AC33" s="2254" t="str">
        <f>IF(TITLE_NUMBER_PR_CHANGE="",IF(TITLE_NUMBER_PR="","",TITLE_NUMBER_PR),TITLE_NUMBER_PR_CHANGE)</f>
        <v>83/5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t="s">
        <v>317</v>
      </c>
      <c r="AQ36" s="1158">
        <v>14</v>
      </c>
    </row>
    <row customHeight="1" ht="14.699999999999998">
      <c r="Q37" s="379"/>
      <c r="R37" s="379"/>
      <c r="S37" s="2276" t="s">
        <v>92</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507</v>
      </c>
      <c r="W38" s="2265" t="s">
        <v>448</v>
      </c>
      <c r="X38" s="2266"/>
      <c r="Y38" s="2265" t="s">
        <v>449</v>
      </c>
      <c r="Z38" s="2272"/>
      <c r="AA38" s="2266"/>
      <c r="AB38" s="2281"/>
      <c r="AC38" s="1455" t="s">
        <v>507</v>
      </c>
      <c r="AD38" s="2265" t="s">
        <v>448</v>
      </c>
      <c r="AE38" s="2266"/>
      <c r="AF38" s="2265" t="s">
        <v>449</v>
      </c>
      <c r="AG38" s="2272"/>
      <c r="AH38" s="2266"/>
      <c r="AI38" s="2281"/>
      <c r="AJ38" s="2284"/>
      <c r="AK38" s="2130"/>
      <c r="AQ38" s="1158">
        <v>34</v>
      </c>
    </row>
    <row customHeight="1" ht="35.699999999999996">
      <c r="A39" s="1373"/>
      <c r="B39" s="1373" t="s">
        <v>140</v>
      </c>
      <c r="C39" s="1373" t="s">
        <v>141</v>
      </c>
      <c r="D39" s="1373" t="s">
        <v>142</v>
      </c>
      <c r="E39" s="1367" t="s">
        <v>450</v>
      </c>
      <c r="F39" s="1367" t="s">
        <v>451</v>
      </c>
      <c r="G39" s="1367" t="s">
        <v>452</v>
      </c>
      <c r="H39" s="1367"/>
      <c r="I39" s="1367" t="s">
        <v>508</v>
      </c>
      <c r="J39" s="1367" t="s">
        <v>455</v>
      </c>
      <c r="K39" s="1367" t="s">
        <v>509</v>
      </c>
      <c r="L39" s="1367" t="s">
        <v>431</v>
      </c>
      <c r="Q39" s="379"/>
      <c r="R39" s="379"/>
      <c r="S39" s="2276"/>
      <c r="T39" s="2212"/>
      <c r="U39" s="305"/>
      <c r="V39" s="1455" t="s">
        <v>510</v>
      </c>
      <c r="W39" s="1225" t="s">
        <v>511</v>
      </c>
      <c r="X39" s="1225" t="s">
        <v>512</v>
      </c>
      <c r="Y39" s="1458" t="s">
        <v>459</v>
      </c>
      <c r="Z39" s="2273" t="s">
        <v>460</v>
      </c>
      <c r="AA39" s="2274"/>
      <c r="AB39" s="2282"/>
      <c r="AC39" s="1455" t="s">
        <v>510</v>
      </c>
      <c r="AD39" s="1225" t="s">
        <v>511</v>
      </c>
      <c r="AE39" s="1225" t="s">
        <v>512</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514</v>
      </c>
      <c r="E44" s="2262"/>
      <c r="F44" s="2262"/>
      <c r="G44" s="2262"/>
      <c r="H44" s="2262"/>
      <c r="I44" s="2259" t="str">
        <f>S43&amp;".1"</f>
        <v>...1</v>
      </c>
      <c r="J44" s="1366"/>
      <c r="K44" s="1366"/>
      <c r="L44" s="1367"/>
      <c r="P44" s="2260">
        <v>1</v>
      </c>
      <c r="Q44" s="1453"/>
      <c r="R44" s="359"/>
      <c r="S44" s="1460"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514</v>
      </c>
      <c r="E45" s="2262"/>
      <c r="F45" s="2262"/>
      <c r="G45" s="2262"/>
      <c r="H45" s="2262"/>
      <c r="I45" s="2289"/>
      <c r="J45" s="2259" t="str">
        <f>I44&amp;".1"</f>
        <v>...1.1</v>
      </c>
      <c r="K45" s="1366"/>
      <c r="L45" s="1367" t="s">
        <v>422</v>
      </c>
      <c r="P45" s="2260"/>
      <c r="Q45" s="2260">
        <v>1</v>
      </c>
      <c r="R45" s="360"/>
      <c r="S45" s="1460" t="str">
        <f>$J45</f>
        <v>...1.1</v>
      </c>
      <c r="T45" s="289" t="s">
        <v>423</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247</v>
      </c>
      <c r="B46" s="1366" t="s">
        <v>248</v>
      </c>
      <c r="C46" s="1366" t="s">
        <v>249</v>
      </c>
      <c r="D46" s="1366" t="s">
        <v>514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514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514</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514</v>
      </c>
      <c r="E49" s="2262"/>
      <c r="F49" s="2262"/>
      <c r="G49" s="2262"/>
      <c r="H49" s="2262"/>
      <c r="I49" s="2259"/>
      <c r="J49" s="1366"/>
      <c r="K49" s="1366"/>
      <c r="L49" s="1367"/>
      <c r="P49" s="2260"/>
      <c r="Q49" s="1453"/>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514</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3C178-0318-24F1-F661-B53DCB9B36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60">
        <f>$J6</f>
      </c>
      <c r="T6" s="289" t="s">
        <v>423</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329"/>
      <c r="AC27" s="2254" t="str">
        <f>IF(TITLE_NAME_OR_PR_CHANGE="",IF(TITLE_NAME_OR_PR="","",TITLE_NAME_OR_PR),TITLE_NAME_OR_PR_CHANGE)</f>
        <v>Комитет Республики Коми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329"/>
      <c r="AC29" s="2254" t="str">
        <f>IF(TITLE_NUMBER_PR_CHANGE="",IF(TITLE_NUMBER_PR="","",TITLE_NUMBER_PR),TITLE_NUMBER_PR_CHANGE)</f>
        <v>83/5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329"/>
      <c r="AC30" s="2254" t="str">
        <f>IF(TITLE_IST_PUB_CHANGE="",IF(TITLE_IST_PUB="","",TITLE_IST_PUB),TITLE_IST_PUB_CHANGE)</f>
        <v>https://law.rkomi.ru/?id=66385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329"/>
      <c r="AC33" s="2254" t="str">
        <f>IF(TITLE_NUMBER_PR_CHANGE="",IF(TITLE_NUMBER_PR="","",TITLE_NUMBER_PR),TITLE_NUMBER_PR_CHANGE)</f>
        <v>83/5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t="s">
        <v>317</v>
      </c>
      <c r="AQ36" s="1158">
        <v>14</v>
      </c>
    </row>
    <row customHeight="1" ht="14.699999999999998">
      <c r="Q37" s="379"/>
      <c r="R37" s="379"/>
      <c r="S37" s="2276" t="s">
        <v>92</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507</v>
      </c>
      <c r="W38" s="2265" t="s">
        <v>448</v>
      </c>
      <c r="X38" s="2266"/>
      <c r="Y38" s="2265" t="s">
        <v>449</v>
      </c>
      <c r="Z38" s="2272"/>
      <c r="AA38" s="2266"/>
      <c r="AB38" s="2281"/>
      <c r="AC38" s="1455" t="s">
        <v>507</v>
      </c>
      <c r="AD38" s="2265" t="s">
        <v>448</v>
      </c>
      <c r="AE38" s="2266"/>
      <c r="AF38" s="2265" t="s">
        <v>449</v>
      </c>
      <c r="AG38" s="2272"/>
      <c r="AH38" s="2266"/>
      <c r="AI38" s="2281"/>
      <c r="AJ38" s="2284"/>
      <c r="AK38" s="2130"/>
      <c r="AQ38" s="1158">
        <v>34</v>
      </c>
    </row>
    <row customHeight="1" ht="35.699999999999996">
      <c r="A39" s="1373"/>
      <c r="B39" s="1373" t="s">
        <v>140</v>
      </c>
      <c r="C39" s="1373" t="s">
        <v>141</v>
      </c>
      <c r="D39" s="1373" t="s">
        <v>142</v>
      </c>
      <c r="E39" s="1367" t="s">
        <v>450</v>
      </c>
      <c r="F39" s="1367" t="s">
        <v>451</v>
      </c>
      <c r="G39" s="1367" t="s">
        <v>452</v>
      </c>
      <c r="H39" s="1367"/>
      <c r="I39" s="1367" t="s">
        <v>508</v>
      </c>
      <c r="J39" s="1367" t="s">
        <v>455</v>
      </c>
      <c r="K39" s="1367" t="s">
        <v>509</v>
      </c>
      <c r="L39" s="1367" t="s">
        <v>431</v>
      </c>
      <c r="Q39" s="379"/>
      <c r="R39" s="379"/>
      <c r="S39" s="2276"/>
      <c r="T39" s="2212"/>
      <c r="U39" s="305"/>
      <c r="V39" s="1455" t="s">
        <v>510</v>
      </c>
      <c r="W39" s="1225" t="s">
        <v>511</v>
      </c>
      <c r="X39" s="1225" t="s">
        <v>512</v>
      </c>
      <c r="Y39" s="1458" t="s">
        <v>459</v>
      </c>
      <c r="Z39" s="2273" t="s">
        <v>460</v>
      </c>
      <c r="AA39" s="2274"/>
      <c r="AB39" s="2282"/>
      <c r="AC39" s="1455" t="s">
        <v>510</v>
      </c>
      <c r="AD39" s="1225" t="s">
        <v>511</v>
      </c>
      <c r="AE39" s="1225" t="s">
        <v>512</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252</v>
      </c>
      <c r="B42" s="1366" t="s">
        <v>253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252</v>
      </c>
      <c r="B43" s="1366" t="s">
        <v>253</v>
      </c>
      <c r="C43" s="1366" t="s">
        <v>254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252</v>
      </c>
      <c r="B44" s="1366" t="s">
        <v>253</v>
      </c>
      <c r="C44" s="1366" t="s">
        <v>254</v>
      </c>
      <c r="D44" s="1366" t="s">
        <v>515</v>
      </c>
      <c r="E44" s="2262"/>
      <c r="F44" s="2262"/>
      <c r="G44" s="2262"/>
      <c r="H44" s="2262"/>
      <c r="I44" s="2259" t="str">
        <f>S43&amp;".1"</f>
        <v>...1</v>
      </c>
      <c r="J44" s="1366"/>
      <c r="K44" s="1366"/>
      <c r="L44" s="1367"/>
      <c r="P44" s="2260">
        <v>1</v>
      </c>
      <c r="Q44" s="1453"/>
      <c r="R44" s="359"/>
      <c r="S44" s="1460"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252</v>
      </c>
      <c r="B45" s="1366" t="s">
        <v>253</v>
      </c>
      <c r="C45" s="1366" t="s">
        <v>254</v>
      </c>
      <c r="D45" s="1366" t="s">
        <v>515</v>
      </c>
      <c r="E45" s="2262"/>
      <c r="F45" s="2262"/>
      <c r="G45" s="2262"/>
      <c r="H45" s="2262"/>
      <c r="I45" s="2289"/>
      <c r="J45" s="2259" t="str">
        <f>I44&amp;".1"</f>
        <v>...1.1</v>
      </c>
      <c r="K45" s="1366"/>
      <c r="L45" s="1367" t="s">
        <v>422</v>
      </c>
      <c r="P45" s="2260"/>
      <c r="Q45" s="2260">
        <v>1</v>
      </c>
      <c r="R45" s="360"/>
      <c r="S45" s="1460" t="str">
        <f>$J45</f>
        <v>...1.1</v>
      </c>
      <c r="T45" s="289" t="s">
        <v>423</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252</v>
      </c>
      <c r="B46" s="1366" t="s">
        <v>253</v>
      </c>
      <c r="C46" s="1366" t="s">
        <v>254</v>
      </c>
      <c r="D46" s="1366" t="s">
        <v>515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252</v>
      </c>
      <c r="B47" s="1366" t="s">
        <v>253</v>
      </c>
      <c r="C47" s="1366" t="s">
        <v>254</v>
      </c>
      <c r="D47" s="1366" t="s">
        <v>515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252</v>
      </c>
      <c r="B48" s="1366" t="s">
        <v>253</v>
      </c>
      <c r="C48" s="1366" t="s">
        <v>254</v>
      </c>
      <c r="D48" s="1366" t="s">
        <v>515</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252</v>
      </c>
      <c r="B49" s="1366" t="s">
        <v>253</v>
      </c>
      <c r="C49" s="1366" t="s">
        <v>254</v>
      </c>
      <c r="D49" s="1366" t="s">
        <v>515</v>
      </c>
      <c r="E49" s="2262"/>
      <c r="F49" s="2262"/>
      <c r="G49" s="2262"/>
      <c r="H49" s="2262"/>
      <c r="I49" s="2259"/>
      <c r="J49" s="1366"/>
      <c r="K49" s="1366"/>
      <c r="L49" s="1367"/>
      <c r="P49" s="2260"/>
      <c r="Q49" s="1453"/>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252</v>
      </c>
      <c r="B50" s="1366" t="s">
        <v>253</v>
      </c>
      <c r="C50" s="1366" t="s">
        <v>254</v>
      </c>
      <c r="D50" s="1366" t="s">
        <v>515</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252</v>
      </c>
      <c r="B51" s="1346" t="s">
        <v>253</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252</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254D8-C608-DFE8-7BFE-523BE5238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60">
        <f>$J6</f>
      </c>
      <c r="T6" s="289" t="s">
        <v>423</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329"/>
      <c r="AC27" s="2254" t="str">
        <f>IF(TITLE_NAME_OR_PR_CHANGE="",IF(TITLE_NAME_OR_PR="","",TITLE_NAME_OR_PR),TITLE_NAME_OR_PR_CHANGE)</f>
        <v>Комитет Республики Коми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329"/>
      <c r="AC29" s="2254" t="str">
        <f>IF(TITLE_NUMBER_PR_CHANGE="",IF(TITLE_NUMBER_PR="","",TITLE_NUMBER_PR),TITLE_NUMBER_PR_CHANGE)</f>
        <v>83/5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329"/>
      <c r="AC30" s="2254" t="str">
        <f>IF(TITLE_IST_PUB_CHANGE="",IF(TITLE_IST_PUB="","",TITLE_IST_PUB),TITLE_IST_PUB_CHANGE)</f>
        <v>https://law.rkomi.ru/?id=66385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329"/>
      <c r="AC33" s="2254" t="str">
        <f>IF(TITLE_NUMBER_PR_CHANGE="",IF(TITLE_NUMBER_PR="","",TITLE_NUMBER_PR),TITLE_NUMBER_PR_CHANGE)</f>
        <v>83/5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t="s">
        <v>317</v>
      </c>
      <c r="AQ36" s="1158">
        <v>14</v>
      </c>
    </row>
    <row customHeight="1" ht="14.699999999999998">
      <c r="Q37" s="379"/>
      <c r="R37" s="379"/>
      <c r="S37" s="2276" t="s">
        <v>92</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507</v>
      </c>
      <c r="W38" s="2265" t="s">
        <v>448</v>
      </c>
      <c r="X38" s="2266"/>
      <c r="Y38" s="2265" t="s">
        <v>449</v>
      </c>
      <c r="Z38" s="2272"/>
      <c r="AA38" s="2266"/>
      <c r="AB38" s="2281"/>
      <c r="AC38" s="1455" t="s">
        <v>507</v>
      </c>
      <c r="AD38" s="2265" t="s">
        <v>448</v>
      </c>
      <c r="AE38" s="2266"/>
      <c r="AF38" s="2265" t="s">
        <v>449</v>
      </c>
      <c r="AG38" s="2272"/>
      <c r="AH38" s="2266"/>
      <c r="AI38" s="2281"/>
      <c r="AJ38" s="2284"/>
      <c r="AK38" s="2130"/>
      <c r="AQ38" s="1158">
        <v>34</v>
      </c>
    </row>
    <row customHeight="1" ht="35.699999999999996">
      <c r="A39" s="1373"/>
      <c r="B39" s="1373" t="s">
        <v>140</v>
      </c>
      <c r="C39" s="1373" t="s">
        <v>141</v>
      </c>
      <c r="D39" s="1373" t="s">
        <v>142</v>
      </c>
      <c r="E39" s="1367" t="s">
        <v>450</v>
      </c>
      <c r="F39" s="1367" t="s">
        <v>451</v>
      </c>
      <c r="G39" s="1367" t="s">
        <v>452</v>
      </c>
      <c r="H39" s="1367"/>
      <c r="I39" s="1367" t="s">
        <v>508</v>
      </c>
      <c r="J39" s="1367" t="s">
        <v>455</v>
      </c>
      <c r="K39" s="1367" t="s">
        <v>509</v>
      </c>
      <c r="L39" s="1367" t="s">
        <v>431</v>
      </c>
      <c r="Q39" s="379"/>
      <c r="R39" s="379"/>
      <c r="S39" s="2276"/>
      <c r="T39" s="2212"/>
      <c r="U39" s="305"/>
      <c r="V39" s="1455" t="s">
        <v>510</v>
      </c>
      <c r="W39" s="1225" t="s">
        <v>511</v>
      </c>
      <c r="X39" s="1225" t="s">
        <v>512</v>
      </c>
      <c r="Y39" s="1458" t="s">
        <v>459</v>
      </c>
      <c r="Z39" s="2273" t="s">
        <v>460</v>
      </c>
      <c r="AA39" s="2274"/>
      <c r="AB39" s="2282"/>
      <c r="AC39" s="1455" t="s">
        <v>510</v>
      </c>
      <c r="AD39" s="1225" t="s">
        <v>511</v>
      </c>
      <c r="AE39" s="1225" t="s">
        <v>512</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257</v>
      </c>
      <c r="B42" s="1366" t="s">
        <v>258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257</v>
      </c>
      <c r="B43" s="1366" t="s">
        <v>258</v>
      </c>
      <c r="C43" s="1366" t="s">
        <v>259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257</v>
      </c>
      <c r="B44" s="1366" t="s">
        <v>258</v>
      </c>
      <c r="C44" s="1366" t="s">
        <v>259</v>
      </c>
      <c r="D44" s="1366" t="s">
        <v>516</v>
      </c>
      <c r="E44" s="2262"/>
      <c r="F44" s="2262"/>
      <c r="G44" s="2262"/>
      <c r="H44" s="2262"/>
      <c r="I44" s="2259" t="str">
        <f>S43&amp;".1"</f>
        <v>...1</v>
      </c>
      <c r="J44" s="1366"/>
      <c r="K44" s="1366"/>
      <c r="L44" s="1367"/>
      <c r="P44" s="2260">
        <v>1</v>
      </c>
      <c r="Q44" s="1453"/>
      <c r="R44" s="359"/>
      <c r="S44" s="1460"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257</v>
      </c>
      <c r="B45" s="1366" t="s">
        <v>258</v>
      </c>
      <c r="C45" s="1366" t="s">
        <v>259</v>
      </c>
      <c r="D45" s="1366" t="s">
        <v>516</v>
      </c>
      <c r="E45" s="2262"/>
      <c r="F45" s="2262"/>
      <c r="G45" s="2262"/>
      <c r="H45" s="2262"/>
      <c r="I45" s="2289"/>
      <c r="J45" s="2259" t="str">
        <f>I44&amp;".1"</f>
        <v>...1.1</v>
      </c>
      <c r="K45" s="1366"/>
      <c r="L45" s="1367" t="s">
        <v>422</v>
      </c>
      <c r="P45" s="2260"/>
      <c r="Q45" s="2260">
        <v>1</v>
      </c>
      <c r="R45" s="360"/>
      <c r="S45" s="1460" t="str">
        <f>$J45</f>
        <v>...1.1</v>
      </c>
      <c r="T45" s="289" t="s">
        <v>423</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257</v>
      </c>
      <c r="B46" s="1366" t="s">
        <v>258</v>
      </c>
      <c r="C46" s="1366" t="s">
        <v>259</v>
      </c>
      <c r="D46" s="1366" t="s">
        <v>516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257</v>
      </c>
      <c r="B47" s="1366" t="s">
        <v>258</v>
      </c>
      <c r="C47" s="1366" t="s">
        <v>259</v>
      </c>
      <c r="D47" s="1366" t="s">
        <v>516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257</v>
      </c>
      <c r="B48" s="1366" t="s">
        <v>258</v>
      </c>
      <c r="C48" s="1366" t="s">
        <v>259</v>
      </c>
      <c r="D48" s="1366" t="s">
        <v>516</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257</v>
      </c>
      <c r="B49" s="1366" t="s">
        <v>258</v>
      </c>
      <c r="C49" s="1366" t="s">
        <v>259</v>
      </c>
      <c r="D49" s="1366" t="s">
        <v>516</v>
      </c>
      <c r="E49" s="2262"/>
      <c r="F49" s="2262"/>
      <c r="G49" s="2262"/>
      <c r="H49" s="2262"/>
      <c r="I49" s="2259"/>
      <c r="J49" s="1366"/>
      <c r="K49" s="1366"/>
      <c r="L49" s="1367"/>
      <c r="P49" s="2260"/>
      <c r="Q49" s="1453"/>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257</v>
      </c>
      <c r="B50" s="1366" t="s">
        <v>258</v>
      </c>
      <c r="C50" s="1366" t="s">
        <v>259</v>
      </c>
      <c r="D50" s="1366" t="s">
        <v>516</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257</v>
      </c>
      <c r="B51" s="1346" t="s">
        <v>258</v>
      </c>
      <c r="C51" s="1317"/>
      <c r="D51" s="1317"/>
      <c r="E51" s="2262"/>
      <c r="F51" s="2261"/>
      <c r="G51" s="1317"/>
      <c r="H51" s="1317"/>
      <c r="I51" s="1317"/>
      <c r="J51" s="1317"/>
      <c r="K51" s="1317"/>
      <c r="L51" s="1461"/>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257</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86C58-B8D8-28E8-9B88-1F003DEA15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482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430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431</v>
      </c>
      <c r="P20" s="1511"/>
      <c r="Q20" s="1513"/>
      <c r="R20" s="1513"/>
      <c r="Y20" s="1510" t="s">
        <v>433</v>
      </c>
      <c r="AA20" s="1510" t="s">
        <v>434</v>
      </c>
      <c r="AC20" s="1510" t="s">
        <v>488</v>
      </c>
      <c r="AG20" s="1510" t="s">
        <v>433</v>
      </c>
      <c r="AI20" s="1510" t="s">
        <v>434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436</v>
      </c>
      <c r="T28" s="2253"/>
      <c r="U28" s="1375"/>
      <c r="V28" s="2267" t="str">
        <f>IF(TITLE_DATE_PR_CHANGE="",IF(TITLE_DATE_PR="","",TITLE_DATE_PR),TITLE_DATE_PR_CHANGE)</f>
        <v>46003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437</v>
      </c>
      <c r="T29" s="2253"/>
      <c r="U29" s="1375"/>
      <c r="V29" s="2254" t="str">
        <f>IF(TITLE_NUMBER_PR_CHANGE="",IF(TITLE_NUMBER_PR="","",TITLE_NUMBER_PR),TITLE_NUMBER_PR_CHANGE)</f>
        <v>83/5</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https://law.rkomi.ru/?id=66385</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436</v>
      </c>
      <c r="T32" s="2253"/>
      <c r="U32" s="1375"/>
      <c r="V32" s="2267" t="str">
        <f>IF(TITLE_DATE_PR_CHANGE="",IF(TITLE_DATE_PR="","",TITLE_DATE_PR),TITLE_DATE_PR_CHANGE)</f>
        <v>46003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437</v>
      </c>
      <c r="T33" s="2253"/>
      <c r="U33" s="1375"/>
      <c r="V33" s="2254" t="str">
        <f>IF(TITLE_NUMBER_PR_CHANGE="",IF(TITLE_NUMBER_PR="","",TITLE_NUMBER_PR),TITLE_NUMBER_PR_CHANGE)</f>
        <v>83/5</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440</v>
      </c>
      <c r="AB34" s="1645"/>
      <c r="AC34" s="1638"/>
      <c r="AD34" s="1638"/>
      <c r="AE34" s="1638"/>
      <c r="AF34" s="1638"/>
      <c r="AG34" s="1638"/>
      <c r="AH34" s="1638"/>
      <c r="AI34" s="1645" t="s">
        <v>440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316</v>
      </c>
      <c r="T36" s="2130"/>
      <c r="U36" s="2130"/>
      <c r="V36" s="2130"/>
      <c r="W36" s="2130"/>
      <c r="X36" s="2130"/>
      <c r="Y36" s="2130"/>
      <c r="Z36" s="2130"/>
      <c r="AA36" s="2178"/>
      <c r="AB36" s="2178"/>
      <c r="AC36" s="2178"/>
      <c r="AD36" s="2130"/>
      <c r="AE36" s="2130"/>
      <c r="AF36" s="2130"/>
      <c r="AG36" s="2130"/>
      <c r="AH36" s="2130"/>
      <c r="AI36" s="2130"/>
      <c r="AJ36" s="2130"/>
      <c r="AK36" s="2130" t="s">
        <v>317</v>
      </c>
      <c r="AQ36" s="1634">
        <v>14</v>
      </c>
    </row>
    <row customHeight="1" ht="14.699999999999998">
      <c r="Q37" s="294"/>
      <c r="R37" s="379"/>
      <c r="S37" s="2276" t="s">
        <v>92</v>
      </c>
      <c r="T37" s="2212" t="s">
        <v>517</v>
      </c>
      <c r="U37" s="340"/>
      <c r="V37" s="2278"/>
      <c r="W37" s="2278"/>
      <c r="X37" s="2278"/>
      <c r="Y37" s="2278"/>
      <c r="Z37" s="2278"/>
      <c r="AA37" s="2212" t="s">
        <v>443</v>
      </c>
      <c r="AB37" s="2211" t="s">
        <v>518</v>
      </c>
      <c r="AC37" s="2211" t="s">
        <v>492</v>
      </c>
      <c r="AD37" s="2294" t="s">
        <v>442</v>
      </c>
      <c r="AE37" s="2294"/>
      <c r="AF37" s="2278"/>
      <c r="AG37" s="2278"/>
      <c r="AH37" s="2279"/>
      <c r="AI37" s="2280" t="s">
        <v>443</v>
      </c>
      <c r="AJ37" s="2283" t="s">
        <v>445</v>
      </c>
      <c r="AK37" s="2130"/>
      <c r="AQ37" s="1634">
        <v>14</v>
      </c>
    </row>
    <row customHeight="1" ht="35.699999999999996">
      <c r="Q38" s="294"/>
      <c r="R38" s="379"/>
      <c r="S38" s="2276"/>
      <c r="T38" s="2212"/>
      <c r="U38" s="1034"/>
      <c r="V38" s="2106" t="s">
        <v>495</v>
      </c>
      <c r="W38" s="2130"/>
      <c r="X38" s="2297" t="s">
        <v>449</v>
      </c>
      <c r="Y38" s="2316"/>
      <c r="Z38" s="2316"/>
      <c r="AA38" s="2212"/>
      <c r="AB38" s="2211"/>
      <c r="AC38" s="2211"/>
      <c r="AD38" s="2106" t="s">
        <v>495</v>
      </c>
      <c r="AE38" s="2130"/>
      <c r="AF38" s="2316" t="s">
        <v>449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450</v>
      </c>
      <c r="F40" s="1313" t="s">
        <v>451</v>
      </c>
      <c r="G40" s="1313" t="s">
        <v>452</v>
      </c>
      <c r="H40" s="1313" t="s">
        <v>453</v>
      </c>
      <c r="I40" s="1313" t="s">
        <v>454</v>
      </c>
      <c r="J40" s="1313" t="s">
        <v>455</v>
      </c>
      <c r="K40" s="1313" t="s">
        <v>456</v>
      </c>
      <c r="L40" s="1313" t="s">
        <v>431</v>
      </c>
      <c r="Q40" s="294"/>
      <c r="R40" s="379"/>
      <c r="S40" s="2276"/>
      <c r="T40" s="2212"/>
      <c r="U40" s="305"/>
      <c r="V40" s="1953" t="s">
        <v>496</v>
      </c>
      <c r="W40" s="1953" t="s">
        <v>497</v>
      </c>
      <c r="X40" s="1941" t="s">
        <v>459</v>
      </c>
      <c r="Y40" s="2273" t="s">
        <v>460</v>
      </c>
      <c r="Z40" s="2323"/>
      <c r="AA40" s="2212"/>
      <c r="AB40" s="2211"/>
      <c r="AC40" s="2211"/>
      <c r="AD40" s="1971" t="s">
        <v>496</v>
      </c>
      <c r="AE40" s="1962" t="s">
        <v>497</v>
      </c>
      <c r="AF40" s="1941" t="s">
        <v>459</v>
      </c>
      <c r="AG40" s="2273" t="s">
        <v>460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115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222</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222</v>
      </c>
      <c r="B43" s="1270" t="s">
        <v>223</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414</v>
      </c>
      <c r="AM43" s="1627"/>
      <c r="AN43" s="1627" t="str">
        <f>IF(T43="","",T43)</f>
        <v>Территория действия тарифа</v>
      </c>
      <c r="AO43" s="1627"/>
      <c r="AP43" s="1627"/>
      <c r="AQ43" s="1634">
        <v>21</v>
      </c>
    </row>
    <row customHeight="1" ht="24">
      <c r="A44" s="1270" t="s">
        <v>222</v>
      </c>
      <c r="B44" s="1270" t="s">
        <v>223</v>
      </c>
      <c r="C44" s="1270" t="s">
        <v>224</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416</v>
      </c>
      <c r="AM44" s="1627"/>
      <c r="AN44" s="1627" t="str">
        <f>IF(T44="","",T44)</f>
        <v>Наименование системы теплоснабжения </v>
      </c>
      <c r="AO44" s="1627"/>
      <c r="AP44" s="1627"/>
      <c r="AQ44" s="1634">
        <v>23</v>
      </c>
    </row>
    <row customHeight="1" ht="22.049999999999997">
      <c r="A45" s="1270" t="s">
        <v>222</v>
      </c>
      <c r="B45" s="1270" t="s">
        <v>223</v>
      </c>
      <c r="C45" s="1270" t="s">
        <v>224</v>
      </c>
      <c r="D45" s="1270" t="s">
        <v>225</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418</v>
      </c>
      <c r="AM45" s="1627"/>
      <c r="AN45" s="1627" t="str">
        <f>IF(T45="","",T45)</f>
        <v>Источник тепловой энергии  </v>
      </c>
      <c r="AO45" s="1627"/>
      <c r="AP45" s="1627"/>
      <c r="AQ45" s="1634">
        <v>21</v>
      </c>
    </row>
    <row s="1645" customFormat="1" customHeight="1" ht="0">
      <c r="A46" s="1378" t="s">
        <v>222</v>
      </c>
      <c r="B46" s="1378" t="s">
        <v>223</v>
      </c>
      <c r="C46" s="1378" t="s">
        <v>224</v>
      </c>
      <c r="D46" s="1378" t="s">
        <v>225</v>
      </c>
      <c r="E46" s="2293"/>
      <c r="F46" s="2293"/>
      <c r="G46" s="2293"/>
      <c r="H46" s="2293"/>
      <c r="I46" s="2130" t="str">
        <f>S45&amp;".1"</f>
        <v>....1</v>
      </c>
      <c r="J46" s="1378"/>
      <c r="K46" s="1378"/>
      <c r="L46" s="1384" t="s">
        <v>419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222</v>
      </c>
      <c r="B47" s="1378" t="s">
        <v>223</v>
      </c>
      <c r="C47" s="1378" t="s">
        <v>224</v>
      </c>
      <c r="D47" s="1378" t="s">
        <v>225</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222</v>
      </c>
      <c r="B48" s="1270" t="s">
        <v>223</v>
      </c>
      <c r="C48" s="1270" t="s">
        <v>224</v>
      </c>
      <c r="D48" s="1270" t="s">
        <v>225</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498</v>
      </c>
      <c r="AL48" s="1639">
        <f>STRCHECKDATE(#REF!)</f>
      </c>
      <c r="AM48" s="1627"/>
      <c r="AN48" s="1627" t="str">
        <f>IF(T48="","",T48)</f>
        <v/>
      </c>
      <c r="AO48" s="1627"/>
      <c r="AP48" s="1627"/>
      <c r="AQ48" s="1634">
        <v>21</v>
      </c>
    </row>
    <row customHeight="1" ht="11.549999999999999">
      <c r="A49" s="1270" t="s">
        <v>222</v>
      </c>
      <c r="B49" s="1270" t="s">
        <v>223</v>
      </c>
      <c r="C49" s="1270" t="s">
        <v>224</v>
      </c>
      <c r="D49" s="1270" t="s">
        <v>225</v>
      </c>
      <c r="E49" s="2293"/>
      <c r="F49" s="2293"/>
      <c r="G49" s="2293"/>
      <c r="H49" s="2293"/>
      <c r="I49" s="2104"/>
      <c r="J49" s="2130"/>
      <c r="K49" s="1270"/>
      <c r="L49" s="1313"/>
      <c r="P49" s="2260"/>
      <c r="Q49" s="2260"/>
      <c r="R49" s="359"/>
      <c r="S49" s="1281"/>
      <c r="T49" s="290" t="s">
        <v>486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222</v>
      </c>
      <c r="B50" s="1378" t="s">
        <v>223</v>
      </c>
      <c r="C50" s="1378" t="s">
        <v>224</v>
      </c>
      <c r="D50" s="1378" t="s">
        <v>225</v>
      </c>
      <c r="E50" s="2293"/>
      <c r="F50" s="2293"/>
      <c r="G50" s="2293"/>
      <c r="H50" s="2293"/>
      <c r="I50" s="2130"/>
      <c r="J50" s="1378"/>
      <c r="K50" s="1378"/>
      <c r="L50" s="1384"/>
      <c r="M50" s="1249"/>
      <c r="N50" s="1249"/>
      <c r="O50" s="1249"/>
      <c r="P50" s="2260"/>
      <c r="Q50" s="1957"/>
      <c r="R50" s="359"/>
      <c r="S50" s="1389"/>
      <c r="T50" s="1390" t="s">
        <v>428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222</v>
      </c>
      <c r="B51" s="1378" t="s">
        <v>223</v>
      </c>
      <c r="C51" s="1378" t="s">
        <v>224</v>
      </c>
      <c r="D51" s="1378" t="s">
        <v>225</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222</v>
      </c>
      <c r="B52" s="1378" t="s">
        <v>223</v>
      </c>
      <c r="C52" s="1378" t="s">
        <v>224</v>
      </c>
      <c r="D52" s="1377"/>
      <c r="E52" s="2293"/>
      <c r="F52" s="2293"/>
      <c r="G52" s="2292"/>
      <c r="H52" s="1377"/>
      <c r="I52" s="1377"/>
      <c r="J52" s="1377"/>
      <c r="K52" s="1377"/>
      <c r="L52" s="1380"/>
      <c r="M52" s="1381"/>
      <c r="N52" s="1381"/>
      <c r="O52" s="354"/>
      <c r="P52" s="1319"/>
      <c r="Q52" s="1320"/>
      <c r="R52" s="1319"/>
      <c r="S52" s="1325"/>
      <c r="T52" s="1328" t="s">
        <v>173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222</v>
      </c>
      <c r="B53" s="1378" t="s">
        <v>223</v>
      </c>
      <c r="C53" s="1377"/>
      <c r="D53" s="1377"/>
      <c r="E53" s="2293"/>
      <c r="F53" s="2292"/>
      <c r="G53" s="1377"/>
      <c r="H53" s="1377"/>
      <c r="I53" s="1377"/>
      <c r="J53" s="1377"/>
      <c r="K53" s="1377"/>
      <c r="L53" s="1380"/>
      <c r="M53" s="1382"/>
      <c r="N53" s="1382"/>
      <c r="O53" s="354"/>
      <c r="P53" s="1319"/>
      <c r="Q53" s="1320"/>
      <c r="R53" s="1319"/>
      <c r="S53" s="1325"/>
      <c r="T53" s="1328" t="s">
        <v>174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222</v>
      </c>
      <c r="B54" s="1378"/>
      <c r="C54" s="1378"/>
      <c r="D54" s="1378"/>
      <c r="E54" s="2293"/>
      <c r="F54" s="1378"/>
      <c r="G54" s="1378"/>
      <c r="H54" s="1378"/>
      <c r="I54" s="1378"/>
      <c r="J54" s="1378"/>
      <c r="K54" s="1378"/>
      <c r="L54" s="1384"/>
      <c r="M54" s="1382"/>
      <c r="N54" s="1382"/>
      <c r="O54" s="354"/>
      <c r="P54" s="383"/>
      <c r="Q54" s="1347"/>
      <c r="R54" s="383"/>
      <c r="S54" s="1325"/>
      <c r="T54" s="1328" t="s">
        <v>175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222</v>
      </c>
      <c r="B55" s="1378"/>
      <c r="C55" s="1378"/>
      <c r="D55" s="1378"/>
      <c r="E55" s="2292"/>
      <c r="F55" s="1378"/>
      <c r="G55" s="1378"/>
      <c r="H55" s="1378"/>
      <c r="I55" s="1378"/>
      <c r="J55" s="1378"/>
      <c r="K55" s="1378"/>
      <c r="L55" s="1384"/>
      <c r="M55" s="1382"/>
      <c r="N55" s="1382"/>
      <c r="O55" s="354"/>
      <c r="P55" s="383"/>
      <c r="Q55" s="1347"/>
      <c r="R55" s="383"/>
      <c r="S55" s="1325"/>
      <c r="T55" s="1328" t="s">
        <v>175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2DC48-F257-9B7C-D968-EB89103A310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500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519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487</v>
      </c>
      <c r="AH24" s="1510" t="s">
        <v>487</v>
      </c>
      <c r="AK24" s="1510" t="s">
        <v>524</v>
      </c>
      <c r="AL24" s="1510" t="s">
        <v>487</v>
      </c>
      <c r="AP24" s="1510" t="s">
        <v>487</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"Печорская ГРЭС" АО "Интер РАО-Электрогенерация"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Республики Коми по тарифам</v>
      </c>
      <c r="W31" s="2254"/>
      <c r="X31" s="2254"/>
      <c r="Y31" s="2254"/>
      <c r="Z31" s="2254"/>
      <c r="AA31" s="2254"/>
      <c r="AB31" s="2254"/>
      <c r="AC31" s="329"/>
      <c r="AD31" s="2254" t="str">
        <f>IF(TITLE_NAME_OR_PR_CHANGE="",IF(TITLE_NAME_OR_PR="","",TITLE_NAME_OR_PR),TITLE_NAME_OR_PR_CHANGE)</f>
        <v>Комитет Республики Коми по тарифам</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46003</v>
      </c>
      <c r="W32" s="2267"/>
      <c r="X32" s="2267"/>
      <c r="Y32" s="2267"/>
      <c r="Z32" s="2267"/>
      <c r="AA32" s="2267"/>
      <c r="AB32" s="2267"/>
      <c r="AC32" s="329"/>
      <c r="AD32" s="2267" t="str">
        <f>IF(TITLE_DATE_PR_CHANGE="",IF(TITLE_DATE_PR="","",TITLE_DATE_PR),TITLE_DATE_PR_CHANGE)</f>
        <v>46003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83/5</v>
      </c>
      <c r="W33" s="2254"/>
      <c r="X33" s="2254"/>
      <c r="Y33" s="2254"/>
      <c r="Z33" s="2254"/>
      <c r="AA33" s="2254"/>
      <c r="AB33" s="2254"/>
      <c r="AC33" s="329"/>
      <c r="AD33" s="2254" t="str">
        <f>IF(TITLE_NUMBER_PR_CHANGE="",IF(TITLE_NUMBER_PR="","",TITLE_NUMBER_PR),TITLE_NUMBER_PR_CHANGE)</f>
        <v>83/5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https://law.rkomi.ru/?id=66385</v>
      </c>
      <c r="W34" s="2254"/>
      <c r="X34" s="2254"/>
      <c r="Y34" s="2254"/>
      <c r="Z34" s="2254"/>
      <c r="AA34" s="2254"/>
      <c r="AB34" s="2254"/>
      <c r="AC34" s="329"/>
      <c r="AD34" s="2254" t="str">
        <f>IF(TITLE_IST_PUB_CHANGE="",IF(TITLE_IST_PUB="","",TITLE_IST_PUB),TITLE_IST_PUB_CHANGE)</f>
        <v>https://law.rkomi.ru/?id=66385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46003</v>
      </c>
      <c r="W36" s="2267"/>
      <c r="X36" s="2267"/>
      <c r="Y36" s="2267"/>
      <c r="Z36" s="2267"/>
      <c r="AA36" s="2267"/>
      <c r="AB36" s="2267"/>
      <c r="AC36" s="329"/>
      <c r="AD36" s="2267" t="str">
        <f>IF(TITLE_DATE_PR_CHANGE="",IF(TITLE_DATE_PR="","",TITLE_DATE_PR),TITLE_DATE_PR_CHANGE)</f>
        <v>46003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83/5</v>
      </c>
      <c r="W37" s="2254"/>
      <c r="X37" s="2254"/>
      <c r="Y37" s="2254"/>
      <c r="Z37" s="2254"/>
      <c r="AA37" s="2254"/>
      <c r="AB37" s="2254"/>
      <c r="AC37" s="329"/>
      <c r="AD37" s="2254" t="str">
        <f>IF(TITLE_NUMBER_PR_CHANGE="",IF(TITLE_NUMBER_PR="","",TITLE_NUMBER_PR),TITLE_NUMBER_PR_CHANGE)</f>
        <v>83/5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317</v>
      </c>
      <c r="BI40" s="1158">
        <v>14</v>
      </c>
    </row>
    <row customHeight="1" ht="14.699999999999998">
      <c r="Q41" s="294"/>
      <c r="R41" s="379"/>
      <c r="S41" s="2276" t="s">
        <v>92</v>
      </c>
      <c r="T41" s="2212" t="s">
        <v>525</v>
      </c>
      <c r="U41" s="304"/>
      <c r="V41" s="2277" t="s">
        <v>442</v>
      </c>
      <c r="W41" s="2278"/>
      <c r="X41" s="2278"/>
      <c r="Y41" s="2278"/>
      <c r="Z41" s="2278"/>
      <c r="AA41" s="2278"/>
      <c r="AB41" s="2279"/>
      <c r="AC41" s="2280" t="s">
        <v>443</v>
      </c>
      <c r="AD41" s="2331" t="s">
        <v>526</v>
      </c>
      <c r="AE41" s="2294"/>
      <c r="AF41" s="2294"/>
      <c r="AG41" s="2332"/>
      <c r="AH41" s="2331" t="s">
        <v>527</v>
      </c>
      <c r="AI41" s="2294"/>
      <c r="AJ41" s="2294"/>
      <c r="AK41" s="2332"/>
      <c r="AL41" s="2331" t="s">
        <v>528</v>
      </c>
      <c r="AM41" s="2294"/>
      <c r="AN41" s="2294"/>
      <c r="AO41" s="2332"/>
      <c r="AP41" s="2331" t="s">
        <v>529</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530</v>
      </c>
      <c r="W42" s="2196"/>
      <c r="X42" s="2195" t="s">
        <v>531</v>
      </c>
      <c r="Y42" s="2196"/>
      <c r="Z42" s="2297" t="s">
        <v>532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532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450</v>
      </c>
      <c r="F44" s="1367" t="s">
        <v>451</v>
      </c>
      <c r="G44" s="1367" t="s">
        <v>452</v>
      </c>
      <c r="H44" s="1367" t="s">
        <v>453</v>
      </c>
      <c r="I44" s="1367" t="s">
        <v>454</v>
      </c>
      <c r="J44" s="1367" t="s">
        <v>455</v>
      </c>
      <c r="K44" s="1367" t="s">
        <v>456</v>
      </c>
      <c r="L44" s="1367" t="s">
        <v>431</v>
      </c>
      <c r="Q44" s="294"/>
      <c r="R44" s="379"/>
      <c r="S44" s="2276"/>
      <c r="T44" s="2212"/>
      <c r="U44" s="305"/>
      <c r="V44" s="1451" t="s">
        <v>496</v>
      </c>
      <c r="W44" s="1451" t="s">
        <v>497</v>
      </c>
      <c r="X44" s="1451" t="s">
        <v>496</v>
      </c>
      <c r="Y44" s="1451" t="s">
        <v>497</v>
      </c>
      <c r="Z44" s="1458"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51" t="s">
        <v>496</v>
      </c>
      <c r="AU44" s="1451" t="s">
        <v>497</v>
      </c>
      <c r="AV44" s="1451" t="s">
        <v>496</v>
      </c>
      <c r="AW44" s="1451" t="s">
        <v>497</v>
      </c>
      <c r="AX44" s="1458" t="s">
        <v>459</v>
      </c>
      <c r="AY44" s="2273" t="s">
        <v>460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262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262</v>
      </c>
      <c r="B47" s="1366" t="s">
        <v>263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414</v>
      </c>
      <c r="BE47" s="503"/>
      <c r="BF47" s="503" t="str">
        <f>IF(T47="","",T47)</f>
        <v>Территория действия тарифа</v>
      </c>
      <c r="BG47" s="503"/>
      <c r="BH47" s="503"/>
      <c r="BI47" s="1158">
        <v>21</v>
      </c>
    </row>
    <row customHeight="1" ht="43.050000000000004">
      <c r="A48" s="1366" t="s">
        <v>262</v>
      </c>
      <c r="B48" s="1366" t="s">
        <v>263</v>
      </c>
      <c r="C48" s="1366" t="s">
        <v>264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500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262</v>
      </c>
      <c r="B49" s="1346" t="s">
        <v>263</v>
      </c>
      <c r="C49" s="1346" t="s">
        <v>264</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418</v>
      </c>
      <c r="BE49" s="503"/>
      <c r="BF49" s="503" t="str">
        <f>IF(T49="","",T49)</f>
        <v/>
      </c>
      <c r="BG49" s="503"/>
      <c r="BH49" s="503"/>
      <c r="BI49" s="514">
        <v>0</v>
      </c>
    </row>
    <row s="1645" customFormat="1" customHeight="1" ht="0">
      <c r="A50" s="1346" t="s">
        <v>262</v>
      </c>
      <c r="B50" s="1346" t="s">
        <v>263</v>
      </c>
      <c r="C50" s="1346" t="s">
        <v>264</v>
      </c>
      <c r="D50" s="1346" t="s">
        <v>533</v>
      </c>
      <c r="E50" s="2262"/>
      <c r="F50" s="2262"/>
      <c r="G50" s="2262"/>
      <c r="H50" s="2262"/>
      <c r="I50" s="2259" t="str">
        <f>S49&amp;".1"</f>
        <v>.1</v>
      </c>
      <c r="J50" s="1346"/>
      <c r="K50" s="1346"/>
      <c r="L50" s="1349" t="s">
        <v>419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262</v>
      </c>
      <c r="B51" s="1346" t="s">
        <v>263</v>
      </c>
      <c r="C51" s="1346" t="s">
        <v>264</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262</v>
      </c>
      <c r="B52" s="1366" t="s">
        <v>263</v>
      </c>
      <c r="C52" s="1366" t="s">
        <v>264</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519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520</v>
      </c>
      <c r="AT53" s="1396"/>
      <c r="AU53" s="1499"/>
      <c r="AV53" s="1396"/>
      <c r="AW53" s="1499"/>
      <c r="AX53" s="1396"/>
      <c r="AY53" s="1396"/>
      <c r="AZ53" s="1396"/>
      <c r="BA53" s="1396"/>
      <c r="BB53" s="1400"/>
      <c r="BC53" s="2257"/>
      <c r="BE53" s="503"/>
      <c r="BF53" s="503"/>
      <c r="BG53" s="503"/>
      <c r="BH53" s="503"/>
      <c r="BI53" s="1158">
        <v>11</v>
      </c>
    </row>
    <row customHeight="1" ht="11.549999999999999">
      <c r="A54" s="1366" t="s">
        <v>262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262</v>
      </c>
      <c r="B56" s="1366" t="s">
        <v>263</v>
      </c>
      <c r="C56" s="1366" t="s">
        <v>264</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262</v>
      </c>
      <c r="B57" s="1366" t="s">
        <v>263</v>
      </c>
      <c r="C57" s="1366" t="s">
        <v>264</v>
      </c>
      <c r="D57" s="1366" t="s">
        <v>533</v>
      </c>
      <c r="E57" s="2262"/>
      <c r="F57" s="2262"/>
      <c r="G57" s="2262"/>
      <c r="H57" s="2262"/>
      <c r="I57" s="2289"/>
      <c r="J57" s="2259"/>
      <c r="K57" s="1366"/>
      <c r="L57" s="1367"/>
      <c r="P57" s="2260"/>
      <c r="Q57" s="2260"/>
      <c r="R57" s="359"/>
      <c r="S57" s="1281"/>
      <c r="T57" s="290" t="s">
        <v>486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262</v>
      </c>
      <c r="B58" s="1346" t="s">
        <v>263</v>
      </c>
      <c r="C58" s="1346" t="s">
        <v>264</v>
      </c>
      <c r="D58" s="1346" t="s">
        <v>533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262</v>
      </c>
      <c r="B59" s="1346" t="s">
        <v>263</v>
      </c>
      <c r="C59" s="1346" t="s">
        <v>264</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262</v>
      </c>
      <c r="B60" s="1346" t="s">
        <v>263</v>
      </c>
      <c r="C60" s="1346" t="s">
        <v>264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262</v>
      </c>
      <c r="B61" s="1346" t="s">
        <v>263</v>
      </c>
      <c r="C61" s="1317"/>
      <c r="D61" s="1317"/>
      <c r="E61" s="2262"/>
      <c r="F61" s="2261"/>
      <c r="G61" s="1317"/>
      <c r="H61" s="1317"/>
      <c r="I61" s="1317"/>
      <c r="J61" s="1317"/>
      <c r="K61" s="1317"/>
      <c r="L61" s="146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262</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4EDA8-6D8A-5146-6748-342D8A98EC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329"/>
      <c r="AC27" s="2254" t="str">
        <f>IF(TITLE_NAME_OR_PR_CHANGE="",IF(TITLE_NAME_OR_PR="","",TITLE_NAME_OR_PR),TITLE_NAME_OR_PR_CHANGE)</f>
        <v>Комитет Республики Коми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329"/>
      <c r="AC29" s="2254" t="str">
        <f>IF(TITLE_NUMBER_PR_CHANGE="",IF(TITLE_NUMBER_PR="","",TITLE_NUMBER_PR),TITLE_NUMBER_PR_CHANGE)</f>
        <v>83/5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329"/>
      <c r="AC30" s="2254" t="str">
        <f>IF(TITLE_IST_PUB_CHANGE="",IF(TITLE_IST_PUB="","",TITLE_IST_PUB),TITLE_IST_PUB_CHANGE)</f>
        <v>https://law.rkomi.ru/?id=66385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329"/>
      <c r="AC33" s="2254" t="str">
        <f>IF(TITLE_NUMBER_PR_CHANGE="",IF(TITLE_NUMBER_PR="","",TITLE_NUMBER_PR),TITLE_NUMBER_PR_CHANGE)</f>
        <v>83/5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t="s">
        <v>317</v>
      </c>
      <c r="AQ36" s="1158">
        <v>14</v>
      </c>
    </row>
    <row customHeight="1" ht="14.699999999999998">
      <c r="Q37" s="379"/>
      <c r="R37" s="379"/>
      <c r="S37" s="2276" t="s">
        <v>92</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86" t="s">
        <v>507</v>
      </c>
      <c r="W38" s="2265" t="s">
        <v>448</v>
      </c>
      <c r="X38" s="2266"/>
      <c r="Y38" s="2265" t="s">
        <v>449</v>
      </c>
      <c r="Z38" s="2272"/>
      <c r="AA38" s="2266"/>
      <c r="AB38" s="2281"/>
      <c r="AC38" s="1486" t="s">
        <v>507</v>
      </c>
      <c r="AD38" s="2265" t="s">
        <v>448</v>
      </c>
      <c r="AE38" s="2266"/>
      <c r="AF38" s="2265" t="s">
        <v>449</v>
      </c>
      <c r="AG38" s="2272"/>
      <c r="AH38" s="2266"/>
      <c r="AI38" s="2281"/>
      <c r="AJ38" s="2284"/>
      <c r="AK38" s="2130"/>
      <c r="AQ38" s="1158">
        <v>34</v>
      </c>
    </row>
    <row customHeight="1" ht="90.3">
      <c r="A39" s="1373"/>
      <c r="B39" s="1373" t="s">
        <v>140</v>
      </c>
      <c r="C39" s="1373" t="s">
        <v>141</v>
      </c>
      <c r="D39" s="1373" t="s">
        <v>142</v>
      </c>
      <c r="E39" s="1367" t="s">
        <v>450</v>
      </c>
      <c r="F39" s="1367" t="s">
        <v>451</v>
      </c>
      <c r="G39" s="1367" t="s">
        <v>452</v>
      </c>
      <c r="H39" s="1367"/>
      <c r="I39" s="1367" t="s">
        <v>508</v>
      </c>
      <c r="J39" s="1367" t="s">
        <v>455</v>
      </c>
      <c r="K39" s="1367" t="s">
        <v>509</v>
      </c>
      <c r="L39" s="1367" t="s">
        <v>431</v>
      </c>
      <c r="Q39" s="379"/>
      <c r="R39" s="379"/>
      <c r="S39" s="2276"/>
      <c r="T39" s="2212"/>
      <c r="U39" s="305"/>
      <c r="V39" s="1486" t="s">
        <v>536</v>
      </c>
      <c r="W39" s="1225" t="s">
        <v>537</v>
      </c>
      <c r="X39" s="1225" t="s">
        <v>512</v>
      </c>
      <c r="Y39" s="1492" t="s">
        <v>459</v>
      </c>
      <c r="Z39" s="2273" t="s">
        <v>460</v>
      </c>
      <c r="AA39" s="2274"/>
      <c r="AB39" s="2282"/>
      <c r="AC39" s="1486" t="s">
        <v>536</v>
      </c>
      <c r="AD39" s="1225" t="s">
        <v>537</v>
      </c>
      <c r="AE39" s="1225" t="s">
        <v>512</v>
      </c>
      <c r="AF39" s="1492" t="s">
        <v>459</v>
      </c>
      <c r="AG39" s="2273" t="s">
        <v>460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282</v>
      </c>
      <c r="B42" s="1366" t="s">
        <v>283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282</v>
      </c>
      <c r="B43" s="1366" t="s">
        <v>283</v>
      </c>
      <c r="C43" s="1366" t="s">
        <v>284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535</v>
      </c>
      <c r="AM43" s="503"/>
      <c r="AN43" s="503" t="str">
        <f>IF(T43="","",T43)</f>
        <v>Наименование централизованной системы водоотведения</v>
      </c>
      <c r="AO43" s="503"/>
      <c r="AP43" s="503"/>
      <c r="AQ43" s="1158">
        <v>23</v>
      </c>
    </row>
    <row customHeight="1" ht="24">
      <c r="A44" s="1366" t="s">
        <v>282</v>
      </c>
      <c r="B44" s="1366" t="s">
        <v>283</v>
      </c>
      <c r="C44" s="1366" t="s">
        <v>284</v>
      </c>
      <c r="D44" s="1366" t="s">
        <v>538</v>
      </c>
      <c r="E44" s="2262"/>
      <c r="F44" s="2262"/>
      <c r="G44" s="2262"/>
      <c r="H44" s="2262"/>
      <c r="I44" s="2259" t="str">
        <f>S43&amp;".1"</f>
        <v>...1</v>
      </c>
      <c r="J44" s="1366"/>
      <c r="K44" s="1366"/>
      <c r="L44" s="1367"/>
      <c r="P44" s="2260">
        <v>1</v>
      </c>
      <c r="Q44" s="1484"/>
      <c r="R44" s="359"/>
      <c r="S44" s="1496"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282</v>
      </c>
      <c r="B45" s="1366" t="s">
        <v>283</v>
      </c>
      <c r="C45" s="1366" t="s">
        <v>284</v>
      </c>
      <c r="D45" s="1366" t="s">
        <v>538</v>
      </c>
      <c r="E45" s="2262"/>
      <c r="F45" s="2262"/>
      <c r="G45" s="2262"/>
      <c r="H45" s="2262"/>
      <c r="I45" s="2289"/>
      <c r="J45" s="2259" t="str">
        <f>I44&amp;".1"</f>
        <v>...1.1</v>
      </c>
      <c r="K45" s="1366"/>
      <c r="L45" s="1367" t="s">
        <v>422</v>
      </c>
      <c r="P45" s="2260"/>
      <c r="Q45" s="2260">
        <v>1</v>
      </c>
      <c r="R45" s="360"/>
      <c r="S45" s="1496" t="str">
        <f>$J45</f>
        <v>...1.1</v>
      </c>
      <c r="T45" s="289" t="s">
        <v>423</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282</v>
      </c>
      <c r="B46" s="1366" t="s">
        <v>283</v>
      </c>
      <c r="C46" s="1366" t="s">
        <v>284</v>
      </c>
      <c r="D46" s="1366" t="s">
        <v>538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282</v>
      </c>
      <c r="B47" s="1366" t="s">
        <v>283</v>
      </c>
      <c r="C47" s="1366" t="s">
        <v>284</v>
      </c>
      <c r="D47" s="1366" t="s">
        <v>538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282</v>
      </c>
      <c r="B48" s="1366" t="s">
        <v>283</v>
      </c>
      <c r="C48" s="1366" t="s">
        <v>284</v>
      </c>
      <c r="D48" s="1366" t="s">
        <v>538</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282</v>
      </c>
      <c r="B49" s="1366" t="s">
        <v>283</v>
      </c>
      <c r="C49" s="1366" t="s">
        <v>284</v>
      </c>
      <c r="D49" s="1366" t="s">
        <v>538</v>
      </c>
      <c r="E49" s="2262"/>
      <c r="F49" s="2262"/>
      <c r="G49" s="2262"/>
      <c r="H49" s="2262"/>
      <c r="I49" s="2259"/>
      <c r="J49" s="1366"/>
      <c r="K49" s="1366"/>
      <c r="L49" s="1367"/>
      <c r="P49" s="2260"/>
      <c r="Q49" s="1484"/>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282</v>
      </c>
      <c r="B50" s="1366" t="s">
        <v>283</v>
      </c>
      <c r="C50" s="1366" t="s">
        <v>284</v>
      </c>
      <c r="D50" s="1366" t="s">
        <v>538</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282</v>
      </c>
      <c r="B51" s="1346" t="s">
        <v>283</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282</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19798-17BA-7466-3DDA-F93E99AB75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329"/>
      <c r="AC27" s="2254" t="str">
        <f>IF(TITLE_NAME_OR_PR_CHANGE="",IF(TITLE_NAME_OR_PR="","",TITLE_NAME_OR_PR),TITLE_NAME_OR_PR_CHANGE)</f>
        <v>Комитет Республики Коми по тарифам</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329"/>
      <c r="AC29" s="2254" t="str">
        <f>IF(TITLE_NUMBER_PR_CHANGE="",IF(TITLE_NUMBER_PR="","",TITLE_NUMBER_PR),TITLE_NUMBER_PR_CHANGE)</f>
        <v>83/5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329"/>
      <c r="AC30" s="2254" t="str">
        <f>IF(TITLE_IST_PUB_CHANGE="",IF(TITLE_IST_PUB="","",TITLE_IST_PUB),TITLE_IST_PUB_CHANGE)</f>
        <v>https://law.rkomi.ru/?id=66385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329"/>
      <c r="AC33" s="2254" t="str">
        <f>IF(TITLE_NUMBER_PR_CHANGE="",IF(TITLE_NUMBER_PR="","",TITLE_NUMBER_PR),TITLE_NUMBER_PR_CHANGE)</f>
        <v>83/5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t="s">
        <v>317</v>
      </c>
      <c r="AQ36" s="1158">
        <v>14</v>
      </c>
    </row>
    <row customHeight="1" ht="14.699999999999998">
      <c r="Q37" s="379"/>
      <c r="R37" s="379"/>
      <c r="S37" s="2276" t="s">
        <v>92</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86" t="s">
        <v>507</v>
      </c>
      <c r="W38" s="2265" t="s">
        <v>448</v>
      </c>
      <c r="X38" s="2266"/>
      <c r="Y38" s="2265" t="s">
        <v>449</v>
      </c>
      <c r="Z38" s="2272"/>
      <c r="AA38" s="2266"/>
      <c r="AB38" s="2281"/>
      <c r="AC38" s="1486" t="s">
        <v>507</v>
      </c>
      <c r="AD38" s="2265" t="s">
        <v>448</v>
      </c>
      <c r="AE38" s="2266"/>
      <c r="AF38" s="2265" t="s">
        <v>449</v>
      </c>
      <c r="AG38" s="2272"/>
      <c r="AH38" s="2266"/>
      <c r="AI38" s="2281"/>
      <c r="AJ38" s="2284"/>
      <c r="AK38" s="2130"/>
      <c r="AQ38" s="1158">
        <v>34</v>
      </c>
    </row>
    <row customHeight="1" ht="90.3">
      <c r="A39" s="1373"/>
      <c r="B39" s="1373" t="s">
        <v>140</v>
      </c>
      <c r="C39" s="1373" t="s">
        <v>141</v>
      </c>
      <c r="D39" s="1373" t="s">
        <v>142</v>
      </c>
      <c r="E39" s="1367" t="s">
        <v>450</v>
      </c>
      <c r="F39" s="1367" t="s">
        <v>451</v>
      </c>
      <c r="G39" s="1367" t="s">
        <v>452</v>
      </c>
      <c r="H39" s="1367"/>
      <c r="I39" s="1367" t="s">
        <v>508</v>
      </c>
      <c r="J39" s="1367" t="s">
        <v>455</v>
      </c>
      <c r="K39" s="1367" t="s">
        <v>509</v>
      </c>
      <c r="L39" s="1367" t="s">
        <v>431</v>
      </c>
      <c r="Q39" s="379"/>
      <c r="R39" s="379"/>
      <c r="S39" s="2276"/>
      <c r="T39" s="2212"/>
      <c r="U39" s="305"/>
      <c r="V39" s="1486" t="s">
        <v>536</v>
      </c>
      <c r="W39" s="1225" t="s">
        <v>537</v>
      </c>
      <c r="X39" s="1225" t="s">
        <v>512</v>
      </c>
      <c r="Y39" s="1492" t="s">
        <v>459</v>
      </c>
      <c r="Z39" s="2273" t="s">
        <v>460</v>
      </c>
      <c r="AA39" s="2274"/>
      <c r="AB39" s="2282"/>
      <c r="AC39" s="1486" t="s">
        <v>536</v>
      </c>
      <c r="AD39" s="1225" t="s">
        <v>537</v>
      </c>
      <c r="AE39" s="1225" t="s">
        <v>512</v>
      </c>
      <c r="AF39" s="1492" t="s">
        <v>459</v>
      </c>
      <c r="AG39" s="2273" t="s">
        <v>460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287</v>
      </c>
      <c r="B42" s="1366" t="s">
        <v>288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287</v>
      </c>
      <c r="B43" s="1366" t="s">
        <v>288</v>
      </c>
      <c r="C43" s="1366" t="s">
        <v>289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535</v>
      </c>
      <c r="AM43" s="503"/>
      <c r="AN43" s="503" t="str">
        <f>IF(T43="","",T43)</f>
        <v>Наименование централизованной системы водоотведения</v>
      </c>
      <c r="AO43" s="503"/>
      <c r="AP43" s="503"/>
      <c r="AQ43" s="1158">
        <v>23</v>
      </c>
    </row>
    <row customHeight="1" ht="24">
      <c r="A44" s="1366" t="s">
        <v>287</v>
      </c>
      <c r="B44" s="1366" t="s">
        <v>288</v>
      </c>
      <c r="C44" s="1366" t="s">
        <v>289</v>
      </c>
      <c r="D44" s="1366" t="s">
        <v>539</v>
      </c>
      <c r="E44" s="2262"/>
      <c r="F44" s="2262"/>
      <c r="G44" s="2262"/>
      <c r="H44" s="2262"/>
      <c r="I44" s="2259" t="str">
        <f>S43&amp;".1"</f>
        <v>...1</v>
      </c>
      <c r="J44" s="1366"/>
      <c r="K44" s="1366"/>
      <c r="L44" s="1367"/>
      <c r="P44" s="2260">
        <v>1</v>
      </c>
      <c r="Q44" s="1484"/>
      <c r="R44" s="359"/>
      <c r="S44" s="1496"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287</v>
      </c>
      <c r="B45" s="1366" t="s">
        <v>288</v>
      </c>
      <c r="C45" s="1366" t="s">
        <v>289</v>
      </c>
      <c r="D45" s="1366" t="s">
        <v>539</v>
      </c>
      <c r="E45" s="2262"/>
      <c r="F45" s="2262"/>
      <c r="G45" s="2262"/>
      <c r="H45" s="2262"/>
      <c r="I45" s="2289"/>
      <c r="J45" s="2259" t="str">
        <f>I44&amp;".1"</f>
        <v>...1.1</v>
      </c>
      <c r="K45" s="1366"/>
      <c r="L45" s="1367" t="s">
        <v>422</v>
      </c>
      <c r="P45" s="2260"/>
      <c r="Q45" s="2260">
        <v>1</v>
      </c>
      <c r="R45" s="360"/>
      <c r="S45" s="1496" t="str">
        <f>$J45</f>
        <v>...1.1</v>
      </c>
      <c r="T45" s="289" t="s">
        <v>423</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287</v>
      </c>
      <c r="B46" s="1366" t="s">
        <v>288</v>
      </c>
      <c r="C46" s="1366" t="s">
        <v>289</v>
      </c>
      <c r="D46" s="1366" t="s">
        <v>539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287</v>
      </c>
      <c r="B47" s="1366" t="s">
        <v>288</v>
      </c>
      <c r="C47" s="1366" t="s">
        <v>289</v>
      </c>
      <c r="D47" s="1366" t="s">
        <v>539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287</v>
      </c>
      <c r="B48" s="1366" t="s">
        <v>288</v>
      </c>
      <c r="C48" s="1366" t="s">
        <v>289</v>
      </c>
      <c r="D48" s="1366" t="s">
        <v>539</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287</v>
      </c>
      <c r="B49" s="1366" t="s">
        <v>288</v>
      </c>
      <c r="C49" s="1366" t="s">
        <v>289</v>
      </c>
      <c r="D49" s="1366" t="s">
        <v>539</v>
      </c>
      <c r="E49" s="2262"/>
      <c r="F49" s="2262"/>
      <c r="G49" s="2262"/>
      <c r="H49" s="2262"/>
      <c r="I49" s="2259"/>
      <c r="J49" s="1366"/>
      <c r="K49" s="1366"/>
      <c r="L49" s="1367"/>
      <c r="P49" s="2260"/>
      <c r="Q49" s="1484"/>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287</v>
      </c>
      <c r="B50" s="1366" t="s">
        <v>288</v>
      </c>
      <c r="C50" s="1366" t="s">
        <v>289</v>
      </c>
      <c r="D50" s="1366" t="s">
        <v>539</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287</v>
      </c>
      <c r="B51" s="1346" t="s">
        <v>288</v>
      </c>
      <c r="C51" s="1317"/>
      <c r="D51" s="1317"/>
      <c r="E51" s="2262"/>
      <c r="F51" s="2261"/>
      <c r="G51" s="1317"/>
      <c r="H51" s="1317"/>
      <c r="I51" s="1317"/>
      <c r="J51" s="1317"/>
      <c r="K51" s="1317"/>
      <c r="L51" s="1497"/>
      <c r="M51" s="1324"/>
      <c r="N51" s="1324"/>
      <c r="P51" s="1319"/>
      <c r="Q51" s="1320"/>
      <c r="R51" s="1319"/>
      <c r="S51" s="1325"/>
      <c r="T51" s="1328" t="s">
        <v>174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287</v>
      </c>
      <c r="B52" s="1346"/>
      <c r="C52" s="1346"/>
      <c r="D52" s="1346"/>
      <c r="E52" s="2261"/>
      <c r="F52" s="1346"/>
      <c r="G52" s="1346"/>
      <c r="H52" s="1346"/>
      <c r="I52" s="1346"/>
      <c r="J52" s="1346"/>
      <c r="K52" s="1346"/>
      <c r="L52" s="1349"/>
      <c r="M52" s="1324"/>
      <c r="N52" s="1324"/>
      <c r="O52" s="521"/>
      <c r="P52" s="383"/>
      <c r="Q52" s="1347"/>
      <c r="R52" s="383"/>
      <c r="S52" s="1325"/>
      <c r="T52" s="1328" t="s">
        <v>175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0CFD2-44E8-D834-5511-A62A907F26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487</v>
      </c>
      <c r="AH24" s="1510" t="s">
        <v>487</v>
      </c>
      <c r="AK24" s="1510" t="s">
        <v>524</v>
      </c>
      <c r="AL24" s="1510" t="s">
        <v>487</v>
      </c>
      <c r="AP24" s="1510" t="s">
        <v>487</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"Печорская ГРЭС" АО "Интер РАО-Электрогенерация"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Республики Коми по тарифам</v>
      </c>
      <c r="W31" s="2254"/>
      <c r="X31" s="2254"/>
      <c r="Y31" s="2254"/>
      <c r="Z31" s="2254"/>
      <c r="AA31" s="2254"/>
      <c r="AB31" s="2254"/>
      <c r="AC31" s="329"/>
      <c r="AD31" s="2254" t="str">
        <f>IF(TITLE_NAME_OR_PR_CHANGE="",IF(TITLE_NAME_OR_PR="","",TITLE_NAME_OR_PR),TITLE_NAME_OR_PR_CHANGE)</f>
        <v>Комитет Республики Коми по тарифам</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46003</v>
      </c>
      <c r="W32" s="2267"/>
      <c r="X32" s="2267"/>
      <c r="Y32" s="2267"/>
      <c r="Z32" s="2267"/>
      <c r="AA32" s="2267"/>
      <c r="AB32" s="2267"/>
      <c r="AC32" s="329"/>
      <c r="AD32" s="2267" t="str">
        <f>IF(TITLE_DATE_PR_CHANGE="",IF(TITLE_DATE_PR="","",TITLE_DATE_PR),TITLE_DATE_PR_CHANGE)</f>
        <v>46003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83/5</v>
      </c>
      <c r="W33" s="2254"/>
      <c r="X33" s="2254"/>
      <c r="Y33" s="2254"/>
      <c r="Z33" s="2254"/>
      <c r="AA33" s="2254"/>
      <c r="AB33" s="2254"/>
      <c r="AC33" s="329"/>
      <c r="AD33" s="2254" t="str">
        <f>IF(TITLE_NUMBER_PR_CHANGE="",IF(TITLE_NUMBER_PR="","",TITLE_NUMBER_PR),TITLE_NUMBER_PR_CHANGE)</f>
        <v>83/5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https://law.rkomi.ru/?id=66385</v>
      </c>
      <c r="W34" s="2254"/>
      <c r="X34" s="2254"/>
      <c r="Y34" s="2254"/>
      <c r="Z34" s="2254"/>
      <c r="AA34" s="2254"/>
      <c r="AB34" s="2254"/>
      <c r="AC34" s="329"/>
      <c r="AD34" s="2254" t="str">
        <f>IF(TITLE_IST_PUB_CHANGE="",IF(TITLE_IST_PUB="","",TITLE_IST_PUB),TITLE_IST_PUB_CHANGE)</f>
        <v>https://law.rkomi.ru/?id=66385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46003</v>
      </c>
      <c r="W36" s="2267"/>
      <c r="X36" s="2267"/>
      <c r="Y36" s="2267"/>
      <c r="Z36" s="2267"/>
      <c r="AA36" s="2267"/>
      <c r="AB36" s="2267"/>
      <c r="AC36" s="329"/>
      <c r="AD36" s="2267" t="str">
        <f>IF(TITLE_DATE_PR_CHANGE="",IF(TITLE_DATE_PR="","",TITLE_DATE_PR),TITLE_DATE_PR_CHANGE)</f>
        <v>46003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83/5</v>
      </c>
      <c r="W37" s="2254"/>
      <c r="X37" s="2254"/>
      <c r="Y37" s="2254"/>
      <c r="Z37" s="2254"/>
      <c r="AA37" s="2254"/>
      <c r="AB37" s="2254"/>
      <c r="AC37" s="329"/>
      <c r="AD37" s="2254" t="str">
        <f>IF(TITLE_NUMBER_PR_CHANGE="",IF(TITLE_NUMBER_PR="","",TITLE_NUMBER_PR),TITLE_NUMBER_PR_CHANGE)</f>
        <v>83/5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317</v>
      </c>
      <c r="BI40" s="1158">
        <v>14</v>
      </c>
    </row>
    <row customHeight="1" ht="14.699999999999998">
      <c r="Q41" s="294"/>
      <c r="R41" s="379"/>
      <c r="S41" s="2276" t="s">
        <v>92</v>
      </c>
      <c r="T41" s="2212" t="s">
        <v>525</v>
      </c>
      <c r="U41" s="304"/>
      <c r="V41" s="2277" t="s">
        <v>442</v>
      </c>
      <c r="W41" s="2278"/>
      <c r="X41" s="2278"/>
      <c r="Y41" s="2278"/>
      <c r="Z41" s="2278"/>
      <c r="AA41" s="2278"/>
      <c r="AB41" s="2279"/>
      <c r="AC41" s="2280" t="s">
        <v>443</v>
      </c>
      <c r="AD41" s="2331" t="s">
        <v>542</v>
      </c>
      <c r="AE41" s="2294"/>
      <c r="AF41" s="2294"/>
      <c r="AG41" s="2332"/>
      <c r="AH41" s="2331" t="s">
        <v>543</v>
      </c>
      <c r="AI41" s="2294"/>
      <c r="AJ41" s="2294"/>
      <c r="AK41" s="2332"/>
      <c r="AL41" s="2331" t="s">
        <v>544</v>
      </c>
      <c r="AM41" s="2294"/>
      <c r="AN41" s="2294"/>
      <c r="AO41" s="2332"/>
      <c r="AP41" s="2331" t="s">
        <v>529</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530</v>
      </c>
      <c r="W42" s="2196"/>
      <c r="X42" s="2195" t="s">
        <v>531</v>
      </c>
      <c r="Y42" s="2196"/>
      <c r="Z42" s="2297" t="s">
        <v>532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545</v>
      </c>
      <c r="AU42" s="2196"/>
      <c r="AV42" s="2195" t="s">
        <v>546</v>
      </c>
      <c r="AW42" s="2196"/>
      <c r="AX42" s="2297" t="s">
        <v>532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450</v>
      </c>
      <c r="F44" s="1367" t="s">
        <v>451</v>
      </c>
      <c r="G44" s="1367" t="s">
        <v>452</v>
      </c>
      <c r="H44" s="1367" t="s">
        <v>453</v>
      </c>
      <c r="I44" s="1367" t="s">
        <v>454</v>
      </c>
      <c r="J44" s="1367" t="s">
        <v>455</v>
      </c>
      <c r="K44" s="1367" t="s">
        <v>456</v>
      </c>
      <c r="L44" s="1367" t="s">
        <v>431</v>
      </c>
      <c r="Q44" s="294"/>
      <c r="R44" s="379"/>
      <c r="S44" s="2276"/>
      <c r="T44" s="2212"/>
      <c r="U44" s="305"/>
      <c r="V44" s="1482" t="s">
        <v>496</v>
      </c>
      <c r="W44" s="1482" t="s">
        <v>497</v>
      </c>
      <c r="X44" s="1482" t="s">
        <v>496</v>
      </c>
      <c r="Y44" s="1482" t="s">
        <v>497</v>
      </c>
      <c r="Z44" s="1492"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82" t="s">
        <v>496</v>
      </c>
      <c r="AU44" s="1482" t="s">
        <v>497</v>
      </c>
      <c r="AV44" s="1482" t="s">
        <v>496</v>
      </c>
      <c r="AW44" s="1482" t="s">
        <v>497</v>
      </c>
      <c r="AX44" s="1492" t="s">
        <v>459</v>
      </c>
      <c r="AY44" s="2273" t="s">
        <v>460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292</v>
      </c>
      <c r="B47" s="1366" t="s">
        <v>293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414</v>
      </c>
      <c r="BE47" s="503"/>
      <c r="BF47" s="503" t="str">
        <f>IF(T47="","",T47)</f>
        <v>Территория действия тарифа</v>
      </c>
      <c r="BG47" s="503"/>
      <c r="BH47" s="503"/>
      <c r="BI47" s="1158">
        <v>21</v>
      </c>
    </row>
    <row customHeight="1" ht="35.699999999999996">
      <c r="A48" s="1366" t="s">
        <v>292</v>
      </c>
      <c r="B48" s="1366" t="s">
        <v>293</v>
      </c>
      <c r="C48" s="1366" t="s">
        <v>294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водоотведения</v>
      </c>
      <c r="BG48" s="503"/>
      <c r="BH48" s="503"/>
      <c r="BI48" s="1158">
        <v>34</v>
      </c>
    </row>
    <row s="1645" customFormat="1" customHeight="1" ht="0">
      <c r="A49" s="1346" t="s">
        <v>292</v>
      </c>
      <c r="B49" s="1346" t="s">
        <v>293</v>
      </c>
      <c r="C49" s="1346" t="s">
        <v>294</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418</v>
      </c>
      <c r="BE49" s="503"/>
      <c r="BF49" s="503" t="str">
        <f>IF(T49="","",T49)</f>
        <v/>
      </c>
      <c r="BG49" s="503"/>
      <c r="BH49" s="503"/>
      <c r="BI49" s="514">
        <v>0</v>
      </c>
    </row>
    <row s="1645" customFormat="1" customHeight="1" ht="0">
      <c r="A50" s="1346" t="s">
        <v>292</v>
      </c>
      <c r="B50" s="1346" t="s">
        <v>293</v>
      </c>
      <c r="C50" s="1346" t="s">
        <v>294</v>
      </c>
      <c r="D50" s="1346" t="s">
        <v>547</v>
      </c>
      <c r="E50" s="2262"/>
      <c r="F50" s="2262"/>
      <c r="G50" s="2262"/>
      <c r="H50" s="2262"/>
      <c r="I50" s="2259" t="str">
        <f>S49&amp;".1"</f>
        <v>.1</v>
      </c>
      <c r="J50" s="1346"/>
      <c r="K50" s="1346"/>
      <c r="L50" s="1349" t="s">
        <v>419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292</v>
      </c>
      <c r="B51" s="1346" t="s">
        <v>293</v>
      </c>
      <c r="C51" s="1346" t="s">
        <v>294</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292</v>
      </c>
      <c r="B52" s="1366" t="s">
        <v>293</v>
      </c>
      <c r="C52" s="1366" t="s">
        <v>294</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520</v>
      </c>
      <c r="AT53" s="1396"/>
      <c r="AU53" s="1499"/>
      <c r="AV53" s="1396"/>
      <c r="AW53" s="1499"/>
      <c r="AX53" s="1396"/>
      <c r="AY53" s="1396"/>
      <c r="AZ53" s="1396"/>
      <c r="BA53" s="1396"/>
      <c r="BB53" s="1400"/>
      <c r="BC53" s="2257"/>
      <c r="BE53" s="503"/>
      <c r="BF53" s="503"/>
      <c r="BG53" s="503"/>
      <c r="BH53" s="503"/>
      <c r="BI53" s="1158">
        <v>11</v>
      </c>
    </row>
    <row customHeight="1" ht="11.549999999999999">
      <c r="A54" s="1366" t="s">
        <v>292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292</v>
      </c>
      <c r="B56" s="1366" t="s">
        <v>293</v>
      </c>
      <c r="C56" s="1366" t="s">
        <v>294</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292</v>
      </c>
      <c r="B57" s="1366" t="s">
        <v>293</v>
      </c>
      <c r="C57" s="1366" t="s">
        <v>294</v>
      </c>
      <c r="D57" s="1366" t="s">
        <v>547</v>
      </c>
      <c r="E57" s="2262"/>
      <c r="F57" s="2262"/>
      <c r="G57" s="2262"/>
      <c r="H57" s="2262"/>
      <c r="I57" s="2289"/>
      <c r="J57" s="2259"/>
      <c r="K57" s="1366"/>
      <c r="L57" s="1367"/>
      <c r="P57" s="2260"/>
      <c r="Q57" s="2260"/>
      <c r="R57" s="359"/>
      <c r="S57" s="1281"/>
      <c r="T57" s="290" t="s">
        <v>486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292</v>
      </c>
      <c r="B58" s="1346" t="s">
        <v>293</v>
      </c>
      <c r="C58" s="1346" t="s">
        <v>294</v>
      </c>
      <c r="D58" s="1346" t="s">
        <v>547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292</v>
      </c>
      <c r="B59" s="1346" t="s">
        <v>293</v>
      </c>
      <c r="C59" s="1346" t="s">
        <v>294</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292</v>
      </c>
      <c r="B60" s="1346" t="s">
        <v>293</v>
      </c>
      <c r="C60" s="1346" t="s">
        <v>294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292</v>
      </c>
      <c r="B61" s="1346" t="s">
        <v>293</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292</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95D89-EE98-CA18-4F58-E36E344A539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105</v>
      </c>
      <c r="I13" s="794" t="s">
        <v>106</v>
      </c>
      <c r="J13" s="503">
        <f>MERGEVALUE(G13)</f>
      </c>
      <c r="K13" s="514"/>
      <c r="L13" s="514"/>
      <c r="M13" s="503" t="str">
        <f t="array" ref="M13:M13">IF(ISERROR(MATCH(MID(N13,1,250),MID(note_ter,1,250),0)),"n","y")</f>
        <v>n</v>
      </c>
      <c r="N13" s="514"/>
      <c r="O13" s="503" t="str">
        <f>H13&amp;"("&amp;I13&amp;")"</f>
        <v>Печора(87620101)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108</v>
      </c>
      <c r="H15" s="181"/>
      <c r="I15" s="182"/>
      <c r="J15" s="252"/>
      <c r="K15" s="158"/>
      <c r="L15" s="158"/>
      <c r="M15" s="158"/>
      <c r="N15" s="229" t="s">
        <v>109</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79ECC-0BBA-4B02-17A8-744A080D00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431</v>
      </c>
      <c r="P20" s="1365"/>
      <c r="Q20" s="1445"/>
      <c r="R20" s="1445"/>
      <c r="S20" s="732"/>
      <c r="T20" s="1163" t="s">
        <v>432</v>
      </c>
      <c r="W20" s="1369"/>
      <c r="X20" s="1369"/>
      <c r="Y20" s="1369"/>
      <c r="Z20" s="1369"/>
      <c r="AA20" s="1369"/>
      <c r="AB20" s="1369"/>
      <c r="AD20" s="189" t="s">
        <v>433</v>
      </c>
      <c r="AF20" s="189" t="s">
        <v>434</v>
      </c>
      <c r="AG20" s="1163" t="s">
        <v>432</v>
      </c>
      <c r="AH20" s="1369"/>
      <c r="AI20" s="1369"/>
      <c r="AJ20" s="1369"/>
      <c r="AK20" s="1369"/>
      <c r="AL20" s="1369"/>
      <c r="AO20" s="189" t="s">
        <v>435</v>
      </c>
      <c r="AQ20" s="189" t="s">
        <v>434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2254"/>
      <c r="AC27" s="2254"/>
      <c r="AD27" s="2254"/>
      <c r="AE27" s="2254"/>
      <c r="AF27" s="329"/>
      <c r="AG27" s="2254" t="str">
        <f>IF(TITLE_NAME_OR_PR_CHANGE="",IF(TITLE_NAME_OR_PR="","",TITLE_NAME_OR_PR),TITLE_NAME_OR_PR_CHANGE)</f>
        <v>Комитет Республики Коми по тарифам</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2267"/>
      <c r="AC28" s="2267"/>
      <c r="AD28" s="2267"/>
      <c r="AE28" s="2267"/>
      <c r="AF28" s="329"/>
      <c r="AG28" s="2267" t="str">
        <f>IF(TITLE_DATE_PR_CHANGE="",IF(TITLE_DATE_PR="","",TITLE_DATE_PR),TITLE_DATE_PR_CHANGE)</f>
        <v>46003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2254"/>
      <c r="AC29" s="2254"/>
      <c r="AD29" s="2254"/>
      <c r="AE29" s="2254"/>
      <c r="AF29" s="329"/>
      <c r="AG29" s="2254" t="str">
        <f>IF(TITLE_NUMBER_PR_CHANGE="",IF(TITLE_NUMBER_PR="","",TITLE_NUMBER_PR),TITLE_NUMBER_PR_CHANGE)</f>
        <v>83/5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2254"/>
      <c r="AC30" s="2254"/>
      <c r="AD30" s="2254"/>
      <c r="AE30" s="2254"/>
      <c r="AF30" s="329"/>
      <c r="AG30" s="2254" t="str">
        <f>IF(TITLE_IST_PUB_CHANGE="",IF(TITLE_IST_PUB="","",TITLE_IST_PUB),TITLE_IST_PUB_CHANGE)</f>
        <v>https://law.rkomi.ru/?id=66385</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2267"/>
      <c r="AC32" s="2267"/>
      <c r="AD32" s="2267"/>
      <c r="AE32" s="2267"/>
      <c r="AF32" s="329"/>
      <c r="AG32" s="2267" t="str">
        <f>IF(TITLE_DATE_PR_CHANGE="",IF(TITLE_DATE_PR="","",TITLE_DATE_PR),TITLE_DATE_PR_CHANGE)</f>
        <v>46003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2254"/>
      <c r="AC33" s="2254"/>
      <c r="AD33" s="2254"/>
      <c r="AE33" s="2254"/>
      <c r="AF33" s="329"/>
      <c r="AG33" s="2254" t="str">
        <f>IF(TITLE_NUMBER_PR_CHANGE="",IF(TITLE_NUMBER_PR="","",TITLE_NUMBER_PR),TITLE_NUMBER_PR_CHANGE)</f>
        <v>83/5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440</v>
      </c>
      <c r="AG34" s="329"/>
      <c r="AH34" s="1638"/>
      <c r="AI34" s="1638"/>
      <c r="AJ34" s="1638"/>
      <c r="AK34" s="1638"/>
      <c r="AL34" s="1638"/>
      <c r="AM34" s="329"/>
      <c r="AN34" s="329"/>
      <c r="AO34" s="329"/>
      <c r="AP34" s="329"/>
      <c r="AQ34" s="281" t="s">
        <v>440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317</v>
      </c>
      <c r="AY36" s="1158">
        <v>14</v>
      </c>
    </row>
    <row customHeight="1" ht="14.699999999999998">
      <c r="Q37" s="379"/>
      <c r="R37" s="379"/>
      <c r="S37" s="2276" t="s">
        <v>92</v>
      </c>
      <c r="T37" s="2212" t="s">
        <v>441</v>
      </c>
      <c r="U37" s="304"/>
      <c r="V37" s="2277" t="s">
        <v>442</v>
      </c>
      <c r="W37" s="2294"/>
      <c r="X37" s="2294"/>
      <c r="Y37" s="2294"/>
      <c r="Z37" s="2294"/>
      <c r="AA37" s="2294"/>
      <c r="AB37" s="2294"/>
      <c r="AC37" s="2278"/>
      <c r="AD37" s="2278"/>
      <c r="AE37" s="2279"/>
      <c r="AF37" s="2280" t="s">
        <v>443</v>
      </c>
      <c r="AG37" s="2277" t="s">
        <v>442</v>
      </c>
      <c r="AH37" s="2278"/>
      <c r="AI37" s="2278"/>
      <c r="AJ37" s="2278"/>
      <c r="AK37" s="2278"/>
      <c r="AL37" s="2278"/>
      <c r="AM37" s="2278"/>
      <c r="AN37" s="2278"/>
      <c r="AO37" s="2278"/>
      <c r="AP37" s="2279"/>
      <c r="AQ37" s="2280" t="s">
        <v>444</v>
      </c>
      <c r="AR37" s="2283" t="s">
        <v>445</v>
      </c>
      <c r="AS37" s="2130"/>
      <c r="AY37" s="1158">
        <v>14</v>
      </c>
    </row>
    <row customHeight="1" ht="19.95">
      <c r="Q38" s="379"/>
      <c r="R38" s="379"/>
      <c r="S38" s="2276"/>
      <c r="T38" s="2212"/>
      <c r="U38" s="1034"/>
      <c r="V38" s="2369" t="s">
        <v>550</v>
      </c>
      <c r="W38" s="2368" t="s">
        <v>551</v>
      </c>
      <c r="X38" s="2368"/>
      <c r="Y38" s="2368"/>
      <c r="Z38" s="2368" t="s">
        <v>552</v>
      </c>
      <c r="AA38" s="2368"/>
      <c r="AB38" s="2368"/>
      <c r="AC38" s="2297" t="s">
        <v>449</v>
      </c>
      <c r="AD38" s="2316"/>
      <c r="AE38" s="2317"/>
      <c r="AF38" s="2281"/>
      <c r="AG38" s="2369" t="s">
        <v>550</v>
      </c>
      <c r="AH38" s="2368" t="s">
        <v>551</v>
      </c>
      <c r="AI38" s="2368"/>
      <c r="AJ38" s="2368"/>
      <c r="AK38" s="2368" t="s">
        <v>552</v>
      </c>
      <c r="AL38" s="2368"/>
      <c r="AM38" s="2368"/>
      <c r="AN38" s="2297" t="s">
        <v>449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553</v>
      </c>
      <c r="X39" s="2368" t="s">
        <v>554</v>
      </c>
      <c r="Y39" s="2368"/>
      <c r="Z39" s="2368" t="s">
        <v>555</v>
      </c>
      <c r="AA39" s="2368" t="s">
        <v>554</v>
      </c>
      <c r="AB39" s="2368"/>
      <c r="AC39" s="2298"/>
      <c r="AD39" s="2318"/>
      <c r="AE39" s="2319"/>
      <c r="AF39" s="2281"/>
      <c r="AG39" s="2369"/>
      <c r="AH39" s="2368" t="s">
        <v>553</v>
      </c>
      <c r="AI39" s="2368" t="s">
        <v>554</v>
      </c>
      <c r="AJ39" s="2368"/>
      <c r="AK39" s="2368" t="s">
        <v>555</v>
      </c>
      <c r="AL39" s="2368" t="s">
        <v>554</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450</v>
      </c>
      <c r="F40" s="1367" t="s">
        <v>451</v>
      </c>
      <c r="G40" s="1367" t="s">
        <v>452</v>
      </c>
      <c r="H40" s="1367"/>
      <c r="I40" s="1367" t="s">
        <v>508</v>
      </c>
      <c r="J40" s="1367" t="s">
        <v>455</v>
      </c>
      <c r="K40" s="1367" t="s">
        <v>509</v>
      </c>
      <c r="L40" s="1367" t="s">
        <v>431</v>
      </c>
      <c r="Q40" s="379"/>
      <c r="R40" s="379"/>
      <c r="S40" s="2276"/>
      <c r="T40" s="2212"/>
      <c r="U40" s="305"/>
      <c r="V40" s="2369"/>
      <c r="W40" s="2368"/>
      <c r="X40" s="1986" t="s">
        <v>556</v>
      </c>
      <c r="Y40" s="1986" t="s">
        <v>557</v>
      </c>
      <c r="Z40" s="2368"/>
      <c r="AA40" s="1986" t="s">
        <v>558</v>
      </c>
      <c r="AB40" s="1986" t="s">
        <v>559</v>
      </c>
      <c r="AC40" s="1492" t="s">
        <v>459</v>
      </c>
      <c r="AD40" s="2273" t="s">
        <v>460</v>
      </c>
      <c r="AE40" s="2274"/>
      <c r="AF40" s="2282"/>
      <c r="AG40" s="2369"/>
      <c r="AH40" s="2368"/>
      <c r="AI40" s="1986" t="s">
        <v>556</v>
      </c>
      <c r="AJ40" s="1986" t="s">
        <v>557</v>
      </c>
      <c r="AK40" s="2368"/>
      <c r="AL40" s="1986" t="s">
        <v>558</v>
      </c>
      <c r="AM40" s="1986" t="s">
        <v>559</v>
      </c>
      <c r="AN40" s="1492" t="s">
        <v>459</v>
      </c>
      <c r="AO40" s="2273" t="s">
        <v>460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267</v>
      </c>
      <c r="B43" s="1366" t="s">
        <v>268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414</v>
      </c>
      <c r="AU43" s="503"/>
      <c r="AV43" s="503" t="str">
        <f>IF(T43="","",T43)</f>
        <v>Территория действия тарифа</v>
      </c>
      <c r="AW43" s="503"/>
      <c r="AX43" s="503"/>
      <c r="AY43" s="1158">
        <v>23</v>
      </c>
    </row>
    <row customHeight="1" ht="24">
      <c r="A44" s="1366" t="s">
        <v>267</v>
      </c>
      <c r="B44" s="1366" t="s">
        <v>268</v>
      </c>
      <c r="C44" s="1366" t="s">
        <v>269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549</v>
      </c>
      <c r="AU44" s="503"/>
      <c r="AV44" s="503" t="str">
        <f>IF(T44="","",T44)</f>
        <v>Наименование централизованной системы горячего водоснабжения</v>
      </c>
      <c r="AW44" s="503"/>
      <c r="AX44" s="503"/>
      <c r="AY44" s="1158">
        <v>23</v>
      </c>
    </row>
    <row customHeight="1" ht="24">
      <c r="A45" s="1366" t="s">
        <v>267</v>
      </c>
      <c r="B45" s="1366" t="s">
        <v>268</v>
      </c>
      <c r="C45" s="1366" t="s">
        <v>269</v>
      </c>
      <c r="D45" s="1366" t="s">
        <v>560</v>
      </c>
      <c r="E45" s="2262"/>
      <c r="F45" s="2262"/>
      <c r="G45" s="2262"/>
      <c r="H45" s="2262"/>
      <c r="I45" s="2259" t="str">
        <f>S44&amp;".1"</f>
        <v>...1</v>
      </c>
      <c r="J45" s="1366"/>
      <c r="K45" s="1366"/>
      <c r="L45" s="1367"/>
      <c r="P45" s="2260">
        <v>1</v>
      </c>
      <c r="Q45" s="1484"/>
      <c r="R45" s="359"/>
      <c r="S45" s="1496" t="str">
        <f>$I45</f>
        <v>...1</v>
      </c>
      <c r="T45" s="288" t="s">
        <v>501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502</v>
      </c>
      <c r="AU45" s="503"/>
      <c r="AV45" s="503" t="str">
        <f>IF(T45="","",T45)</f>
        <v>Наименование признака дифференциации</v>
      </c>
      <c r="AW45" s="503"/>
      <c r="AX45" s="503"/>
      <c r="AY45" s="1158">
        <v>23</v>
      </c>
    </row>
    <row customHeight="1" ht="24">
      <c r="A46" s="1366" t="s">
        <v>267</v>
      </c>
      <c r="B46" s="1366" t="s">
        <v>268</v>
      </c>
      <c r="C46" s="1366" t="s">
        <v>269</v>
      </c>
      <c r="D46" s="1366" t="s">
        <v>560</v>
      </c>
      <c r="E46" s="2262"/>
      <c r="F46" s="2262"/>
      <c r="G46" s="2262"/>
      <c r="H46" s="2262"/>
      <c r="I46" s="2289"/>
      <c r="J46" s="2259" t="str">
        <f>I45&amp;".1"</f>
        <v>...1.1</v>
      </c>
      <c r="K46" s="1366"/>
      <c r="L46" s="1367" t="s">
        <v>422</v>
      </c>
      <c r="P46" s="2260"/>
      <c r="Q46" s="2260">
        <v>1</v>
      </c>
      <c r="R46" s="360"/>
      <c r="S46" s="1496" t="str">
        <f>$J46</f>
        <v>...1.1</v>
      </c>
      <c r="T46" s="289" t="s">
        <v>423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503</v>
      </c>
      <c r="AU46" s="503"/>
      <c r="AV46" s="503" t="str">
        <f>IF(T46="","",T46)</f>
        <v>Группа потребителей</v>
      </c>
      <c r="AW46" s="503"/>
      <c r="AX46" s="503"/>
      <c r="AY46" s="1158">
        <v>23</v>
      </c>
    </row>
    <row customHeight="1" ht="24">
      <c r="A47" s="1366" t="s">
        <v>267</v>
      </c>
      <c r="B47" s="1366" t="s">
        <v>268</v>
      </c>
      <c r="C47" s="1366" t="s">
        <v>269</v>
      </c>
      <c r="D47" s="1366" t="s">
        <v>560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267</v>
      </c>
      <c r="B48" s="1366" t="s">
        <v>268</v>
      </c>
      <c r="C48" s="1366" t="s">
        <v>269</v>
      </c>
      <c r="D48" s="1366" t="s">
        <v>560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267</v>
      </c>
      <c r="B49" s="1366" t="s">
        <v>268</v>
      </c>
      <c r="C49" s="1366" t="s">
        <v>269</v>
      </c>
      <c r="D49" s="1366" t="s">
        <v>560</v>
      </c>
      <c r="E49" s="2262"/>
      <c r="F49" s="2262"/>
      <c r="G49" s="2262"/>
      <c r="H49" s="2262"/>
      <c r="I49" s="2289"/>
      <c r="J49" s="2259"/>
      <c r="K49" s="1366"/>
      <c r="L49" s="1367"/>
      <c r="P49" s="2260"/>
      <c r="Q49" s="2260"/>
      <c r="R49" s="359"/>
      <c r="S49" s="1281"/>
      <c r="T49" s="290" t="s">
        <v>504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505</v>
      </c>
      <c r="AU49" s="503"/>
      <c r="AV49" s="503" t="str">
        <f>IF(T49="","",T49)</f>
        <v>Добавить значение признака дифференциации</v>
      </c>
      <c r="AW49" s="503"/>
      <c r="AX49" s="503"/>
      <c r="AY49" s="1158">
        <v>20</v>
      </c>
    </row>
    <row customHeight="1" ht="22.049999999999997">
      <c r="A50" s="1366" t="s">
        <v>267</v>
      </c>
      <c r="B50" s="1366" t="s">
        <v>268</v>
      </c>
      <c r="C50" s="1366" t="s">
        <v>269</v>
      </c>
      <c r="D50" s="1366" t="s">
        <v>560</v>
      </c>
      <c r="E50" s="2262"/>
      <c r="F50" s="2262"/>
      <c r="G50" s="2262"/>
      <c r="H50" s="2262"/>
      <c r="I50" s="2259"/>
      <c r="J50" s="1366"/>
      <c r="K50" s="1366"/>
      <c r="L50" s="1367"/>
      <c r="P50" s="2260"/>
      <c r="Q50" s="1484"/>
      <c r="R50" s="359"/>
      <c r="S50" s="1281"/>
      <c r="T50" s="368" t="s">
        <v>428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267</v>
      </c>
      <c r="B51" s="1366" t="s">
        <v>268</v>
      </c>
      <c r="C51" s="1366" t="s">
        <v>269</v>
      </c>
      <c r="D51" s="1366" t="s">
        <v>560</v>
      </c>
      <c r="E51" s="2262"/>
      <c r="F51" s="2262"/>
      <c r="G51" s="2262"/>
      <c r="H51" s="2261"/>
      <c r="I51" s="1366"/>
      <c r="J51" s="1366"/>
      <c r="K51" s="1366"/>
      <c r="L51" s="1367"/>
      <c r="M51" s="1368"/>
      <c r="N51" s="1368"/>
      <c r="O51" s="540"/>
      <c r="P51" s="363"/>
      <c r="Q51" s="378"/>
      <c r="R51" s="358"/>
      <c r="S51" s="1281"/>
      <c r="T51" s="375" t="s">
        <v>506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267</v>
      </c>
      <c r="B52" s="1346" t="s">
        <v>268</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267</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CDF27-54E7-5758-B628-EF2DAE0CBC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431</v>
      </c>
      <c r="P20" s="1365"/>
      <c r="Q20" s="1445"/>
      <c r="R20" s="1445"/>
      <c r="S20" s="732"/>
      <c r="T20" s="1163" t="s">
        <v>432</v>
      </c>
      <c r="W20" s="1369"/>
      <c r="X20" s="1369"/>
      <c r="Y20" s="1369"/>
      <c r="Z20" s="1369"/>
      <c r="AA20" s="1369"/>
      <c r="AD20" s="189" t="s">
        <v>433</v>
      </c>
      <c r="AF20" s="189" t="s">
        <v>434</v>
      </c>
      <c r="AG20" s="1163" t="s">
        <v>432</v>
      </c>
      <c r="AH20" s="1369"/>
      <c r="AI20" s="1369"/>
      <c r="AJ20" s="1369"/>
      <c r="AK20" s="1369"/>
      <c r="AL20" s="1369"/>
      <c r="AO20" s="189" t="s">
        <v>435</v>
      </c>
      <c r="AQ20" s="189" t="s">
        <v>434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"Печорская ГРЭС" АО "Интер РАО-Электрогенерация"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Республики Коми по тарифам</v>
      </c>
      <c r="W27" s="2254"/>
      <c r="X27" s="2254"/>
      <c r="Y27" s="2254"/>
      <c r="Z27" s="2254"/>
      <c r="AA27" s="2254"/>
      <c r="AB27" s="2254"/>
      <c r="AC27" s="2254"/>
      <c r="AD27" s="2254"/>
      <c r="AE27" s="2254"/>
      <c r="AF27" s="329"/>
      <c r="AG27" s="2254" t="str">
        <f>IF(TITLE_NAME_OR_PR_CHANGE="",IF(TITLE_NAME_OR_PR="","",TITLE_NAME_OR_PR),TITLE_NAME_OR_PR_CHANGE)</f>
        <v>Комитет Республики Коми по тарифам</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46003</v>
      </c>
      <c r="W28" s="2267"/>
      <c r="X28" s="2267"/>
      <c r="Y28" s="2267"/>
      <c r="Z28" s="2267"/>
      <c r="AA28" s="2267"/>
      <c r="AB28" s="2267"/>
      <c r="AC28" s="2267"/>
      <c r="AD28" s="2267"/>
      <c r="AE28" s="2267"/>
      <c r="AF28" s="329"/>
      <c r="AG28" s="2267" t="str">
        <f>IF(TITLE_DATE_PR_CHANGE="",IF(TITLE_DATE_PR="","",TITLE_DATE_PR),TITLE_DATE_PR_CHANGE)</f>
        <v>46003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83/5</v>
      </c>
      <c r="W29" s="2254"/>
      <c r="X29" s="2254"/>
      <c r="Y29" s="2254"/>
      <c r="Z29" s="2254"/>
      <c r="AA29" s="2254"/>
      <c r="AB29" s="2254"/>
      <c r="AC29" s="2254"/>
      <c r="AD29" s="2254"/>
      <c r="AE29" s="2254"/>
      <c r="AF29" s="329"/>
      <c r="AG29" s="2254" t="str">
        <f>IF(TITLE_NUMBER_PR_CHANGE="",IF(TITLE_NUMBER_PR="","",TITLE_NUMBER_PR),TITLE_NUMBER_PR_CHANGE)</f>
        <v>83/5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https://law.rkomi.ru/?id=66385</v>
      </c>
      <c r="W30" s="2254"/>
      <c r="X30" s="2254"/>
      <c r="Y30" s="2254"/>
      <c r="Z30" s="2254"/>
      <c r="AA30" s="2254"/>
      <c r="AB30" s="2254"/>
      <c r="AC30" s="2254"/>
      <c r="AD30" s="2254"/>
      <c r="AE30" s="2254"/>
      <c r="AF30" s="329"/>
      <c r="AG30" s="2254" t="str">
        <f>IF(TITLE_IST_PUB_CHANGE="",IF(TITLE_IST_PUB="","",TITLE_IST_PUB),TITLE_IST_PUB_CHANGE)</f>
        <v>https://law.rkomi.ru/?id=66385</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46003</v>
      </c>
      <c r="W32" s="2267"/>
      <c r="X32" s="2267"/>
      <c r="Y32" s="2267"/>
      <c r="Z32" s="2267"/>
      <c r="AA32" s="2267"/>
      <c r="AB32" s="2267"/>
      <c r="AC32" s="2267"/>
      <c r="AD32" s="2267"/>
      <c r="AE32" s="2267"/>
      <c r="AF32" s="329"/>
      <c r="AG32" s="2267" t="str">
        <f>IF(TITLE_DATE_PR_CHANGE="",IF(TITLE_DATE_PR="","",TITLE_DATE_PR),TITLE_DATE_PR_CHANGE)</f>
        <v>46003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83/5</v>
      </c>
      <c r="W33" s="2254"/>
      <c r="X33" s="2254"/>
      <c r="Y33" s="2254"/>
      <c r="Z33" s="2254"/>
      <c r="AA33" s="2254"/>
      <c r="AB33" s="2254"/>
      <c r="AC33" s="2254"/>
      <c r="AD33" s="2254"/>
      <c r="AE33" s="2254"/>
      <c r="AF33" s="329"/>
      <c r="AG33" s="2254" t="str">
        <f>IF(TITLE_NUMBER_PR_CHANGE="",IF(TITLE_NUMBER_PR="","",TITLE_NUMBER_PR),TITLE_NUMBER_PR_CHANGE)</f>
        <v>83/5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440</v>
      </c>
      <c r="AG34" s="329"/>
      <c r="AH34" s="1638"/>
      <c r="AI34" s="1638"/>
      <c r="AJ34" s="1638"/>
      <c r="AK34" s="1638"/>
      <c r="AL34" s="1638"/>
      <c r="AM34" s="329"/>
      <c r="AN34" s="329"/>
      <c r="AO34" s="329"/>
      <c r="AP34" s="329"/>
      <c r="AQ34" s="281" t="s">
        <v>440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317</v>
      </c>
      <c r="AY36" s="1158">
        <v>14</v>
      </c>
    </row>
    <row customHeight="1" ht="14.699999999999998">
      <c r="Q37" s="379"/>
      <c r="R37" s="379"/>
      <c r="S37" s="2276" t="s">
        <v>92</v>
      </c>
      <c r="T37" s="2212" t="s">
        <v>441</v>
      </c>
      <c r="U37" s="304"/>
      <c r="V37" s="2277" t="s">
        <v>442</v>
      </c>
      <c r="W37" s="2278"/>
      <c r="X37" s="2278"/>
      <c r="Y37" s="2278"/>
      <c r="Z37" s="2278"/>
      <c r="AA37" s="2278"/>
      <c r="AB37" s="2278"/>
      <c r="AC37" s="2278"/>
      <c r="AD37" s="2278"/>
      <c r="AE37" s="2279"/>
      <c r="AF37" s="2280" t="s">
        <v>443</v>
      </c>
      <c r="AG37" s="2277" t="s">
        <v>442</v>
      </c>
      <c r="AH37" s="2278"/>
      <c r="AI37" s="2278"/>
      <c r="AJ37" s="2278"/>
      <c r="AK37" s="2278"/>
      <c r="AL37" s="2278"/>
      <c r="AM37" s="2278"/>
      <c r="AN37" s="2278"/>
      <c r="AO37" s="2278"/>
      <c r="AP37" s="2279"/>
      <c r="AQ37" s="2280" t="s">
        <v>444</v>
      </c>
      <c r="AR37" s="2283" t="s">
        <v>445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550</v>
      </c>
      <c r="W38" s="2368" t="s">
        <v>551</v>
      </c>
      <c r="X38" s="2368"/>
      <c r="Y38" s="2368"/>
      <c r="Z38" s="2368" t="s">
        <v>552</v>
      </c>
      <c r="AA38" s="2368"/>
      <c r="AB38" s="2368"/>
      <c r="AC38" s="2297" t="s">
        <v>449</v>
      </c>
      <c r="AD38" s="2316"/>
      <c r="AE38" s="2317"/>
      <c r="AF38" s="2281"/>
      <c r="AG38" s="2369" t="s">
        <v>550</v>
      </c>
      <c r="AH38" s="2368" t="s">
        <v>551</v>
      </c>
      <c r="AI38" s="2368"/>
      <c r="AJ38" s="2368"/>
      <c r="AK38" s="2368" t="s">
        <v>552</v>
      </c>
      <c r="AL38" s="2368"/>
      <c r="AM38" s="2368"/>
      <c r="AN38" s="2297" t="s">
        <v>449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553</v>
      </c>
      <c r="X39" s="2368" t="s">
        <v>554</v>
      </c>
      <c r="Y39" s="2368"/>
      <c r="Z39" s="2368" t="s">
        <v>555</v>
      </c>
      <c r="AA39" s="2368" t="s">
        <v>554</v>
      </c>
      <c r="AB39" s="2368"/>
      <c r="AC39" s="2298"/>
      <c r="AD39" s="2318"/>
      <c r="AE39" s="2319"/>
      <c r="AF39" s="2281"/>
      <c r="AG39" s="2369"/>
      <c r="AH39" s="2368" t="s">
        <v>553</v>
      </c>
      <c r="AI39" s="2368" t="s">
        <v>554</v>
      </c>
      <c r="AJ39" s="2368"/>
      <c r="AK39" s="2368" t="s">
        <v>555</v>
      </c>
      <c r="AL39" s="2368" t="s">
        <v>554</v>
      </c>
      <c r="AM39" s="2368"/>
      <c r="AN39" s="2298"/>
      <c r="AO39" s="2318"/>
      <c r="AP39" s="2319"/>
      <c r="AQ39" s="2281"/>
      <c r="AR39" s="2284"/>
      <c r="AS39" s="2130"/>
      <c r="AY39" s="1158">
        <v>19</v>
      </c>
    </row>
    <row customHeight="1" ht="61.949999999999996">
      <c r="A40" s="1373"/>
      <c r="B40" s="1373" t="s">
        <v>140</v>
      </c>
      <c r="C40" s="1373" t="s">
        <v>141</v>
      </c>
      <c r="D40" s="1373" t="s">
        <v>142</v>
      </c>
      <c r="E40" s="1367" t="s">
        <v>450</v>
      </c>
      <c r="F40" s="1367" t="s">
        <v>451</v>
      </c>
      <c r="G40" s="1367" t="s">
        <v>452</v>
      </c>
      <c r="H40" s="1367"/>
      <c r="I40" s="1367" t="s">
        <v>508</v>
      </c>
      <c r="J40" s="1367" t="s">
        <v>455</v>
      </c>
      <c r="K40" s="1367" t="s">
        <v>509</v>
      </c>
      <c r="L40" s="1367" t="s">
        <v>431</v>
      </c>
      <c r="Q40" s="379"/>
      <c r="R40" s="379"/>
      <c r="S40" s="2276"/>
      <c r="T40" s="2212"/>
      <c r="U40" s="305"/>
      <c r="V40" s="2369"/>
      <c r="W40" s="2368"/>
      <c r="X40" s="1986" t="s">
        <v>556</v>
      </c>
      <c r="Y40" s="1986" t="s">
        <v>557</v>
      </c>
      <c r="Z40" s="2368"/>
      <c r="AA40" s="1986" t="s">
        <v>558</v>
      </c>
      <c r="AB40" s="1986" t="s">
        <v>559</v>
      </c>
      <c r="AC40" s="1492" t="s">
        <v>459</v>
      </c>
      <c r="AD40" s="2273" t="s">
        <v>460</v>
      </c>
      <c r="AE40" s="2274"/>
      <c r="AF40" s="2282"/>
      <c r="AG40" s="2369"/>
      <c r="AH40" s="2368"/>
      <c r="AI40" s="1986" t="s">
        <v>556</v>
      </c>
      <c r="AJ40" s="1986" t="s">
        <v>557</v>
      </c>
      <c r="AK40" s="2368"/>
      <c r="AL40" s="1986" t="s">
        <v>558</v>
      </c>
      <c r="AM40" s="1986" t="s">
        <v>559</v>
      </c>
      <c r="AN40" s="1492" t="s">
        <v>459</v>
      </c>
      <c r="AO40" s="2273" t="s">
        <v>460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272</v>
      </c>
      <c r="B43" s="1366" t="s">
        <v>273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414</v>
      </c>
      <c r="AU43" s="503"/>
      <c r="AV43" s="503" t="str">
        <f>IF(T43="","",T43)</f>
        <v>Территория действия тарифа</v>
      </c>
      <c r="AW43" s="503"/>
      <c r="AX43" s="503"/>
      <c r="AY43" s="1158">
        <v>23</v>
      </c>
    </row>
    <row customHeight="1" ht="24">
      <c r="A44" s="1366" t="s">
        <v>272</v>
      </c>
      <c r="B44" s="1366" t="s">
        <v>273</v>
      </c>
      <c r="C44" s="1366" t="s">
        <v>274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549</v>
      </c>
      <c r="AU44" s="503"/>
      <c r="AV44" s="503" t="str">
        <f>IF(T44="","",T44)</f>
        <v>Наименование централизованной системы горячего водоснабжения</v>
      </c>
      <c r="AW44" s="503"/>
      <c r="AX44" s="503"/>
      <c r="AY44" s="1158">
        <v>23</v>
      </c>
    </row>
    <row customHeight="1" ht="24">
      <c r="A45" s="1366" t="s">
        <v>272</v>
      </c>
      <c r="B45" s="1366" t="s">
        <v>273</v>
      </c>
      <c r="C45" s="1366" t="s">
        <v>274</v>
      </c>
      <c r="D45" s="1366" t="s">
        <v>561</v>
      </c>
      <c r="E45" s="2262"/>
      <c r="F45" s="2262"/>
      <c r="G45" s="2262"/>
      <c r="H45" s="2262"/>
      <c r="I45" s="2259" t="str">
        <f>S44&amp;".1"</f>
        <v>...1</v>
      </c>
      <c r="J45" s="1366"/>
      <c r="K45" s="1366"/>
      <c r="L45" s="1367"/>
      <c r="P45" s="2260">
        <v>1</v>
      </c>
      <c r="Q45" s="1484"/>
      <c r="R45" s="359"/>
      <c r="S45" s="1496" t="str">
        <f>$I45</f>
        <v>...1</v>
      </c>
      <c r="T45" s="288" t="s">
        <v>501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502</v>
      </c>
      <c r="AU45" s="503"/>
      <c r="AV45" s="503" t="str">
        <f>IF(T45="","",T45)</f>
        <v>Наименование признака дифференциации</v>
      </c>
      <c r="AW45" s="503"/>
      <c r="AX45" s="503"/>
      <c r="AY45" s="1158">
        <v>23</v>
      </c>
    </row>
    <row customHeight="1" ht="24">
      <c r="A46" s="1366" t="s">
        <v>272</v>
      </c>
      <c r="B46" s="1366" t="s">
        <v>273</v>
      </c>
      <c r="C46" s="1366" t="s">
        <v>274</v>
      </c>
      <c r="D46" s="1366" t="s">
        <v>561</v>
      </c>
      <c r="E46" s="2262"/>
      <c r="F46" s="2262"/>
      <c r="G46" s="2262"/>
      <c r="H46" s="2262"/>
      <c r="I46" s="2289"/>
      <c r="J46" s="2259" t="str">
        <f>I45&amp;".1"</f>
        <v>...1.1</v>
      </c>
      <c r="K46" s="1366"/>
      <c r="L46" s="1367" t="s">
        <v>422</v>
      </c>
      <c r="P46" s="2260"/>
      <c r="Q46" s="2260">
        <v>1</v>
      </c>
      <c r="R46" s="360"/>
      <c r="S46" s="1496" t="str">
        <f>$J46</f>
        <v>...1.1</v>
      </c>
      <c r="T46" s="289" t="s">
        <v>423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503</v>
      </c>
      <c r="AU46" s="503"/>
      <c r="AV46" s="503" t="str">
        <f>IF(T46="","",T46)</f>
        <v>Группа потребителей</v>
      </c>
      <c r="AW46" s="503"/>
      <c r="AX46" s="503"/>
      <c r="AY46" s="1158">
        <v>23</v>
      </c>
    </row>
    <row customHeight="1" ht="24">
      <c r="A47" s="1366" t="s">
        <v>272</v>
      </c>
      <c r="B47" s="1366" t="s">
        <v>273</v>
      </c>
      <c r="C47" s="1366" t="s">
        <v>274</v>
      </c>
      <c r="D47" s="1366" t="s">
        <v>561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272</v>
      </c>
      <c r="B48" s="1366" t="s">
        <v>273</v>
      </c>
      <c r="C48" s="1366" t="s">
        <v>274</v>
      </c>
      <c r="D48" s="1366" t="s">
        <v>561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272</v>
      </c>
      <c r="B49" s="1366" t="s">
        <v>273</v>
      </c>
      <c r="C49" s="1366" t="s">
        <v>274</v>
      </c>
      <c r="D49" s="1366" t="s">
        <v>561</v>
      </c>
      <c r="E49" s="2262"/>
      <c r="F49" s="2262"/>
      <c r="G49" s="2262"/>
      <c r="H49" s="2262"/>
      <c r="I49" s="2289"/>
      <c r="J49" s="2259"/>
      <c r="K49" s="1366"/>
      <c r="L49" s="1367"/>
      <c r="P49" s="2260"/>
      <c r="Q49" s="2260"/>
      <c r="R49" s="359"/>
      <c r="S49" s="1281"/>
      <c r="T49" s="290" t="s">
        <v>504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505</v>
      </c>
      <c r="AU49" s="503"/>
      <c r="AV49" s="503" t="str">
        <f>IF(T49="","",T49)</f>
        <v>Добавить значение признака дифференциации</v>
      </c>
      <c r="AW49" s="503"/>
      <c r="AX49" s="503"/>
      <c r="AY49" s="1158">
        <v>20</v>
      </c>
    </row>
    <row customHeight="1" ht="22.049999999999997">
      <c r="A50" s="1366" t="s">
        <v>272</v>
      </c>
      <c r="B50" s="1366" t="s">
        <v>273</v>
      </c>
      <c r="C50" s="1366" t="s">
        <v>274</v>
      </c>
      <c r="D50" s="1366" t="s">
        <v>561</v>
      </c>
      <c r="E50" s="2262"/>
      <c r="F50" s="2262"/>
      <c r="G50" s="2262"/>
      <c r="H50" s="2262"/>
      <c r="I50" s="2259"/>
      <c r="J50" s="1366"/>
      <c r="K50" s="1366"/>
      <c r="L50" s="1367"/>
      <c r="P50" s="2260"/>
      <c r="Q50" s="1484"/>
      <c r="R50" s="359"/>
      <c r="S50" s="1281"/>
      <c r="T50" s="368" t="s">
        <v>428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272</v>
      </c>
      <c r="B51" s="1366" t="s">
        <v>273</v>
      </c>
      <c r="C51" s="1366" t="s">
        <v>274</v>
      </c>
      <c r="D51" s="1366" t="s">
        <v>561</v>
      </c>
      <c r="E51" s="2262"/>
      <c r="F51" s="2262"/>
      <c r="G51" s="2262"/>
      <c r="H51" s="2261"/>
      <c r="I51" s="1366"/>
      <c r="J51" s="1366"/>
      <c r="K51" s="1366"/>
      <c r="L51" s="1367"/>
      <c r="M51" s="1368"/>
      <c r="N51" s="1368"/>
      <c r="O51" s="540"/>
      <c r="P51" s="363"/>
      <c r="Q51" s="378"/>
      <c r="R51" s="358"/>
      <c r="S51" s="1281"/>
      <c r="T51" s="375" t="s">
        <v>506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272</v>
      </c>
      <c r="B52" s="1346" t="s">
        <v>273</v>
      </c>
      <c r="C52" s="1317"/>
      <c r="D52" s="1317"/>
      <c r="E52" s="2262"/>
      <c r="F52" s="2261"/>
      <c r="G52" s="1317"/>
      <c r="H52" s="1317"/>
      <c r="I52" s="1317"/>
      <c r="J52" s="1317"/>
      <c r="K52" s="1317"/>
      <c r="L52" s="1497"/>
      <c r="M52" s="1324"/>
      <c r="N52" s="1324"/>
      <c r="P52" s="1319"/>
      <c r="Q52" s="1320"/>
      <c r="R52" s="1319"/>
      <c r="S52" s="1325"/>
      <c r="T52" s="1328" t="s">
        <v>174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272</v>
      </c>
      <c r="B53" s="1346"/>
      <c r="C53" s="1346"/>
      <c r="D53" s="1346"/>
      <c r="E53" s="2261"/>
      <c r="F53" s="1346"/>
      <c r="G53" s="1346"/>
      <c r="H53" s="1346"/>
      <c r="I53" s="1346"/>
      <c r="J53" s="1346"/>
      <c r="K53" s="1346"/>
      <c r="L53" s="1349"/>
      <c r="M53" s="1324"/>
      <c r="N53" s="1324"/>
      <c r="O53" s="521"/>
      <c r="P53" s="383"/>
      <c r="Q53" s="1347"/>
      <c r="R53" s="383"/>
      <c r="S53" s="1325"/>
      <c r="T53" s="1328" t="s">
        <v>175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480D8-FABE-EF68-1078-F31C9B9C69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487</v>
      </c>
      <c r="AH24" s="1510" t="s">
        <v>487</v>
      </c>
      <c r="AK24" s="1510" t="s">
        <v>524</v>
      </c>
      <c r="AL24" s="1510" t="s">
        <v>487</v>
      </c>
      <c r="AP24" s="1510" t="s">
        <v>487</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"Печорская ГРЭС" АО "Интер РАО-Электрогенерация"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Республики Коми по тарифам</v>
      </c>
      <c r="W31" s="2254"/>
      <c r="X31" s="2254"/>
      <c r="Y31" s="2254"/>
      <c r="Z31" s="2254"/>
      <c r="AA31" s="2254"/>
      <c r="AB31" s="2254"/>
      <c r="AC31" s="329"/>
      <c r="AD31" s="2254" t="str">
        <f>IF(TITLE_NAME_OR_PR_CHANGE="",IF(TITLE_NAME_OR_PR="","",TITLE_NAME_OR_PR),TITLE_NAME_OR_PR_CHANGE)</f>
        <v>Комитет Республики Коми по тарифам</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46003</v>
      </c>
      <c r="W32" s="2267"/>
      <c r="X32" s="2267"/>
      <c r="Y32" s="2267"/>
      <c r="Z32" s="2267"/>
      <c r="AA32" s="2267"/>
      <c r="AB32" s="2267"/>
      <c r="AC32" s="329"/>
      <c r="AD32" s="2267" t="str">
        <f>IF(TITLE_DATE_PR_CHANGE="",IF(TITLE_DATE_PR="","",TITLE_DATE_PR),TITLE_DATE_PR_CHANGE)</f>
        <v>46003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83/5</v>
      </c>
      <c r="W33" s="2254"/>
      <c r="X33" s="2254"/>
      <c r="Y33" s="2254"/>
      <c r="Z33" s="2254"/>
      <c r="AA33" s="2254"/>
      <c r="AB33" s="2254"/>
      <c r="AC33" s="329"/>
      <c r="AD33" s="2254" t="str">
        <f>IF(TITLE_NUMBER_PR_CHANGE="",IF(TITLE_NUMBER_PR="","",TITLE_NUMBER_PR),TITLE_NUMBER_PR_CHANGE)</f>
        <v>83/5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https://law.rkomi.ru/?id=66385</v>
      </c>
      <c r="W34" s="2254"/>
      <c r="X34" s="2254"/>
      <c r="Y34" s="2254"/>
      <c r="Z34" s="2254"/>
      <c r="AA34" s="2254"/>
      <c r="AB34" s="2254"/>
      <c r="AC34" s="329"/>
      <c r="AD34" s="2254" t="str">
        <f>IF(TITLE_IST_PUB_CHANGE="",IF(TITLE_IST_PUB="","",TITLE_IST_PUB),TITLE_IST_PUB_CHANGE)</f>
        <v>https://law.rkomi.ru/?id=66385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46003</v>
      </c>
      <c r="W36" s="2267"/>
      <c r="X36" s="2267"/>
      <c r="Y36" s="2267"/>
      <c r="Z36" s="2267"/>
      <c r="AA36" s="2267"/>
      <c r="AB36" s="2267"/>
      <c r="AC36" s="329"/>
      <c r="AD36" s="2267" t="str">
        <f>IF(TITLE_DATE_PR_CHANGE="",IF(TITLE_DATE_PR="","",TITLE_DATE_PR),TITLE_DATE_PR_CHANGE)</f>
        <v>46003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83/5</v>
      </c>
      <c r="W37" s="2254"/>
      <c r="X37" s="2254"/>
      <c r="Y37" s="2254"/>
      <c r="Z37" s="2254"/>
      <c r="AA37" s="2254"/>
      <c r="AB37" s="2254"/>
      <c r="AC37" s="329"/>
      <c r="AD37" s="2254" t="str">
        <f>IF(TITLE_NUMBER_PR_CHANGE="",IF(TITLE_NUMBER_PR="","",TITLE_NUMBER_PR),TITLE_NUMBER_PR_CHANGE)</f>
        <v>83/5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317</v>
      </c>
      <c r="BI40" s="1158">
        <v>14</v>
      </c>
    </row>
    <row customHeight="1" ht="14.699999999999998">
      <c r="Q41" s="294"/>
      <c r="R41" s="379"/>
      <c r="S41" s="2276" t="s">
        <v>92</v>
      </c>
      <c r="T41" s="2212" t="s">
        <v>525</v>
      </c>
      <c r="U41" s="304"/>
      <c r="V41" s="2277" t="s">
        <v>442</v>
      </c>
      <c r="W41" s="2278"/>
      <c r="X41" s="2278"/>
      <c r="Y41" s="2278"/>
      <c r="Z41" s="2278"/>
      <c r="AA41" s="2278"/>
      <c r="AB41" s="2279"/>
      <c r="AC41" s="2280" t="s">
        <v>443</v>
      </c>
      <c r="AD41" s="2331" t="s">
        <v>526</v>
      </c>
      <c r="AE41" s="2294"/>
      <c r="AF41" s="2294"/>
      <c r="AG41" s="2332"/>
      <c r="AH41" s="2331" t="s">
        <v>527</v>
      </c>
      <c r="AI41" s="2294"/>
      <c r="AJ41" s="2294"/>
      <c r="AK41" s="2332"/>
      <c r="AL41" s="2331" t="s">
        <v>528</v>
      </c>
      <c r="AM41" s="2294"/>
      <c r="AN41" s="2294"/>
      <c r="AO41" s="2332"/>
      <c r="AP41" s="2331" t="s">
        <v>529</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530</v>
      </c>
      <c r="W42" s="2196"/>
      <c r="X42" s="2195" t="s">
        <v>531</v>
      </c>
      <c r="Y42" s="2196"/>
      <c r="Z42" s="2297" t="s">
        <v>532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532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450</v>
      </c>
      <c r="F44" s="1367" t="s">
        <v>451</v>
      </c>
      <c r="G44" s="1367" t="s">
        <v>452</v>
      </c>
      <c r="H44" s="1367" t="s">
        <v>453</v>
      </c>
      <c r="I44" s="1367" t="s">
        <v>454</v>
      </c>
      <c r="J44" s="1367" t="s">
        <v>455</v>
      </c>
      <c r="K44" s="1367" t="s">
        <v>456</v>
      </c>
      <c r="L44" s="1367" t="s">
        <v>431</v>
      </c>
      <c r="Q44" s="294"/>
      <c r="R44" s="379"/>
      <c r="S44" s="2276"/>
      <c r="T44" s="2212"/>
      <c r="U44" s="305"/>
      <c r="V44" s="1482" t="s">
        <v>496</v>
      </c>
      <c r="W44" s="1482" t="s">
        <v>497</v>
      </c>
      <c r="X44" s="1482" t="s">
        <v>496</v>
      </c>
      <c r="Y44" s="1482" t="s">
        <v>497</v>
      </c>
      <c r="Z44" s="1492"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82" t="s">
        <v>496</v>
      </c>
      <c r="AU44" s="1482" t="s">
        <v>497</v>
      </c>
      <c r="AV44" s="1482" t="s">
        <v>496</v>
      </c>
      <c r="AW44" s="1482" t="s">
        <v>497</v>
      </c>
      <c r="AX44" s="1492" t="s">
        <v>459</v>
      </c>
      <c r="AY44" s="2273" t="s">
        <v>460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277</v>
      </c>
      <c r="B47" s="1366" t="s">
        <v>278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414</v>
      </c>
      <c r="BE47" s="503"/>
      <c r="BF47" s="503" t="str">
        <f>IF(T47="","",T47)</f>
        <v>Территория действия тарифа</v>
      </c>
      <c r="BG47" s="503"/>
      <c r="BH47" s="503"/>
      <c r="BI47" s="1158">
        <v>21</v>
      </c>
    </row>
    <row customHeight="1" ht="35.699999999999996">
      <c r="A48" s="1366" t="s">
        <v>277</v>
      </c>
      <c r="B48" s="1366" t="s">
        <v>278</v>
      </c>
      <c r="C48" s="1366" t="s">
        <v>279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549</v>
      </c>
      <c r="BE48" s="503"/>
      <c r="BF48" s="503" t="str">
        <f>IF(T48="","",T48)</f>
        <v>Наименование централизованной системы горячего водоснабжения</v>
      </c>
      <c r="BG48" s="503"/>
      <c r="BH48" s="503"/>
      <c r="BI48" s="1158">
        <v>34</v>
      </c>
    </row>
    <row s="1645" customFormat="1" customHeight="1" ht="0">
      <c r="A49" s="1346" t="s">
        <v>277</v>
      </c>
      <c r="B49" s="1346" t="s">
        <v>278</v>
      </c>
      <c r="C49" s="1346" t="s">
        <v>279</v>
      </c>
      <c r="D49" s="1346" t="s">
        <v>562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418</v>
      </c>
      <c r="BE49" s="503"/>
      <c r="BF49" s="503" t="str">
        <f>IF(T49="","",T49)</f>
        <v/>
      </c>
      <c r="BG49" s="503"/>
      <c r="BH49" s="503"/>
      <c r="BI49" s="514">
        <v>0</v>
      </c>
    </row>
    <row s="1645" customFormat="1" customHeight="1" ht="0">
      <c r="A50" s="1346" t="s">
        <v>277</v>
      </c>
      <c r="B50" s="1346" t="s">
        <v>278</v>
      </c>
      <c r="C50" s="1346" t="s">
        <v>279</v>
      </c>
      <c r="D50" s="1346" t="s">
        <v>562</v>
      </c>
      <c r="E50" s="2262"/>
      <c r="F50" s="2262"/>
      <c r="G50" s="2262"/>
      <c r="H50" s="2262"/>
      <c r="I50" s="2259" t="str">
        <f>S49&amp;".1"</f>
        <v>.1</v>
      </c>
      <c r="J50" s="1346"/>
      <c r="K50" s="1346"/>
      <c r="L50" s="1349" t="s">
        <v>419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277</v>
      </c>
      <c r="B51" s="1346" t="s">
        <v>278</v>
      </c>
      <c r="C51" s="1346" t="s">
        <v>279</v>
      </c>
      <c r="D51" s="1346" t="s">
        <v>562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277</v>
      </c>
      <c r="B52" s="1366" t="s">
        <v>278</v>
      </c>
      <c r="C52" s="1366" t="s">
        <v>279</v>
      </c>
      <c r="D52" s="1366" t="s">
        <v>562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520</v>
      </c>
      <c r="AT53" s="1396"/>
      <c r="AU53" s="1499"/>
      <c r="AV53" s="1396"/>
      <c r="AW53" s="1499"/>
      <c r="AX53" s="1396"/>
      <c r="AY53" s="1396"/>
      <c r="AZ53" s="1396"/>
      <c r="BA53" s="1396"/>
      <c r="BB53" s="1400"/>
      <c r="BC53" s="2257"/>
      <c r="BE53" s="503"/>
      <c r="BF53" s="503"/>
      <c r="BG53" s="503"/>
      <c r="BH53" s="503"/>
      <c r="BI53" s="1158">
        <v>11</v>
      </c>
    </row>
    <row customHeight="1" ht="11.549999999999999">
      <c r="A54" s="1366" t="s">
        <v>277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277</v>
      </c>
      <c r="B56" s="1366" t="s">
        <v>278</v>
      </c>
      <c r="C56" s="1366" t="s">
        <v>279</v>
      </c>
      <c r="D56" s="1366" t="s">
        <v>562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277</v>
      </c>
      <c r="B57" s="1366" t="s">
        <v>278</v>
      </c>
      <c r="C57" s="1366" t="s">
        <v>279</v>
      </c>
      <c r="D57" s="1366" t="s">
        <v>562</v>
      </c>
      <c r="E57" s="2262"/>
      <c r="F57" s="2262"/>
      <c r="G57" s="2262"/>
      <c r="H57" s="2262"/>
      <c r="I57" s="2289"/>
      <c r="J57" s="2259"/>
      <c r="K57" s="1366"/>
      <c r="L57" s="1367"/>
      <c r="P57" s="2260"/>
      <c r="Q57" s="2260"/>
      <c r="R57" s="359"/>
      <c r="S57" s="1281"/>
      <c r="T57" s="290" t="s">
        <v>486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277</v>
      </c>
      <c r="B58" s="1346" t="s">
        <v>278</v>
      </c>
      <c r="C58" s="1346" t="s">
        <v>279</v>
      </c>
      <c r="D58" s="1346" t="s">
        <v>562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277</v>
      </c>
      <c r="B59" s="1346" t="s">
        <v>278</v>
      </c>
      <c r="C59" s="1346" t="s">
        <v>279</v>
      </c>
      <c r="D59" s="1346" t="s">
        <v>562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277</v>
      </c>
      <c r="B60" s="1346" t="s">
        <v>278</v>
      </c>
      <c r="C60" s="1346" t="s">
        <v>279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277</v>
      </c>
      <c r="B61" s="1346" t="s">
        <v>278</v>
      </c>
      <c r="C61" s="1317"/>
      <c r="D61" s="1317"/>
      <c r="E61" s="2262"/>
      <c r="F61" s="2261"/>
      <c r="G61" s="1317"/>
      <c r="H61" s="1317"/>
      <c r="I61" s="1317"/>
      <c r="J61" s="1317"/>
      <c r="K61" s="1317"/>
      <c r="L61" s="1497"/>
      <c r="M61" s="1324"/>
      <c r="N61" s="1324"/>
      <c r="P61" s="1319"/>
      <c r="Q61" s="1320"/>
      <c r="R61" s="1319"/>
      <c r="S61" s="1325"/>
      <c r="T61" s="1328" t="s">
        <v>174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277</v>
      </c>
      <c r="B62" s="1346"/>
      <c r="C62" s="1346"/>
      <c r="D62" s="1346"/>
      <c r="E62" s="2261"/>
      <c r="F62" s="1346"/>
      <c r="G62" s="1346"/>
      <c r="H62" s="1346"/>
      <c r="I62" s="1346"/>
      <c r="J62" s="1346"/>
      <c r="K62" s="1346"/>
      <c r="L62" s="1349"/>
      <c r="M62" s="1324"/>
      <c r="N62" s="1324"/>
      <c r="O62" s="521"/>
      <c r="P62" s="383"/>
      <c r="Q62" s="1347"/>
      <c r="R62" s="383"/>
      <c r="S62" s="1325"/>
      <c r="T62" s="1328" t="s">
        <v>175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2E994-B468-0D98-5B1A-346371DFB4A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563</v>
      </c>
      <c r="D2" s="1641"/>
      <c r="E2" s="549">
        <f>B2</f>
        <v>0</v>
      </c>
      <c r="F2" s="550"/>
      <c r="G2" s="1649" t="s">
        <v>564</v>
      </c>
      <c r="H2" s="1649" t="s">
        <v>564</v>
      </c>
      <c r="I2" s="1649" t="s">
        <v>564</v>
      </c>
      <c r="J2" s="292" t="s">
        <v>565</v>
      </c>
      <c r="K2" s="546"/>
      <c r="AF2" s="1634">
        <v>0</v>
      </c>
    </row>
    <row s="1645" customFormat="1" customHeight="1" ht="0.75" hidden="1">
      <c r="B3" s="2102"/>
      <c r="C3" s="1170"/>
      <c r="D3" s="551"/>
      <c r="E3" s="552"/>
      <c r="F3" s="553" t="s">
        <v>566</v>
      </c>
      <c r="G3" s="554"/>
      <c r="H3" s="554">
        <f>H4*H5+H7</f>
        <v>0</v>
      </c>
      <c r="I3" s="554">
        <f>I4*I5+I6</f>
        <v>0</v>
      </c>
      <c r="J3" s="555"/>
      <c r="AF3" s="1639">
        <v>0</v>
      </c>
    </row>
    <row customHeight="1" ht="23.25" hidden="1">
      <c r="B4" s="2102"/>
      <c r="C4" s="1170"/>
      <c r="D4" s="1641"/>
      <c r="E4" s="549" t="str">
        <f>B2&amp;".1"</f>
        <v>.1</v>
      </c>
      <c r="F4" s="556" t="s">
        <v>567</v>
      </c>
      <c r="G4" s="557"/>
      <c r="H4" s="544"/>
      <c r="I4" s="544"/>
      <c r="J4" s="292" t="s">
        <v>568</v>
      </c>
      <c r="K4" s="546"/>
      <c r="AF4" s="1634">
        <v>0</v>
      </c>
    </row>
    <row customHeight="1" ht="18.75" hidden="1">
      <c r="B5" s="2102"/>
      <c r="C5" s="1170"/>
      <c r="D5" s="1641"/>
      <c r="E5" s="549" t="str">
        <f>B2&amp;".2"</f>
        <v>.2</v>
      </c>
      <c r="F5" s="556" t="s">
        <v>569</v>
      </c>
      <c r="G5" s="1649" t="s">
        <v>570</v>
      </c>
      <c r="H5" s="544"/>
      <c r="I5" s="544"/>
      <c r="J5" s="292"/>
      <c r="K5" s="546"/>
      <c r="AF5" s="1634">
        <v>0</v>
      </c>
    </row>
    <row customHeight="1" ht="18.75" hidden="1">
      <c r="B6" s="2102"/>
      <c r="C6" s="1170"/>
      <c r="D6" s="1641"/>
      <c r="E6" s="549" t="str">
        <f>B2&amp;".3"</f>
        <v>.3</v>
      </c>
      <c r="F6" s="556" t="s">
        <v>571</v>
      </c>
      <c r="G6" s="1649" t="s">
        <v>570</v>
      </c>
      <c r="H6" s="544"/>
      <c r="I6" s="544"/>
      <c r="J6" s="292"/>
      <c r="K6" s="546"/>
      <c r="AF6" s="1634">
        <v>0</v>
      </c>
    </row>
    <row customHeight="1" ht="18.75" hidden="1">
      <c r="B7" s="2102"/>
      <c r="C7" s="1170"/>
      <c r="D7" s="1641"/>
      <c r="E7" s="549" t="str">
        <f>B2&amp;".4"</f>
        <v>.4</v>
      </c>
      <c r="F7" s="556" t="s">
        <v>572</v>
      </c>
      <c r="G7" s="1649" t="s">
        <v>564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570</v>
      </c>
      <c r="H9" s="544"/>
      <c r="I9" s="544"/>
      <c r="J9" s="545" t="s">
        <v>573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574</v>
      </c>
      <c r="H11" s="544"/>
      <c r="I11" s="544"/>
      <c r="J11" s="292" t="s">
        <v>575</v>
      </c>
      <c r="K11" s="546"/>
      <c r="AF11" s="1634">
        <v>0</v>
      </c>
    </row>
    <row customHeight="1" ht="11.25" hidden="1">
      <c r="AF12" s="1634">
        <v>0</v>
      </c>
    </row>
    <row customHeight="1" ht="22.5" hidden="1">
      <c r="D13" s="1641"/>
      <c r="E13" s="549"/>
      <c r="F13" s="543"/>
      <c r="G13" s="972" t="s">
        <v>576</v>
      </c>
      <c r="H13" s="548"/>
      <c r="I13" s="548"/>
      <c r="J13" s="748" t="s">
        <v>577</v>
      </c>
      <c r="K13" s="546"/>
      <c r="AF13" s="1634">
        <v>0</v>
      </c>
    </row>
    <row customHeight="1" ht="11.25" hidden="1">
      <c r="AF14" s="1634">
        <v>0</v>
      </c>
    </row>
    <row customHeight="1" ht="22.5" hidden="1">
      <c r="D15" s="1641"/>
      <c r="E15" s="549"/>
      <c r="F15" s="543"/>
      <c r="G15" s="1649" t="s">
        <v>578</v>
      </c>
      <c r="H15" s="548"/>
      <c r="I15" s="548"/>
      <c r="J15" s="292" t="s">
        <v>579</v>
      </c>
      <c r="K15" s="546"/>
      <c r="AF15" s="1634">
        <v>0</v>
      </c>
    </row>
    <row customHeight="1" ht="11.25" hidden="1">
      <c r="AF16" s="1634">
        <v>0</v>
      </c>
    </row>
    <row customHeight="1" ht="22.5" hidden="1">
      <c r="D17" s="1641"/>
      <c r="E17" s="549"/>
      <c r="F17" s="543"/>
      <c r="G17" s="1649" t="s">
        <v>580</v>
      </c>
      <c r="H17" s="548"/>
      <c r="I17" s="548"/>
      <c r="J17" s="292" t="s">
        <v>581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Филиал "Печорская ГРЭС" АО "Интер РАО-Электрогенерация"</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122</v>
      </c>
      <c r="AF24" s="1639">
        <v>1</v>
      </c>
    </row>
    <row customHeight="1" ht="11.549999999999999">
      <c r="E25" s="714"/>
      <c r="F25" s="2370" t="s">
        <v>110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582</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583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316</v>
      </c>
      <c r="F28" s="2373"/>
      <c r="G28" s="2373"/>
      <c r="H28" s="1648"/>
      <c r="I28" s="1648"/>
      <c r="J28" s="2130"/>
      <c r="AF28" s="1634">
        <v>11</v>
      </c>
    </row>
    <row customHeight="1" ht="24">
      <c r="E29" s="1649" t="s">
        <v>92</v>
      </c>
      <c r="F29" s="1656" t="s">
        <v>318</v>
      </c>
      <c r="G29" s="1656" t="s">
        <v>584</v>
      </c>
      <c r="H29" s="1656" t="s">
        <v>319</v>
      </c>
      <c r="I29" s="1656" t="s">
        <v>319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570</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570</v>
      </c>
      <c r="H31" s="561">
        <f>SUMIF($K33:$K71,$K31,H33:H71)</f>
        <v>0</v>
      </c>
      <c r="I31" s="561">
        <f>SUMIF($K33:$K71,$K31,I33:I71)</f>
        <v>0</v>
      </c>
      <c r="J31" s="292" t="str">
        <f>FHD_NOTE_P_2</f>
        <v>Указывается суммарная себестоимость производимых товаров.</v>
      </c>
      <c r="K31" s="1639" t="s">
        <v>585</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570</v>
      </c>
      <c r="H32" s="560"/>
      <c r="I32" s="560"/>
      <c r="J32" s="292" t="str">
        <f>FHD_NOTE_P_3</f>
        <v/>
      </c>
      <c r="K32" s="1639" t="str">
        <f>IF((LEN(E32)-LEN(SUBSTITUTE(E32,".","")))/LEN(".")=1,"p","")</f>
        <v>p</v>
      </c>
      <c r="AF32" s="1634">
        <v>11</v>
      </c>
    </row>
    <row customHeight="1" ht="11.25">
      <c r="A33" s="2374" t="s">
        <v>586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570</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588</v>
      </c>
      <c r="D41" s="1641"/>
      <c r="E41" s="549" t="str">
        <f>FHD_NUM_P_5</f>
        <v/>
      </c>
      <c r="F41" s="1527" t="str">
        <f>FHD_P_5</f>
        <v/>
      </c>
      <c r="G41" s="1881" t="s">
        <v>570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570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570</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570</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589</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590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591</v>
      </c>
      <c r="C47" s="1639"/>
      <c r="D47" s="578"/>
      <c r="E47" s="549" t="str">
        <f>FHD_NUM_P_11</f>
        <v>2.4</v>
      </c>
      <c r="F47" s="1527" t="str">
        <f>FHD_P_11</f>
        <v>Расходы на приобретение холодной воды, используемой в технологическом процессе</v>
      </c>
      <c r="G47" s="1881" t="s">
        <v>570</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592</v>
      </c>
      <c r="C48" s="1639"/>
      <c r="D48" s="1641"/>
      <c r="E48" s="549" t="str">
        <f>FHD_NUM_P_12</f>
        <v>2.5</v>
      </c>
      <c r="F48" s="1527" t="str">
        <f>FHD_P_12</f>
        <v>Расходы на  химические реагенты, используемые в технологическом процессе</v>
      </c>
      <c r="G48" s="1881" t="s">
        <v>570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570</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570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570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570</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570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570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570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570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570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570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570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570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570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570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570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570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570</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322</v>
      </c>
      <c r="H66" s="1652" t="s">
        <v>593</v>
      </c>
      <c r="I66" s="1652" t="s">
        <v>593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594</v>
      </c>
      <c r="C67" s="1639"/>
      <c r="D67" s="1641"/>
      <c r="E67" s="549" t="str">
        <f>FHD_NUM_P_31</f>
        <v/>
      </c>
      <c r="F67" s="1527" t="str">
        <f>FHD_P_31</f>
        <v/>
      </c>
      <c r="G67" s="1881" t="s">
        <v>570</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322</v>
      </c>
      <c r="H68" s="1652" t="s">
        <v>593</v>
      </c>
      <c r="I68" s="1652" t="s">
        <v>593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570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595</v>
      </c>
      <c r="G71" s="575"/>
      <c r="H71" s="576"/>
      <c r="I71" s="576"/>
      <c r="J71" s="304"/>
      <c r="K71" s="1639"/>
      <c r="L71" s="1639"/>
      <c r="M71" s="1639"/>
      <c r="R71" s="1639"/>
      <c r="U71" s="547"/>
      <c r="AA71" s="1635"/>
      <c r="AB71" s="1635"/>
      <c r="AC71" s="1635"/>
      <c r="AD71" s="1635"/>
      <c r="AE71" s="1635"/>
      <c r="AF71" s="1163">
        <v>14</v>
      </c>
    </row>
    <row s="1369" customFormat="1" customHeight="1" ht="18.75">
      <c r="A72" s="992" t="s">
        <v>596</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570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570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570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570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570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570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570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570</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597</v>
      </c>
      <c r="C80" s="1639"/>
      <c r="D80" s="1641"/>
      <c r="E80" s="549" t="str">
        <f>FHD_NUM_P_42</f>
        <v/>
      </c>
      <c r="F80" s="2076" t="str">
        <f>FHD_P_42</f>
        <v/>
      </c>
      <c r="G80" s="2074" t="s">
        <v>570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322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598</v>
      </c>
      <c r="C82" s="738"/>
      <c r="D82" s="736"/>
      <c r="E82" s="549" t="str">
        <f>FHD_NUM_P_44</f>
        <v/>
      </c>
      <c r="F82" s="1883" t="str">
        <f>FHD_P_44</f>
        <v/>
      </c>
      <c r="G82" s="1884" t="s">
        <v>599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600</v>
      </c>
      <c r="C91" s="738"/>
      <c r="D91" s="736"/>
      <c r="E91" s="549" t="str">
        <f>FHD_NUM_P_53</f>
        <v/>
      </c>
      <c r="F91" s="1883" t="str">
        <f>FHD_P_53</f>
        <v/>
      </c>
      <c r="G91" s="1884" t="s">
        <v>599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601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602</v>
      </c>
      <c r="D96" s="1641"/>
      <c r="E96" s="549" t="str">
        <f>FHD_NUM_P_58</f>
        <v/>
      </c>
      <c r="F96" s="1883" t="str">
        <f>FHD_P_58</f>
        <v/>
      </c>
      <c r="G96" s="1884" t="s">
        <v>599</v>
      </c>
      <c r="H96" s="980"/>
      <c r="I96" s="580"/>
      <c r="J96" s="292" t="str">
        <f>FHD_NOTE_P_58</f>
        <v/>
      </c>
      <c r="K96" s="546"/>
      <c r="AF96" s="1634">
        <v>0</v>
      </c>
    </row>
    <row customHeight="1" ht="18.75" hidden="1">
      <c r="A97" s="2374"/>
      <c r="D97" s="1641"/>
      <c r="E97" s="549" t="str">
        <f>FHD_NUM_P_59</f>
        <v/>
      </c>
      <c r="F97" s="1883" t="str">
        <f>FHD_P_59</f>
        <v/>
      </c>
      <c r="G97" s="1884" t="s">
        <v>599</v>
      </c>
      <c r="H97" s="980"/>
      <c r="I97" s="580"/>
      <c r="J97" s="292" t="str">
        <f>FHD_NOTE_P_59</f>
        <v/>
      </c>
      <c r="K97" s="546"/>
      <c r="AF97" s="1634">
        <v>0</v>
      </c>
    </row>
    <row customHeight="1" ht="18.75" hidden="1">
      <c r="A98" s="2374"/>
      <c r="D98" s="1641"/>
      <c r="E98" s="549" t="str">
        <f>FHD_NUM_P_60</f>
        <v/>
      </c>
      <c r="F98" s="1883" t="str">
        <f>FHD_P_60</f>
        <v/>
      </c>
      <c r="G98" s="1884" t="s">
        <v>599</v>
      </c>
      <c r="H98" s="980"/>
      <c r="I98" s="580"/>
      <c r="J98" s="292" t="str">
        <f>FHD_NOTE_P_60</f>
        <v/>
      </c>
      <c r="K98" s="546"/>
      <c r="AF98" s="1634">
        <v>0</v>
      </c>
    </row>
    <row s="1369" customFormat="1" customHeight="1" ht="18.75">
      <c r="A99" s="2374" t="s">
        <v>603</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574</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604</v>
      </c>
      <c r="G101" s="575"/>
      <c r="H101" s="576"/>
      <c r="I101" s="576"/>
      <c r="J101" s="1007" t="s">
        <v>605</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574</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601</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606</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601</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601</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601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601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608</v>
      </c>
      <c r="H112" s="580"/>
      <c r="I112" s="580"/>
      <c r="J112" s="292" t="str">
        <f>FHD_NOTE_P_72</f>
        <v/>
      </c>
      <c r="K112" s="546"/>
      <c r="AF112" s="1634">
        <v>19</v>
      </c>
    </row>
    <row customHeight="1" ht="18.75">
      <c r="A113" s="992" t="s">
        <v>609</v>
      </c>
      <c r="D113" s="1641"/>
      <c r="E113" s="549" t="str">
        <f>FHD_NUM_P_73</f>
        <v>14</v>
      </c>
      <c r="F113" s="1883" t="str">
        <f>FHD_P_73</f>
        <v>Среднесписочная численность административно-управленческого персонала</v>
      </c>
      <c r="G113" s="973" t="s">
        <v>608</v>
      </c>
      <c r="H113" s="971"/>
      <c r="I113" s="971"/>
      <c r="J113" s="292" t="str">
        <f>FHD_NOTE_P_73</f>
        <v/>
      </c>
      <c r="K113" s="546"/>
      <c r="AF113" s="1634">
        <v>0</v>
      </c>
    </row>
    <row customHeight="1" ht="33.75" hidden="1">
      <c r="A114" s="992" t="s">
        <v>610</v>
      </c>
      <c r="D114" s="1641"/>
      <c r="E114" s="549" t="str">
        <f>FHD_NUM_P_74</f>
        <v/>
      </c>
      <c r="F114" s="1883" t="str">
        <f>FHD_P_74</f>
        <v/>
      </c>
      <c r="G114" s="1879" t="s">
        <v>611</v>
      </c>
      <c r="H114" s="580"/>
      <c r="I114" s="580"/>
      <c r="J114" s="292" t="str">
        <f>FHD_NOTE_P_74</f>
        <v/>
      </c>
      <c r="K114" s="546"/>
      <c r="AF114" s="1634">
        <v>0</v>
      </c>
    </row>
    <row s="1638" customFormat="1" customHeight="1" ht="18.75" hidden="1">
      <c r="A115" s="2376" t="s">
        <v>612</v>
      </c>
      <c r="B115" s="913"/>
      <c r="C115" s="738"/>
      <c r="D115" s="736"/>
      <c r="E115" s="549" t="str">
        <f>FHD_NUM_P_75</f>
        <v/>
      </c>
      <c r="F115" s="1883" t="str">
        <f>FHD_P_75</f>
        <v/>
      </c>
      <c r="G115" s="1879" t="s">
        <v>576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613</v>
      </c>
      <c r="G119" s="750"/>
      <c r="H119" s="751"/>
      <c r="I119" s="751"/>
      <c r="J119" s="1006" t="s">
        <v>614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615</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578</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604</v>
      </c>
      <c r="G122" s="575"/>
      <c r="H122" s="576"/>
      <c r="I122" s="576"/>
      <c r="J122" s="1007" t="s">
        <v>616</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580</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604</v>
      </c>
      <c r="G125" s="575"/>
      <c r="H125" s="576"/>
      <c r="I125" s="576"/>
      <c r="J125" s="1007" t="s">
        <v>617</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618</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619</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606</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606</v>
      </c>
      <c r="D129" s="1641"/>
      <c r="E129" s="549" t="str">
        <f>FHD_NUM_P_83</f>
        <v>19.1</v>
      </c>
      <c r="F129" s="1527" t="str">
        <f>FHD_P_83</f>
        <v>Информация о показателях физического износа объектов теплоснабжения</v>
      </c>
      <c r="G129" s="1881" t="s">
        <v>322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606</v>
      </c>
      <c r="D130" s="1641"/>
      <c r="E130" s="549" t="str">
        <f>FHD_NUM_P_84</f>
        <v>19.2</v>
      </c>
      <c r="F130" s="1527" t="str">
        <f>FHD_P_84</f>
        <v>Информация о показателях энергетической эффективности объектов теплоснабжения</v>
      </c>
      <c r="G130" s="1881" t="s">
        <v>322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5DF54-BA8F-B676-29B8-18216299860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"Печорская ГРЭС" АО "Интер РАО-Электрогенерация"</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316</v>
      </c>
      <c r="F9" s="2105"/>
      <c r="G9" s="2105"/>
      <c r="H9" s="2105"/>
      <c r="I9" s="2105"/>
      <c r="J9" s="2105"/>
      <c r="K9" s="2105"/>
      <c r="L9" s="2105"/>
      <c r="M9" s="2105"/>
      <c r="N9" s="2105"/>
      <c r="O9" s="2105"/>
      <c r="P9" s="2105"/>
      <c r="Q9" s="2105"/>
      <c r="R9" s="2106"/>
      <c r="S9" s="2130" t="s">
        <v>317</v>
      </c>
      <c r="T9" s="337"/>
      <c r="CF9" s="508">
        <v>19</v>
      </c>
    </row>
    <row customHeight="1" ht="48.29999999999999">
      <c r="D10" s="554" t="s">
        <v>92</v>
      </c>
      <c r="E10" s="2130" t="s">
        <v>92</v>
      </c>
      <c r="F10" s="2130"/>
      <c r="G10" s="524" t="s">
        <v>318</v>
      </c>
      <c r="H10" s="2130" t="s">
        <v>92</v>
      </c>
      <c r="I10" s="2130"/>
      <c r="J10" s="524" t="s">
        <v>620</v>
      </c>
      <c r="K10" s="524" t="s">
        <v>621</v>
      </c>
      <c r="L10" s="2130" t="s">
        <v>92</v>
      </c>
      <c r="M10" s="2130"/>
      <c r="N10" s="524" t="s">
        <v>622</v>
      </c>
      <c r="O10" s="524" t="s">
        <v>623</v>
      </c>
      <c r="P10" s="524" t="s">
        <v>624</v>
      </c>
      <c r="Q10" s="524" t="s">
        <v>625</v>
      </c>
      <c r="R10" s="524" t="s">
        <v>626</v>
      </c>
      <c r="S10" s="2130"/>
      <c r="T10" s="337"/>
      <c r="CF10" s="508">
        <v>46</v>
      </c>
    </row>
    <row s="1645" customFormat="1" customHeight="1" ht="15" hidden="1">
      <c r="A11" s="1055"/>
      <c r="D11" s="1028" t="s">
        <v>114</v>
      </c>
      <c r="E11" s="1028"/>
      <c r="F11" s="1028" t="s">
        <v>115</v>
      </c>
      <c r="G11" s="1028" t="s">
        <v>94</v>
      </c>
      <c r="H11" s="1028"/>
      <c r="I11" s="1028" t="s">
        <v>95</v>
      </c>
      <c r="J11" s="1028" t="s">
        <v>116</v>
      </c>
      <c r="K11" s="1028" t="s">
        <v>96</v>
      </c>
      <c r="L11" s="1028"/>
      <c r="M11" s="1028" t="s">
        <v>97</v>
      </c>
      <c r="N11" s="1028" t="s">
        <v>117</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114</v>
      </c>
      <c r="E14" s="2380" t="s">
        <v>110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582</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628</v>
      </c>
      <c r="F17" s="2379"/>
      <c r="G17" s="2379"/>
      <c r="H17" s="2379"/>
      <c r="I17" s="2379"/>
      <c r="J17" s="2379"/>
      <c r="K17" s="2379"/>
      <c r="L17" s="2379"/>
      <c r="M17" s="2379"/>
      <c r="N17" s="2379"/>
      <c r="O17" s="2379"/>
      <c r="P17" s="2379"/>
      <c r="Q17" s="561">
        <f>SUMIF(T18:T19,"i",Q18:Q19)</f>
        <v>0</v>
      </c>
      <c r="R17" s="1020"/>
      <c r="S17" s="900" t="s">
        <v>629</v>
      </c>
      <c r="T17" s="720" t="s">
        <v>630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631</v>
      </c>
      <c r="F20" s="2379"/>
      <c r="G20" s="2379"/>
      <c r="H20" s="2379"/>
      <c r="I20" s="2379"/>
      <c r="J20" s="2379"/>
      <c r="K20" s="2379"/>
      <c r="L20" s="2379"/>
      <c r="M20" s="2379"/>
      <c r="N20" s="2379"/>
      <c r="O20" s="2379"/>
      <c r="P20" s="2379"/>
      <c r="Q20" s="561">
        <f>SUMIF(T21:T22,"i",Q21:Q22)</f>
        <v>0</v>
      </c>
      <c r="R20" s="1020"/>
      <c r="S20" s="712" t="s">
        <v>632</v>
      </c>
      <c r="T20" s="720" t="s">
        <v>630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2F66B-9924-4FF8-BAAE-772A4AD3C65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633</v>
      </c>
      <c r="C2" s="2056" t="s">
        <v>634</v>
      </c>
      <c r="D2" s="2055" t="s">
        <v>635</v>
      </c>
      <c r="E2" s="2059">
        <f>RIGHT(I2,LEN(I2)-SEARCH("#",SUBSTITUTE(I2,".","#",LEN(I2)-LEN(SUBSTITUTE(I2,".","")))))</f>
      </c>
      <c r="F2" s="2061">
        <f>J2</f>
        <v>0</v>
      </c>
      <c r="G2" s="1639"/>
      <c r="H2" s="2062"/>
      <c r="I2" s="2052"/>
      <c r="J2" s="543"/>
      <c r="K2" s="2022" t="s">
        <v>574</v>
      </c>
      <c r="L2" s="754"/>
      <c r="M2" s="754"/>
      <c r="N2" s="546"/>
      <c r="O2" s="1528" t="s">
        <v>575</v>
      </c>
      <c r="P2" s="546"/>
      <c r="Q2" s="1639"/>
      <c r="R2" s="1639"/>
      <c r="W2" s="1639"/>
      <c r="Z2" s="547"/>
      <c r="AF2" s="1635"/>
      <c r="AG2" s="1635"/>
      <c r="AH2" s="1635"/>
      <c r="AI2" s="1635"/>
      <c r="AJ2" s="1635"/>
      <c r="AK2" s="1369">
        <v>0</v>
      </c>
    </row>
    <row customHeight="1" ht="11.25" hidden="1">
      <c r="E3" s="2054" t="s">
        <v>636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637</v>
      </c>
      <c r="J6" s="2310"/>
      <c r="K6" s="2310"/>
      <c r="L6" s="2310"/>
      <c r="M6" s="2310"/>
      <c r="O6" s="559"/>
      <c r="AK6" s="1634">
        <v>55</v>
      </c>
    </row>
    <row customHeight="1" ht="25.2">
      <c r="I7" s="2252" t="str">
        <f>IF(org=0,"Не определено",org)</f>
        <v>Филиал "Печорская ГРЭС" АО "Интер РАО-Электрогенерация"</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122</v>
      </c>
      <c r="AK9" s="1639">
        <v>1</v>
      </c>
    </row>
    <row customHeight="1" ht="11.549999999999999">
      <c r="E10" s="2053" t="s">
        <v>638</v>
      </c>
      <c r="I10" s="714"/>
      <c r="J10" s="2370" t="s">
        <v>110</v>
      </c>
      <c r="K10" s="2371"/>
      <c r="L10" s="2032" t="str">
        <f>IF(L9="","",INDEX(DIFFERENTIATION_UNMERGE_VD,MATCH(L9,DIFFERENTIATION_ID_DIFF,0)))</f>
        <v/>
      </c>
      <c r="M10" s="2032">
        <f>IF(M9="","",INDEX(DIFFERENTIATION_UNMERGE_VD,MATCH(M9,DIFFERENTIATION_ID_DIFF,0)))</f>
        <v>0</v>
      </c>
      <c r="O10" s="2130" t="s">
        <v>317</v>
      </c>
      <c r="AK10" s="1634">
        <v>11</v>
      </c>
    </row>
    <row customHeight="1" ht="11.549999999999999">
      <c r="E11" s="2053" t="s">
        <v>639</v>
      </c>
      <c r="I11" s="714"/>
      <c r="J11" s="2370" t="s">
        <v>582</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640</v>
      </c>
      <c r="I12" s="1665"/>
      <c r="J12" s="2370" t="s">
        <v>583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641</v>
      </c>
      <c r="F13" s="2053" t="s">
        <v>642</v>
      </c>
      <c r="I13" s="2372" t="s">
        <v>316</v>
      </c>
      <c r="J13" s="2373"/>
      <c r="K13" s="2373"/>
      <c r="L13" s="2030"/>
      <c r="M13" s="2070"/>
      <c r="O13" s="2130"/>
      <c r="AK13" s="1634">
        <v>11</v>
      </c>
    </row>
    <row customHeight="1" ht="24">
      <c r="I14" s="2023" t="s">
        <v>92</v>
      </c>
      <c r="J14" s="2023" t="s">
        <v>318</v>
      </c>
      <c r="K14" s="2023" t="s">
        <v>584</v>
      </c>
      <c r="L14" s="2063" t="s">
        <v>319</v>
      </c>
      <c r="M14" s="2064" t="s">
        <v>319</v>
      </c>
      <c r="O14" s="2130"/>
      <c r="AK14" s="1634">
        <v>23</v>
      </c>
    </row>
    <row customHeight="1" ht="24">
      <c r="A15" s="2057"/>
      <c r="B15" s="2056" t="s">
        <v>643</v>
      </c>
      <c r="C15" s="2056" t="s">
        <v>644</v>
      </c>
      <c r="D15" s="2055" t="s">
        <v>645</v>
      </c>
      <c r="E15" s="2059" t="s">
        <v>646</v>
      </c>
      <c r="F15" s="2059" t="s">
        <v>646</v>
      </c>
      <c r="G15" s="1639" t="s">
        <v>606</v>
      </c>
      <c r="H15" s="2024"/>
      <c r="I15" s="1633">
        <v>1</v>
      </c>
      <c r="J15" s="2025" t="s">
        <v>647</v>
      </c>
      <c r="K15" s="2023" t="s">
        <v>322</v>
      </c>
      <c r="L15" s="665"/>
      <c r="M15" s="821"/>
      <c r="N15" s="546" t="s">
        <v>648</v>
      </c>
      <c r="O15" s="1528" t="s">
        <v>649</v>
      </c>
      <c r="P15" s="546" t="s">
        <v>648</v>
      </c>
      <c r="AK15" s="1634">
        <v>23</v>
      </c>
    </row>
    <row customHeight="1" ht="35.699999999999996">
      <c r="A16" s="2057"/>
      <c r="B16" s="2056" t="s">
        <v>650</v>
      </c>
      <c r="C16" s="2056" t="s">
        <v>651</v>
      </c>
      <c r="D16" s="2055" t="s">
        <v>635</v>
      </c>
      <c r="E16" s="2059" t="s">
        <v>646</v>
      </c>
      <c r="F16" s="2059" t="s">
        <v>646</v>
      </c>
      <c r="H16" s="2024"/>
      <c r="I16" s="1632">
        <v>2</v>
      </c>
      <c r="J16" s="2066" t="s">
        <v>652</v>
      </c>
      <c r="K16" s="2065" t="s">
        <v>574</v>
      </c>
      <c r="L16" s="2071"/>
      <c r="M16" s="1679"/>
      <c r="N16" s="546" t="s">
        <v>648</v>
      </c>
      <c r="O16" s="1528" t="s">
        <v>653</v>
      </c>
      <c r="P16" s="546" t="s">
        <v>648</v>
      </c>
      <c r="AK16" s="1634">
        <v>34</v>
      </c>
    </row>
    <row s="1645" customFormat="1" customHeight="1" ht="17.25" hidden="1">
      <c r="A17" s="1170"/>
      <c r="B17" s="1170"/>
      <c r="C17" s="1170"/>
      <c r="D17" s="1170"/>
      <c r="E17" s="1170"/>
      <c r="H17" s="1327"/>
      <c r="I17" s="1016" t="s">
        <v>654</v>
      </c>
      <c r="J17" s="994"/>
      <c r="K17" s="1016"/>
      <c r="L17" s="995"/>
      <c r="M17" s="995"/>
      <c r="O17" s="1388"/>
      <c r="AK17" s="1639">
        <v>1</v>
      </c>
    </row>
    <row s="1369" customFormat="1" customHeight="1" ht="24">
      <c r="A18" s="990"/>
      <c r="B18" s="990"/>
      <c r="C18" s="990"/>
      <c r="D18" s="990"/>
      <c r="E18" s="990"/>
      <c r="G18" s="1639"/>
      <c r="H18" s="1636"/>
      <c r="I18" s="573"/>
      <c r="J18" s="574" t="s">
        <v>604</v>
      </c>
      <c r="K18" s="575"/>
      <c r="L18" s="2073"/>
      <c r="M18" s="576"/>
      <c r="N18" s="546"/>
      <c r="O18" s="1528" t="s">
        <v>605</v>
      </c>
      <c r="P18" s="546"/>
      <c r="Q18" s="1639"/>
      <c r="R18" s="1639"/>
      <c r="W18" s="1639"/>
      <c r="Z18" s="547"/>
      <c r="AF18" s="1635"/>
      <c r="AG18" s="1635"/>
      <c r="AH18" s="1635"/>
      <c r="AI18" s="1635"/>
      <c r="AJ18" s="1635"/>
      <c r="AK18" s="1369">
        <v>23</v>
      </c>
    </row>
    <row customHeight="1" ht="19.95">
      <c r="A19" s="2057"/>
      <c r="B19" s="2056" t="s">
        <v>655</v>
      </c>
      <c r="C19" s="2056" t="s">
        <v>656</v>
      </c>
      <c r="D19" s="2055" t="s">
        <v>635</v>
      </c>
      <c r="E19" s="2059" t="s">
        <v>646</v>
      </c>
      <c r="F19" s="2059" t="s">
        <v>646</v>
      </c>
      <c r="H19" s="2024"/>
      <c r="I19" s="1667">
        <v>3</v>
      </c>
      <c r="J19" s="2025" t="s">
        <v>656</v>
      </c>
      <c r="K19" s="2021" t="s">
        <v>574</v>
      </c>
      <c r="L19" s="730"/>
      <c r="M19" s="560"/>
      <c r="N19" s="546"/>
      <c r="O19" s="1528" t="s">
        <v>657</v>
      </c>
      <c r="P19" s="546"/>
      <c r="AK19" s="1634">
        <v>19</v>
      </c>
    </row>
    <row customHeight="1" ht="77.7">
      <c r="A20" s="2057"/>
      <c r="B20" s="2056" t="s">
        <v>658</v>
      </c>
      <c r="C20" s="2056" t="s">
        <v>659</v>
      </c>
      <c r="D20" s="2055" t="s">
        <v>635</v>
      </c>
      <c r="E20" s="2059" t="s">
        <v>646</v>
      </c>
      <c r="F20" s="2059" t="s">
        <v>646</v>
      </c>
      <c r="H20" s="2024"/>
      <c r="I20" s="1667">
        <v>4</v>
      </c>
      <c r="J20" s="2025" t="s">
        <v>660</v>
      </c>
      <c r="K20" s="2021" t="s">
        <v>601</v>
      </c>
      <c r="L20" s="730"/>
      <c r="M20" s="560"/>
      <c r="N20" s="546"/>
      <c r="O20" s="1528"/>
      <c r="P20" s="546"/>
      <c r="AK20" s="1634">
        <v>74</v>
      </c>
    </row>
    <row customHeight="1" ht="35.699999999999996">
      <c r="A21" s="2057"/>
      <c r="B21" s="2056" t="s">
        <v>661</v>
      </c>
      <c r="C21" s="2056" t="s">
        <v>662</v>
      </c>
      <c r="D21" s="2055" t="s">
        <v>635</v>
      </c>
      <c r="E21" s="2059" t="s">
        <v>646</v>
      </c>
      <c r="F21" s="2059" t="s">
        <v>646</v>
      </c>
      <c r="H21" s="2024"/>
      <c r="I21" s="1667">
        <v>5</v>
      </c>
      <c r="J21" s="2025" t="s">
        <v>663</v>
      </c>
      <c r="K21" s="2021" t="s">
        <v>601</v>
      </c>
      <c r="L21" s="730"/>
      <c r="M21" s="560"/>
      <c r="N21" s="546"/>
      <c r="O21" s="1528" t="s">
        <v>657</v>
      </c>
      <c r="P21" s="546"/>
      <c r="AK21" s="1634">
        <v>34</v>
      </c>
    </row>
    <row customHeight="1" ht="48.29999999999999">
      <c r="A22" s="2057"/>
      <c r="B22" s="2056" t="s">
        <v>664</v>
      </c>
      <c r="C22" s="2056" t="s">
        <v>665</v>
      </c>
      <c r="D22" s="2055" t="s">
        <v>635</v>
      </c>
      <c r="E22" s="2059" t="s">
        <v>646</v>
      </c>
      <c r="F22" s="2059" t="s">
        <v>646</v>
      </c>
      <c r="H22" s="2024"/>
      <c r="I22" s="1667">
        <v>6</v>
      </c>
      <c r="J22" s="2025" t="s">
        <v>666</v>
      </c>
      <c r="K22" s="2021" t="s">
        <v>601</v>
      </c>
      <c r="L22" s="730"/>
      <c r="M22" s="560"/>
      <c r="N22" s="546"/>
      <c r="O22" s="1528" t="s">
        <v>667</v>
      </c>
      <c r="P22" s="546"/>
      <c r="AK22" s="1634">
        <v>46</v>
      </c>
    </row>
    <row customHeight="1" ht="19.95">
      <c r="A23" s="2057"/>
      <c r="B23" s="2056" t="s">
        <v>668</v>
      </c>
      <c r="C23" s="2056" t="s">
        <v>669</v>
      </c>
      <c r="D23" s="2055" t="s">
        <v>635</v>
      </c>
      <c r="E23" s="2059" t="s">
        <v>646</v>
      </c>
      <c r="F23" s="2059" t="s">
        <v>646</v>
      </c>
      <c r="H23" s="2024"/>
      <c r="I23" s="1667" t="s">
        <v>670</v>
      </c>
      <c r="J23" s="1527" t="s">
        <v>671</v>
      </c>
      <c r="K23" s="2021" t="s">
        <v>601</v>
      </c>
      <c r="L23" s="730"/>
      <c r="M23" s="560"/>
      <c r="N23" s="546"/>
      <c r="O23" s="1528" t="s">
        <v>657</v>
      </c>
      <c r="P23" s="546"/>
      <c r="AK23" s="1634">
        <v>19</v>
      </c>
    </row>
    <row customHeight="1" ht="19.95">
      <c r="A24" s="2057"/>
      <c r="B24" s="2056" t="s">
        <v>672</v>
      </c>
      <c r="C24" s="2056" t="s">
        <v>673</v>
      </c>
      <c r="D24" s="2055" t="s">
        <v>635</v>
      </c>
      <c r="E24" s="2059" t="s">
        <v>646</v>
      </c>
      <c r="F24" s="2059" t="s">
        <v>646</v>
      </c>
      <c r="H24" s="2024"/>
      <c r="I24" s="1667" t="s">
        <v>674</v>
      </c>
      <c r="J24" s="1527" t="s">
        <v>675</v>
      </c>
      <c r="K24" s="2021" t="s">
        <v>601</v>
      </c>
      <c r="L24" s="730"/>
      <c r="M24" s="560"/>
      <c r="N24" s="546"/>
      <c r="O24" s="1528"/>
      <c r="P24" s="546"/>
      <c r="AK24" s="1634">
        <v>19</v>
      </c>
    </row>
    <row customHeight="1" ht="24">
      <c r="A25" s="2057"/>
      <c r="B25" s="2056" t="s">
        <v>676</v>
      </c>
      <c r="C25" s="2056" t="s">
        <v>677</v>
      </c>
      <c r="D25" s="2055" t="s">
        <v>635</v>
      </c>
      <c r="E25" s="2059" t="s">
        <v>646</v>
      </c>
      <c r="F25" s="2059" t="s">
        <v>646</v>
      </c>
      <c r="H25" s="2024"/>
      <c r="I25" s="1667" t="s">
        <v>678</v>
      </c>
      <c r="J25" s="1527" t="s">
        <v>679</v>
      </c>
      <c r="K25" s="2021" t="s">
        <v>601</v>
      </c>
      <c r="L25" s="730"/>
      <c r="M25" s="560"/>
      <c r="N25" s="546"/>
      <c r="O25" s="1528"/>
      <c r="P25" s="546"/>
      <c r="AK25" s="1634">
        <v>23</v>
      </c>
    </row>
    <row customHeight="1" ht="24">
      <c r="A26" s="2057"/>
      <c r="B26" s="2056" t="s">
        <v>680</v>
      </c>
      <c r="C26" s="2056" t="s">
        <v>681</v>
      </c>
      <c r="D26" s="2055" t="s">
        <v>635</v>
      </c>
      <c r="E26" s="2059" t="s">
        <v>646</v>
      </c>
      <c r="F26" s="2059" t="s">
        <v>646</v>
      </c>
      <c r="H26" s="2024"/>
      <c r="I26" s="1667">
        <v>7</v>
      </c>
      <c r="J26" s="2025" t="s">
        <v>681</v>
      </c>
      <c r="K26" s="2021" t="s">
        <v>682</v>
      </c>
      <c r="L26" s="730"/>
      <c r="M26" s="560"/>
      <c r="N26" s="546"/>
      <c r="O26" s="1528"/>
      <c r="P26" s="546"/>
      <c r="AK26" s="1634">
        <v>23</v>
      </c>
    </row>
    <row customHeight="1" ht="24">
      <c r="A27" s="2057"/>
      <c r="B27" s="2056" t="s">
        <v>683</v>
      </c>
      <c r="C27" s="2056" t="s">
        <v>684</v>
      </c>
      <c r="D27" s="2055" t="s">
        <v>635</v>
      </c>
      <c r="E27" s="2059" t="s">
        <v>646</v>
      </c>
      <c r="F27" s="2059" t="s">
        <v>646</v>
      </c>
      <c r="H27" s="2024"/>
      <c r="I27" s="1667">
        <v>8</v>
      </c>
      <c r="J27" s="2025" t="s">
        <v>684</v>
      </c>
      <c r="K27" s="2021" t="s">
        <v>607</v>
      </c>
      <c r="L27" s="730"/>
      <c r="M27" s="560"/>
      <c r="N27" s="546"/>
      <c r="O27" s="1528"/>
      <c r="P27" s="546"/>
      <c r="AK27" s="1634">
        <v>23</v>
      </c>
    </row>
    <row customHeight="1" ht="35.699999999999996">
      <c r="A28" s="2057"/>
      <c r="B28" s="2056" t="s">
        <v>685</v>
      </c>
      <c r="C28" s="2056" t="s">
        <v>686</v>
      </c>
      <c r="D28" s="2055" t="s">
        <v>635</v>
      </c>
      <c r="E28" s="2059" t="s">
        <v>646</v>
      </c>
      <c r="F28" s="2059" t="s">
        <v>646</v>
      </c>
      <c r="H28" s="2024"/>
      <c r="I28" s="1678">
        <v>9</v>
      </c>
      <c r="J28" s="2025" t="s">
        <v>687</v>
      </c>
      <c r="K28" s="2021" t="s">
        <v>578</v>
      </c>
      <c r="L28" s="730"/>
      <c r="M28" s="560"/>
      <c r="N28" s="546"/>
      <c r="O28" s="1528"/>
      <c r="P28" s="546"/>
      <c r="AK28" s="1634">
        <v>34</v>
      </c>
    </row>
    <row customHeight="1" ht="35.699999999999996">
      <c r="A29" s="2057"/>
      <c r="B29" s="2056" t="s">
        <v>688</v>
      </c>
      <c r="C29" s="2056" t="s">
        <v>689</v>
      </c>
      <c r="D29" s="2055" t="s">
        <v>635</v>
      </c>
      <c r="E29" s="2059" t="s">
        <v>646</v>
      </c>
      <c r="F29" s="2059" t="s">
        <v>646</v>
      </c>
      <c r="H29" s="2024"/>
      <c r="I29" s="1678">
        <v>10</v>
      </c>
      <c r="J29" s="2025" t="s">
        <v>690</v>
      </c>
      <c r="K29" s="2021" t="s">
        <v>578</v>
      </c>
      <c r="L29" s="730"/>
      <c r="M29" s="560"/>
      <c r="N29" s="546"/>
      <c r="O29" s="1528"/>
      <c r="P29" s="546"/>
      <c r="AK29" s="1634">
        <v>34</v>
      </c>
    </row>
    <row customHeight="1" ht="24">
      <c r="A30" s="2057"/>
      <c r="B30" s="2056" t="s">
        <v>691</v>
      </c>
      <c r="C30" s="2056" t="s">
        <v>692</v>
      </c>
      <c r="D30" s="2055" t="s">
        <v>635</v>
      </c>
      <c r="E30" s="2059" t="s">
        <v>646</v>
      </c>
      <c r="F30" s="2059" t="s">
        <v>646</v>
      </c>
      <c r="H30" s="2024"/>
      <c r="I30" s="1678">
        <v>11</v>
      </c>
      <c r="J30" s="2025" t="s">
        <v>692</v>
      </c>
      <c r="K30" s="2021" t="s">
        <v>608</v>
      </c>
      <c r="L30" s="2072"/>
      <c r="M30" s="1624"/>
      <c r="N30" s="546"/>
      <c r="O30" s="1528"/>
      <c r="P30" s="546"/>
      <c r="AK30" s="1634">
        <v>23</v>
      </c>
    </row>
    <row customHeight="1" ht="24">
      <c r="A31" s="2057"/>
      <c r="B31" s="2056" t="s">
        <v>693</v>
      </c>
      <c r="C31" s="2056" t="s">
        <v>694</v>
      </c>
      <c r="D31" s="2055" t="s">
        <v>635</v>
      </c>
      <c r="E31" s="2059" t="s">
        <v>646</v>
      </c>
      <c r="F31" s="2059" t="s">
        <v>646</v>
      </c>
      <c r="H31" s="2024"/>
      <c r="I31" s="1678">
        <v>12</v>
      </c>
      <c r="J31" s="2025" t="s">
        <v>694</v>
      </c>
      <c r="K31" s="2021" t="s">
        <v>608</v>
      </c>
      <c r="L31" s="2072"/>
      <c r="M31" s="1624"/>
      <c r="N31" s="546"/>
      <c r="O31" s="1528"/>
      <c r="P31" s="546"/>
      <c r="AK31" s="1634">
        <v>23</v>
      </c>
    </row>
    <row customHeight="1" ht="48.29999999999999">
      <c r="A32" s="2057"/>
      <c r="B32" s="2056" t="s">
        <v>695</v>
      </c>
      <c r="C32" s="2056" t="s">
        <v>696</v>
      </c>
      <c r="D32" s="2055" t="s">
        <v>635</v>
      </c>
      <c r="E32" s="2059" t="s">
        <v>646</v>
      </c>
      <c r="F32" s="2059" t="s">
        <v>646</v>
      </c>
      <c r="H32" s="2024"/>
      <c r="I32" s="1678">
        <v>13</v>
      </c>
      <c r="J32" s="2025" t="s">
        <v>697</v>
      </c>
      <c r="K32" s="2021" t="s">
        <v>618</v>
      </c>
      <c r="L32" s="730"/>
      <c r="M32" s="560"/>
      <c r="N32" s="546"/>
      <c r="O32" s="1528" t="s">
        <v>657</v>
      </c>
      <c r="P32" s="546"/>
      <c r="AK32" s="1634">
        <v>46</v>
      </c>
    </row>
    <row s="1369" customFormat="1" customHeight="1" ht="48.29999999999999">
      <c r="A33" s="2057"/>
      <c r="B33" s="2056" t="s">
        <v>698</v>
      </c>
      <c r="C33" s="2056" t="s">
        <v>699</v>
      </c>
      <c r="D33" s="2055" t="s">
        <v>635</v>
      </c>
      <c r="E33" s="2059" t="s">
        <v>646</v>
      </c>
      <c r="F33" s="2059" t="s">
        <v>646</v>
      </c>
      <c r="G33" s="1639"/>
      <c r="H33" s="2024"/>
      <c r="I33" s="1678">
        <v>14</v>
      </c>
      <c r="J33" s="2037" t="s">
        <v>700</v>
      </c>
      <c r="K33" s="2026" t="s">
        <v>701</v>
      </c>
      <c r="L33" s="730"/>
      <c r="M33" s="560"/>
      <c r="N33" s="546"/>
      <c r="O33" s="1528" t="s">
        <v>657</v>
      </c>
      <c r="P33" s="546"/>
      <c r="Q33" s="1639"/>
      <c r="R33" s="1639"/>
      <c r="W33" s="1639"/>
      <c r="Z33" s="547"/>
      <c r="AF33" s="1635"/>
      <c r="AG33" s="1635"/>
      <c r="AH33" s="1635"/>
      <c r="AI33" s="1635"/>
      <c r="AJ33" s="1635"/>
      <c r="AK33" s="1369">
        <v>46</v>
      </c>
    </row>
    <row customHeight="1" ht="108">
      <c r="A34" s="2057"/>
      <c r="B34" s="2056" t="s">
        <v>702</v>
      </c>
      <c r="C34" s="2056" t="s">
        <v>703</v>
      </c>
      <c r="D34" s="2055" t="s">
        <v>645</v>
      </c>
      <c r="E34" s="2059" t="s">
        <v>646</v>
      </c>
      <c r="F34" s="2059" t="s">
        <v>646</v>
      </c>
      <c r="G34" s="1639" t="s">
        <v>606</v>
      </c>
      <c r="H34" s="2024"/>
      <c r="I34" s="2035">
        <v>15</v>
      </c>
      <c r="J34" s="2036" t="s">
        <v>704</v>
      </c>
      <c r="K34" s="2021" t="s">
        <v>322</v>
      </c>
      <c r="L34" s="388"/>
      <c r="M34" s="1167"/>
      <c r="N34" s="546"/>
      <c r="O34" s="1528" t="s">
        <v>649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154</v>
      </c>
      <c r="C204" s="990" t="s">
        <v>154</v>
      </c>
      <c r="D204" s="990" t="s">
        <v>154</v>
      </c>
      <c r="E204" s="990" t="s">
        <v>154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B223B-08CD-C959-25AD-9EFE3464B90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705</v>
      </c>
      <c r="C2" s="2056" t="s">
        <v>706</v>
      </c>
      <c r="D2" s="2055" t="s">
        <v>645</v>
      </c>
      <c r="E2" s="2061">
        <f>I2-3</f>
        <v>-3</v>
      </c>
      <c r="F2" s="2061">
        <f>J2</f>
        <v>0</v>
      </c>
      <c r="H2" s="1733" t="s">
        <v>176</v>
      </c>
      <c r="I2" s="2027"/>
      <c r="J2" s="1685"/>
      <c r="K2" s="2021" t="s">
        <v>322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707</v>
      </c>
      <c r="J5" s="2251"/>
      <c r="K5" s="2251"/>
      <c r="L5" s="2251"/>
      <c r="M5" s="269"/>
      <c r="W5" s="1634">
        <v>48</v>
      </c>
    </row>
    <row customHeight="1" ht="18">
      <c r="H6" s="379"/>
      <c r="I6" s="2252" t="str">
        <f>IF(org=0,"Не определено",org)</f>
        <v>Филиал "Печорская ГРЭС" АО "Интер РАО-Электрогенерация"</v>
      </c>
      <c r="J6" s="2252"/>
      <c r="K6" s="2252"/>
      <c r="L6" s="2252"/>
      <c r="M6" s="269"/>
      <c r="W6" s="1634">
        <v>17</v>
      </c>
    </row>
    <row customHeight="1" ht="14.699999999999998">
      <c r="H7" s="379"/>
      <c r="I7" s="460"/>
      <c r="J7" s="466"/>
      <c r="K7" s="466"/>
      <c r="L7" s="755"/>
      <c r="M7" s="196"/>
      <c r="W7" s="1634">
        <v>14</v>
      </c>
    </row>
    <row customHeight="1" ht="14.699999999999998">
      <c r="H8" s="379"/>
      <c r="I8" s="2389" t="s">
        <v>316</v>
      </c>
      <c r="J8" s="2390"/>
      <c r="K8" s="2390"/>
      <c r="L8" s="2391"/>
      <c r="M8" s="2392" t="s">
        <v>317</v>
      </c>
      <c r="W8" s="1634">
        <v>14</v>
      </c>
    </row>
    <row customHeight="1" ht="35.699999999999996">
      <c r="E9" s="2054" t="s">
        <v>636</v>
      </c>
      <c r="F9" s="2054" t="s">
        <v>642</v>
      </c>
      <c r="H9" s="379"/>
      <c r="I9" s="2028" t="s">
        <v>92</v>
      </c>
      <c r="J9" s="2029" t="s">
        <v>318</v>
      </c>
      <c r="K9" s="2067" t="s">
        <v>584</v>
      </c>
      <c r="L9" s="2068" t="s">
        <v>319</v>
      </c>
      <c r="M9" s="2392"/>
      <c r="W9" s="1634">
        <v>34</v>
      </c>
    </row>
    <row customHeight="1" ht="35.699999999999996">
      <c r="B10" s="2056" t="s">
        <v>708</v>
      </c>
      <c r="C10" s="2056" t="s">
        <v>709</v>
      </c>
      <c r="D10" s="2055" t="s">
        <v>645</v>
      </c>
      <c r="E10" s="2059" t="s">
        <v>646</v>
      </c>
      <c r="F10" s="2059" t="s">
        <v>646</v>
      </c>
      <c r="H10" s="379"/>
      <c r="I10" s="2027" t="s">
        <v>114</v>
      </c>
      <c r="J10" s="1889" t="s">
        <v>710</v>
      </c>
      <c r="K10" s="2021" t="s">
        <v>322</v>
      </c>
      <c r="L10" s="821"/>
      <c r="M10" s="300" t="s">
        <v>711</v>
      </c>
      <c r="W10" s="1634">
        <v>34</v>
      </c>
    </row>
    <row customHeight="1" ht="50.25">
      <c r="B11" s="2056" t="s">
        <v>712</v>
      </c>
      <c r="C11" s="2056" t="s">
        <v>713</v>
      </c>
      <c r="D11" s="2055" t="s">
        <v>645</v>
      </c>
      <c r="E11" s="2059" t="s">
        <v>646</v>
      </c>
      <c r="F11" s="2059" t="s">
        <v>646</v>
      </c>
      <c r="H11" s="379"/>
      <c r="I11" s="2027" t="s">
        <v>115</v>
      </c>
      <c r="J11" s="1889" t="s">
        <v>714</v>
      </c>
      <c r="K11" s="2021" t="s">
        <v>322</v>
      </c>
      <c r="L11" s="821"/>
      <c r="M11" s="300" t="s">
        <v>711</v>
      </c>
      <c r="W11" s="1634">
        <v>48</v>
      </c>
    </row>
    <row customHeight="1" ht="48.29999999999999">
      <c r="B12" s="2056" t="s">
        <v>715</v>
      </c>
      <c r="C12" s="2056" t="s">
        <v>716</v>
      </c>
      <c r="D12" s="2055" t="s">
        <v>645</v>
      </c>
      <c r="E12" s="2059" t="s">
        <v>646</v>
      </c>
      <c r="F12" s="2059" t="s">
        <v>646</v>
      </c>
      <c r="H12" s="1691"/>
      <c r="I12" s="2027" t="s">
        <v>94</v>
      </c>
      <c r="J12" s="2034" t="s">
        <v>717</v>
      </c>
      <c r="K12" s="2021" t="s">
        <v>322</v>
      </c>
      <c r="L12" s="821"/>
      <c r="M12" s="300" t="s">
        <v>718</v>
      </c>
      <c r="N12" s="1627"/>
      <c r="P12" s="1634"/>
      <c r="W12" s="1634">
        <v>46</v>
      </c>
    </row>
    <row customHeight="1" ht="14.699999999999998">
      <c r="E13" s="346"/>
      <c r="H13" s="379"/>
      <c r="I13" s="350"/>
      <c r="J13" s="654" t="s">
        <v>719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F44AE-D6A8-9452-2FC8-FF0E90EC467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570</v>
      </c>
      <c r="H2" s="544"/>
      <c r="I2" s="544"/>
      <c r="J2" s="545" t="s">
        <v>720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721</v>
      </c>
      <c r="F6" s="2310"/>
      <c r="G6" s="2310"/>
      <c r="H6" s="2310"/>
      <c r="I6" s="2310"/>
      <c r="J6" s="559"/>
      <c r="AF6" s="1634">
        <v>30</v>
      </c>
    </row>
    <row customHeight="1" ht="11.549999999999999">
      <c r="E7" s="2252" t="str">
        <f>IF(org=0,"Не определено",org)</f>
        <v>Филиал "Печорская ГРЭС" АО "Интер РАО-Электрогенерация"</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122</v>
      </c>
      <c r="AF9" s="1639">
        <v>4</v>
      </c>
    </row>
    <row customHeight="1" ht="11.549999999999999">
      <c r="E10" s="714"/>
      <c r="F10" s="2370" t="s">
        <v>110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582</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583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316</v>
      </c>
      <c r="F13" s="2373"/>
      <c r="G13" s="2373"/>
      <c r="H13" s="1554"/>
      <c r="I13" s="1554"/>
      <c r="J13" s="2130"/>
      <c r="AF13" s="1634">
        <v>11</v>
      </c>
    </row>
    <row customHeight="1" ht="24">
      <c r="E14" s="1642" t="s">
        <v>92</v>
      </c>
      <c r="F14" s="1637" t="s">
        <v>318</v>
      </c>
      <c r="G14" s="1637" t="s">
        <v>584</v>
      </c>
      <c r="H14" s="1637" t="s">
        <v>319</v>
      </c>
      <c r="I14" s="1637" t="s">
        <v>319</v>
      </c>
      <c r="J14" s="2130"/>
      <c r="AF14" s="1634">
        <v>23</v>
      </c>
    </row>
    <row customHeight="1" ht="19.95">
      <c r="D15" s="1641"/>
      <c r="E15" s="1633" t="s">
        <v>114</v>
      </c>
      <c r="F15" s="710" t="s">
        <v>722</v>
      </c>
      <c r="G15" s="1649" t="s">
        <v>570</v>
      </c>
      <c r="H15" s="560"/>
      <c r="I15" s="560"/>
      <c r="J15" s="292" t="s">
        <v>723</v>
      </c>
      <c r="K15" s="546" t="s">
        <v>648</v>
      </c>
      <c r="AF15" s="1634">
        <v>19</v>
      </c>
    </row>
    <row customHeight="1" ht="35.699999999999996">
      <c r="D16" s="1641"/>
      <c r="E16" s="1633" t="s">
        <v>115</v>
      </c>
      <c r="F16" s="710" t="s">
        <v>724</v>
      </c>
      <c r="G16" s="1649" t="s">
        <v>570</v>
      </c>
      <c r="H16" s="561">
        <f>SUM(H17,H20:H32)</f>
        <v>0</v>
      </c>
      <c r="I16" s="561">
        <f>SUM(I17,I20,I23,I26,I29:I32)</f>
        <v>0</v>
      </c>
      <c r="J16" s="292" t="s">
        <v>725</v>
      </c>
      <c r="K16" s="546" t="s">
        <v>648</v>
      </c>
      <c r="AF16" s="1634">
        <v>34</v>
      </c>
    </row>
    <row customHeight="1" ht="19.95">
      <c r="D17" s="1641"/>
      <c r="E17" s="1667" t="s">
        <v>726</v>
      </c>
      <c r="F17" s="957" t="s">
        <v>727</v>
      </c>
      <c r="G17" s="1646" t="s">
        <v>570</v>
      </c>
      <c r="H17" s="560"/>
      <c r="I17" s="560"/>
      <c r="J17" s="292" t="s">
        <v>728</v>
      </c>
      <c r="K17" s="546"/>
      <c r="AF17" s="1634">
        <v>19</v>
      </c>
    </row>
    <row customHeight="1" ht="24">
      <c r="D18" s="1641"/>
      <c r="E18" s="1667" t="s">
        <v>729</v>
      </c>
      <c r="F18" s="1653" t="s">
        <v>730</v>
      </c>
      <c r="G18" s="1646" t="s">
        <v>570</v>
      </c>
      <c r="H18" s="560"/>
      <c r="I18" s="560"/>
      <c r="J18" s="292" t="s">
        <v>731</v>
      </c>
      <c r="K18" s="546"/>
      <c r="AF18" s="1634">
        <v>23</v>
      </c>
    </row>
    <row customHeight="1" ht="35.699999999999996">
      <c r="D19" s="1641"/>
      <c r="E19" s="1667" t="s">
        <v>732</v>
      </c>
      <c r="F19" s="1653" t="s">
        <v>733</v>
      </c>
      <c r="G19" s="1646" t="s">
        <v>570</v>
      </c>
      <c r="H19" s="560"/>
      <c r="I19" s="560"/>
      <c r="J19" s="292"/>
      <c r="K19" s="546"/>
      <c r="AF19" s="1634">
        <v>34</v>
      </c>
    </row>
    <row customHeight="1" ht="19.95">
      <c r="D20" s="1641"/>
      <c r="E20" s="1667" t="s">
        <v>323</v>
      </c>
      <c r="F20" s="957" t="s">
        <v>734</v>
      </c>
      <c r="G20" s="1646" t="s">
        <v>570</v>
      </c>
      <c r="H20" s="560"/>
      <c r="I20" s="560"/>
      <c r="J20" s="292" t="s">
        <v>735</v>
      </c>
      <c r="K20" s="546"/>
      <c r="AF20" s="1634">
        <v>19</v>
      </c>
    </row>
    <row customHeight="1" ht="19.95">
      <c r="D21" s="1641"/>
      <c r="E21" s="1667" t="s">
        <v>736</v>
      </c>
      <c r="F21" s="1653" t="s">
        <v>737</v>
      </c>
      <c r="G21" s="1646" t="s">
        <v>570</v>
      </c>
      <c r="H21" s="560"/>
      <c r="I21" s="560"/>
      <c r="J21" s="292"/>
      <c r="K21" s="546"/>
      <c r="AF21" s="1634">
        <v>19</v>
      </c>
    </row>
    <row customHeight="1" ht="19.95">
      <c r="D22" s="1641"/>
      <c r="E22" s="1667" t="s">
        <v>738</v>
      </c>
      <c r="F22" s="1653" t="s">
        <v>739</v>
      </c>
      <c r="G22" s="1646" t="s">
        <v>570</v>
      </c>
      <c r="H22" s="560"/>
      <c r="I22" s="560"/>
      <c r="J22" s="292"/>
      <c r="K22" s="546"/>
      <c r="AF22" s="1634">
        <v>19</v>
      </c>
    </row>
    <row customHeight="1" ht="24">
      <c r="D23" s="1641"/>
      <c r="E23" s="1667" t="s">
        <v>326</v>
      </c>
      <c r="F23" s="957" t="s">
        <v>740</v>
      </c>
      <c r="G23" s="1646" t="s">
        <v>570</v>
      </c>
      <c r="H23" s="560"/>
      <c r="I23" s="560"/>
      <c r="J23" s="292" t="s">
        <v>741</v>
      </c>
      <c r="K23" s="546"/>
      <c r="AF23" s="1634">
        <v>23</v>
      </c>
    </row>
    <row customHeight="1" ht="19.95">
      <c r="D24" s="1641"/>
      <c r="E24" s="1667" t="s">
        <v>742</v>
      </c>
      <c r="F24" s="1653" t="s">
        <v>743</v>
      </c>
      <c r="G24" s="1646" t="s">
        <v>570</v>
      </c>
      <c r="H24" s="560"/>
      <c r="I24" s="560"/>
      <c r="J24" s="292"/>
      <c r="K24" s="546"/>
      <c r="AF24" s="1634">
        <v>19</v>
      </c>
    </row>
    <row customHeight="1" ht="35.699999999999996">
      <c r="D25" s="1641"/>
      <c r="E25" s="1667" t="s">
        <v>744</v>
      </c>
      <c r="F25" s="1653" t="s">
        <v>745</v>
      </c>
      <c r="G25" s="1646" t="s">
        <v>570</v>
      </c>
      <c r="H25" s="560"/>
      <c r="I25" s="560"/>
      <c r="J25" s="292"/>
      <c r="K25" s="546"/>
      <c r="AF25" s="1634">
        <v>34</v>
      </c>
    </row>
    <row customHeight="1" ht="24">
      <c r="D26" s="1641"/>
      <c r="E26" s="1667" t="s">
        <v>746</v>
      </c>
      <c r="F26" s="957" t="s">
        <v>747</v>
      </c>
      <c r="G26" s="1646" t="s">
        <v>570</v>
      </c>
      <c r="H26" s="560"/>
      <c r="I26" s="560"/>
      <c r="J26" s="292" t="s">
        <v>748</v>
      </c>
      <c r="K26" s="546"/>
      <c r="AF26" s="1634">
        <v>23</v>
      </c>
    </row>
    <row customHeight="1" ht="19.95">
      <c r="D27" s="1641"/>
      <c r="E27" s="1678" t="s">
        <v>749</v>
      </c>
      <c r="F27" s="1653" t="s">
        <v>750</v>
      </c>
      <c r="G27" s="1657" t="s">
        <v>570</v>
      </c>
      <c r="H27" s="1679"/>
      <c r="I27" s="1679"/>
      <c r="J27" s="292"/>
      <c r="K27" s="546"/>
      <c r="AF27" s="1634">
        <v>19</v>
      </c>
    </row>
    <row customHeight="1" ht="19.95">
      <c r="D28" s="1641"/>
      <c r="E28" s="1678" t="s">
        <v>751</v>
      </c>
      <c r="F28" s="1653" t="s">
        <v>752</v>
      </c>
      <c r="G28" s="1657" t="s">
        <v>570</v>
      </c>
      <c r="H28" s="1679"/>
      <c r="I28" s="1679"/>
      <c r="J28" s="292"/>
      <c r="K28" s="546"/>
      <c r="AF28" s="1634">
        <v>19</v>
      </c>
    </row>
    <row customHeight="1" ht="19.95">
      <c r="D29" s="1641"/>
      <c r="E29" s="1678" t="s">
        <v>753</v>
      </c>
      <c r="F29" s="957" t="s">
        <v>754</v>
      </c>
      <c r="G29" s="1657" t="s">
        <v>570</v>
      </c>
      <c r="H29" s="1679"/>
      <c r="I29" s="1679"/>
      <c r="J29" s="292"/>
      <c r="K29" s="546"/>
      <c r="AF29" s="1634">
        <v>19</v>
      </c>
    </row>
    <row customHeight="1" ht="19.95">
      <c r="D30" s="1641"/>
      <c r="E30" s="1678" t="s">
        <v>755</v>
      </c>
      <c r="F30" s="957" t="s">
        <v>756</v>
      </c>
      <c r="G30" s="1657" t="s">
        <v>570</v>
      </c>
      <c r="H30" s="1679"/>
      <c r="I30" s="1679"/>
      <c r="J30" s="292"/>
      <c r="K30" s="546"/>
      <c r="AF30" s="1634">
        <v>19</v>
      </c>
    </row>
    <row customHeight="1" ht="19.95">
      <c r="D31" s="1641"/>
      <c r="E31" s="1678" t="s">
        <v>757</v>
      </c>
      <c r="F31" s="957" t="s">
        <v>758</v>
      </c>
      <c r="G31" s="1657" t="s">
        <v>570</v>
      </c>
      <c r="H31" s="1679"/>
      <c r="I31" s="1679"/>
      <c r="J31" s="292"/>
      <c r="K31" s="546"/>
      <c r="AF31" s="1634">
        <v>19</v>
      </c>
    </row>
    <row s="1369" customFormat="1" customHeight="1" ht="35.699999999999996">
      <c r="A32" s="990"/>
      <c r="C32" s="1639"/>
      <c r="D32" s="1641"/>
      <c r="E32" s="1678" t="s">
        <v>759</v>
      </c>
      <c r="F32" s="957" t="s">
        <v>760</v>
      </c>
      <c r="G32" s="1647" t="s">
        <v>570</v>
      </c>
      <c r="H32" s="582">
        <f>SUM(H33:H34)</f>
        <v>0</v>
      </c>
      <c r="I32" s="582">
        <f>SUM(I33:I34)</f>
        <v>0</v>
      </c>
      <c r="J32" s="292" t="s">
        <v>761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595</v>
      </c>
      <c r="G34" s="575"/>
      <c r="H34" s="576"/>
      <c r="I34" s="576"/>
      <c r="J34" s="304" t="s">
        <v>762</v>
      </c>
      <c r="K34" s="546"/>
      <c r="L34" s="1639"/>
      <c r="M34" s="1639"/>
      <c r="R34" s="1639"/>
      <c r="U34" s="547"/>
      <c r="AA34" s="1635"/>
      <c r="AB34" s="1635"/>
      <c r="AC34" s="1635"/>
      <c r="AD34" s="1635"/>
      <c r="AE34" s="1635"/>
      <c r="AF34" s="1163">
        <v>19</v>
      </c>
    </row>
    <row customHeight="1" ht="60">
      <c r="D35" s="1641"/>
      <c r="E35" s="1678" t="s">
        <v>763</v>
      </c>
      <c r="F35" s="957" t="s">
        <v>764</v>
      </c>
      <c r="G35" s="1657" t="s">
        <v>570</v>
      </c>
      <c r="H35" s="1679"/>
      <c r="I35" s="1679"/>
      <c r="J35" s="292" t="s">
        <v>765</v>
      </c>
      <c r="K35" s="546"/>
      <c r="AF35" s="1634">
        <v>57</v>
      </c>
    </row>
    <row s="1369" customFormat="1" customHeight="1" ht="24">
      <c r="A36" s="992" t="s">
        <v>596</v>
      </c>
      <c r="C36" s="1639"/>
      <c r="D36" s="1641"/>
      <c r="E36" s="1667" t="s">
        <v>94</v>
      </c>
      <c r="F36" s="710" t="s">
        <v>766</v>
      </c>
      <c r="G36" s="1646" t="s">
        <v>570</v>
      </c>
      <c r="H36" s="560"/>
      <c r="I36" s="560"/>
      <c r="J36" s="292" t="s">
        <v>767</v>
      </c>
      <c r="K36" s="546"/>
      <c r="L36" s="1639"/>
      <c r="M36" s="1639"/>
      <c r="R36" s="1639"/>
      <c r="U36" s="547"/>
      <c r="AA36" s="1635"/>
      <c r="AB36" s="1635"/>
      <c r="AC36" s="1635"/>
      <c r="AD36" s="1635"/>
      <c r="AE36" s="1635"/>
      <c r="AF36" s="1163">
        <v>23</v>
      </c>
    </row>
    <row s="1369" customFormat="1" customHeight="1" ht="35.699999999999996">
      <c r="A37" s="992"/>
      <c r="C37" s="1639"/>
      <c r="D37" s="1641"/>
      <c r="E37" s="1667" t="s">
        <v>340</v>
      </c>
      <c r="F37" s="957" t="s">
        <v>768</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769</v>
      </c>
      <c r="G38" s="1646" t="s">
        <v>570</v>
      </c>
      <c r="H38" s="560"/>
      <c r="I38" s="560"/>
      <c r="J38" s="292" t="s">
        <v>770</v>
      </c>
      <c r="K38" s="546"/>
      <c r="L38" s="1639"/>
      <c r="M38" s="1639"/>
      <c r="R38" s="1639"/>
      <c r="U38" s="547"/>
      <c r="AA38" s="1635"/>
      <c r="AB38" s="1635"/>
      <c r="AC38" s="1635"/>
      <c r="AD38" s="1635"/>
      <c r="AE38" s="1635"/>
      <c r="AF38" s="1163">
        <v>19</v>
      </c>
    </row>
    <row s="1369" customFormat="1" customHeight="1" ht="24">
      <c r="A39" s="990"/>
      <c r="C39" s="1639"/>
      <c r="D39" s="578"/>
      <c r="E39" s="1667" t="s">
        <v>771</v>
      </c>
      <c r="F39" s="957" t="s">
        <v>772</v>
      </c>
      <c r="G39" s="1657" t="s">
        <v>570</v>
      </c>
      <c r="H39" s="560"/>
      <c r="I39" s="560"/>
      <c r="J39" s="292" t="s">
        <v>773</v>
      </c>
      <c r="K39" s="546"/>
      <c r="L39" s="1639"/>
      <c r="M39" s="1639"/>
      <c r="R39" s="1639"/>
      <c r="U39" s="547"/>
      <c r="AA39" s="1635"/>
      <c r="AB39" s="1635"/>
      <c r="AC39" s="1635"/>
      <c r="AD39" s="1635"/>
      <c r="AE39" s="1635"/>
      <c r="AF39" s="1163">
        <v>23</v>
      </c>
    </row>
    <row s="1369" customFormat="1" customHeight="1" ht="24">
      <c r="A40" s="990"/>
      <c r="C40" s="1639"/>
      <c r="D40" s="1641"/>
      <c r="E40" s="1667" t="s">
        <v>774</v>
      </c>
      <c r="F40" s="1653" t="s">
        <v>775</v>
      </c>
      <c r="G40" s="1646" t="s">
        <v>570</v>
      </c>
      <c r="H40" s="560"/>
      <c r="I40" s="560"/>
      <c r="J40" s="292" t="s">
        <v>776</v>
      </c>
      <c r="K40" s="546"/>
      <c r="L40" s="1639"/>
      <c r="M40" s="1639"/>
      <c r="R40" s="1639"/>
      <c r="U40" s="547"/>
      <c r="AA40" s="1635"/>
      <c r="AB40" s="1635"/>
      <c r="AC40" s="1635"/>
      <c r="AD40" s="1635"/>
      <c r="AE40" s="1635"/>
      <c r="AF40" s="1163">
        <v>23</v>
      </c>
    </row>
    <row s="1369" customFormat="1" customHeight="1" ht="24">
      <c r="A41" s="990"/>
      <c r="C41" s="1639"/>
      <c r="D41" s="1641"/>
      <c r="E41" s="1667" t="s">
        <v>777</v>
      </c>
      <c r="F41" s="1653" t="s">
        <v>778</v>
      </c>
      <c r="G41" s="1646" t="s">
        <v>570</v>
      </c>
      <c r="H41" s="560"/>
      <c r="I41" s="560"/>
      <c r="J41" s="292" t="s">
        <v>779</v>
      </c>
      <c r="K41" s="546"/>
      <c r="L41" s="1639"/>
      <c r="M41" s="1639"/>
      <c r="R41" s="1639"/>
      <c r="U41" s="547"/>
      <c r="AA41" s="1635"/>
      <c r="AB41" s="1635"/>
      <c r="AC41" s="1635"/>
      <c r="AD41" s="1635"/>
      <c r="AE41" s="1635"/>
      <c r="AF41" s="1163">
        <v>23</v>
      </c>
    </row>
    <row s="1369" customFormat="1" customHeight="1" ht="24">
      <c r="A42" s="990"/>
      <c r="C42" s="1639"/>
      <c r="D42" s="1641"/>
      <c r="E42" s="1667" t="s">
        <v>780</v>
      </c>
      <c r="F42" s="1653" t="s">
        <v>781</v>
      </c>
      <c r="G42" s="1646" t="s">
        <v>570</v>
      </c>
      <c r="H42" s="560"/>
      <c r="I42" s="560"/>
      <c r="J42" s="292" t="s">
        <v>782</v>
      </c>
      <c r="K42" s="546"/>
      <c r="L42" s="1639"/>
      <c r="M42" s="1639"/>
      <c r="R42" s="1639"/>
      <c r="U42" s="547"/>
      <c r="AA42" s="1635"/>
      <c r="AB42" s="1635"/>
      <c r="AC42" s="1635"/>
      <c r="AD42" s="1635"/>
      <c r="AE42" s="1635"/>
      <c r="AF42" s="1163">
        <v>23</v>
      </c>
    </row>
    <row s="1369" customFormat="1" customHeight="1" ht="35.699999999999996">
      <c r="A43" s="990"/>
      <c r="C43" s="1639" t="s">
        <v>606</v>
      </c>
      <c r="D43" s="1641"/>
      <c r="E43" s="1667" t="s">
        <v>116</v>
      </c>
      <c r="F43" s="710" t="s">
        <v>647</v>
      </c>
      <c r="G43" s="1649" t="s">
        <v>783</v>
      </c>
      <c r="H43" s="404"/>
      <c r="I43" s="404"/>
      <c r="J43" s="292" t="s">
        <v>784</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785</v>
      </c>
      <c r="G44" s="1646" t="s">
        <v>786</v>
      </c>
      <c r="H44" s="548"/>
      <c r="I44" s="548"/>
      <c r="J44" s="292" t="s">
        <v>787</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788</v>
      </c>
      <c r="G45" s="1657" t="s">
        <v>789</v>
      </c>
      <c r="H45" s="548"/>
      <c r="I45" s="548"/>
      <c r="J45" s="292" t="s">
        <v>790</v>
      </c>
      <c r="K45" s="546"/>
      <c r="L45" s="1639"/>
      <c r="M45" s="1639"/>
      <c r="R45" s="1639"/>
      <c r="U45" s="547"/>
      <c r="AA45" s="1635"/>
      <c r="AB45" s="1635"/>
      <c r="AC45" s="1635"/>
      <c r="AD45" s="1635"/>
      <c r="AE45" s="1635"/>
      <c r="AF45" s="1163">
        <v>23</v>
      </c>
    </row>
    <row s="1369" customFormat="1" customHeight="1" ht="19.95">
      <c r="A46" s="990"/>
      <c r="C46" s="1639"/>
      <c r="D46" s="1641"/>
      <c r="E46" s="1667" t="s">
        <v>117</v>
      </c>
      <c r="F46" s="710" t="s">
        <v>791</v>
      </c>
      <c r="G46" s="1646" t="s">
        <v>608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36EA8-0018-A618-5E38-31838FCE013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570</v>
      </c>
      <c r="H2" s="544"/>
      <c r="I2" s="544"/>
      <c r="J2" s="545" t="s">
        <v>573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792</v>
      </c>
      <c r="F6" s="2251"/>
      <c r="G6" s="2251"/>
      <c r="H6" s="2251"/>
      <c r="I6" s="2251"/>
      <c r="J6" s="559"/>
      <c r="AF6" s="1634">
        <v>32</v>
      </c>
    </row>
    <row customHeight="1" ht="25.2">
      <c r="E7" s="2252" t="str">
        <f>IF(org=0,"Не определено",org)</f>
        <v>Филиал "Печорская ГРЭС" АО "Интер РАО-Электрогенерация"</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122</v>
      </c>
      <c r="AF9" s="1639">
        <v>1</v>
      </c>
    </row>
    <row customHeight="1" ht="11.549999999999999">
      <c r="E10" s="714"/>
      <c r="F10" s="2370" t="s">
        <v>110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582</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316</v>
      </c>
      <c r="F13" s="2373"/>
      <c r="G13" s="2373"/>
      <c r="H13" s="1659"/>
      <c r="I13" s="1659"/>
      <c r="J13" s="2130"/>
      <c r="AF13" s="1634">
        <v>11</v>
      </c>
    </row>
    <row customHeight="1" ht="24">
      <c r="E14" s="1660" t="s">
        <v>92</v>
      </c>
      <c r="F14" s="1663" t="s">
        <v>318</v>
      </c>
      <c r="G14" s="1663" t="s">
        <v>584</v>
      </c>
      <c r="H14" s="1663" t="s">
        <v>319</v>
      </c>
      <c r="I14" s="1663" t="s">
        <v>319</v>
      </c>
      <c r="J14" s="2130"/>
      <c r="AF14" s="1634">
        <v>23</v>
      </c>
    </row>
    <row customHeight="1" ht="19.95">
      <c r="D15" s="1641"/>
      <c r="E15" s="1633" t="s">
        <v>114</v>
      </c>
      <c r="F15" s="710" t="s">
        <v>793</v>
      </c>
      <c r="G15" s="1660" t="s">
        <v>570</v>
      </c>
      <c r="H15" s="560"/>
      <c r="I15" s="560"/>
      <c r="J15" s="292" t="s">
        <v>794</v>
      </c>
      <c r="K15" s="546" t="s">
        <v>648</v>
      </c>
      <c r="AF15" s="1634">
        <v>19</v>
      </c>
    </row>
    <row customHeight="1" ht="24">
      <c r="D16" s="1641"/>
      <c r="E16" s="1633" t="s">
        <v>115</v>
      </c>
      <c r="F16" s="1668" t="s">
        <v>795</v>
      </c>
      <c r="G16" s="1660" t="s">
        <v>570</v>
      </c>
      <c r="H16" s="561">
        <f>SUM(H17,H20:H27)</f>
        <v>0</v>
      </c>
      <c r="I16" s="561">
        <f>SUM(I17,I20:I27)</f>
        <v>0</v>
      </c>
      <c r="J16" s="292" t="s">
        <v>796</v>
      </c>
      <c r="K16" s="546" t="s">
        <v>648</v>
      </c>
      <c r="AF16" s="1634">
        <v>23</v>
      </c>
    </row>
    <row customHeight="1" ht="35.699999999999996">
      <c r="D17" s="1641"/>
      <c r="E17" s="1667" t="s">
        <v>726</v>
      </c>
      <c r="F17" s="1670" t="s">
        <v>797</v>
      </c>
      <c r="G17" s="1657" t="s">
        <v>570</v>
      </c>
      <c r="H17" s="560"/>
      <c r="I17" s="560"/>
      <c r="J17" s="292" t="s">
        <v>798</v>
      </c>
      <c r="K17" s="546"/>
      <c r="AF17" s="1634">
        <v>34</v>
      </c>
    </row>
    <row customHeight="1" ht="19.95">
      <c r="D18" s="1641"/>
      <c r="E18" s="1667" t="s">
        <v>729</v>
      </c>
      <c r="F18" s="1671" t="s">
        <v>799</v>
      </c>
      <c r="G18" s="1657" t="s">
        <v>570</v>
      </c>
      <c r="H18" s="560"/>
      <c r="I18" s="560"/>
      <c r="J18" s="292"/>
      <c r="K18" s="546"/>
      <c r="AF18" s="1634">
        <v>19</v>
      </c>
    </row>
    <row customHeight="1" ht="24">
      <c r="D19" s="1641"/>
      <c r="E19" s="1667" t="s">
        <v>732</v>
      </c>
      <c r="F19" s="1671" t="s">
        <v>800</v>
      </c>
      <c r="G19" s="1657" t="s">
        <v>570</v>
      </c>
      <c r="H19" s="560"/>
      <c r="I19" s="560"/>
      <c r="J19" s="292"/>
      <c r="K19" s="546"/>
      <c r="AF19" s="1634">
        <v>23</v>
      </c>
    </row>
    <row customHeight="1" ht="35.699999999999996">
      <c r="D20" s="1641"/>
      <c r="E20" s="1667" t="s">
        <v>323</v>
      </c>
      <c r="F20" s="1670" t="s">
        <v>801</v>
      </c>
      <c r="G20" s="1657" t="s">
        <v>570</v>
      </c>
      <c r="H20" s="560"/>
      <c r="I20" s="560"/>
      <c r="J20" s="292"/>
      <c r="K20" s="546"/>
      <c r="AF20" s="1634">
        <v>34</v>
      </c>
    </row>
    <row customHeight="1" ht="48.29999999999999">
      <c r="D21" s="1641"/>
      <c r="E21" s="1667" t="s">
        <v>326</v>
      </c>
      <c r="F21" s="1670" t="s">
        <v>802</v>
      </c>
      <c r="G21" s="1657" t="s">
        <v>570</v>
      </c>
      <c r="H21" s="560"/>
      <c r="I21" s="560"/>
      <c r="J21" s="292"/>
      <c r="K21" s="546"/>
      <c r="AF21" s="1634">
        <v>46</v>
      </c>
    </row>
    <row customHeight="1" ht="60">
      <c r="D22" s="1641"/>
      <c r="E22" s="1667" t="s">
        <v>746</v>
      </c>
      <c r="F22" s="1670" t="s">
        <v>803</v>
      </c>
      <c r="G22" s="1657" t="s">
        <v>570</v>
      </c>
      <c r="H22" s="560"/>
      <c r="I22" s="560"/>
      <c r="J22" s="292"/>
      <c r="K22" s="546"/>
      <c r="AF22" s="1634">
        <v>57</v>
      </c>
    </row>
    <row customHeight="1" ht="35.699999999999996">
      <c r="D23" s="1641"/>
      <c r="E23" s="1667" t="s">
        <v>753</v>
      </c>
      <c r="F23" s="1670" t="s">
        <v>804</v>
      </c>
      <c r="G23" s="1657" t="s">
        <v>570</v>
      </c>
      <c r="H23" s="560"/>
      <c r="I23" s="560"/>
      <c r="J23" s="292"/>
      <c r="K23" s="546"/>
      <c r="AF23" s="1634">
        <v>34</v>
      </c>
    </row>
    <row customHeight="1" ht="35.699999999999996">
      <c r="D24" s="1641"/>
      <c r="E24" s="1667" t="s">
        <v>755</v>
      </c>
      <c r="F24" s="1670" t="s">
        <v>805</v>
      </c>
      <c r="G24" s="1657" t="s">
        <v>570</v>
      </c>
      <c r="H24" s="560"/>
      <c r="I24" s="560"/>
      <c r="J24" s="292"/>
      <c r="K24" s="546"/>
      <c r="AF24" s="1634">
        <v>34</v>
      </c>
    </row>
    <row customHeight="1" ht="24">
      <c r="D25" s="1641"/>
      <c r="E25" s="1667" t="s">
        <v>757</v>
      </c>
      <c r="F25" s="1670" t="s">
        <v>806</v>
      </c>
      <c r="G25" s="1657" t="s">
        <v>570</v>
      </c>
      <c r="H25" s="560"/>
      <c r="I25" s="560"/>
      <c r="J25" s="292"/>
      <c r="K25" s="546"/>
      <c r="AF25" s="1634">
        <v>23</v>
      </c>
    </row>
    <row customHeight="1" ht="76.5">
      <c r="D26" s="1641"/>
      <c r="E26" s="1667" t="s">
        <v>759</v>
      </c>
      <c r="F26" s="1670" t="s">
        <v>807</v>
      </c>
      <c r="G26" s="1657" t="s">
        <v>570</v>
      </c>
      <c r="H26" s="560"/>
      <c r="I26" s="560"/>
      <c r="J26" s="292"/>
      <c r="K26" s="546"/>
      <c r="AF26" s="1634">
        <v>73</v>
      </c>
    </row>
    <row s="1369" customFormat="1" customHeight="1" ht="35.699999999999996">
      <c r="A27" s="990"/>
      <c r="C27" s="1639"/>
      <c r="D27" s="1641"/>
      <c r="E27" s="1632" t="s">
        <v>763</v>
      </c>
      <c r="F27" s="1631" t="s">
        <v>808</v>
      </c>
      <c r="G27" s="1658" t="s">
        <v>570</v>
      </c>
      <c r="H27" s="582">
        <f>SUM(H28:H29)</f>
        <v>0</v>
      </c>
      <c r="I27" s="582">
        <f>SUM(I28:I29)</f>
        <v>0</v>
      </c>
      <c r="J27" s="292" t="s">
        <v>761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595</v>
      </c>
      <c r="G29" s="575"/>
      <c r="H29" s="576"/>
      <c r="I29" s="576"/>
      <c r="J29" s="304" t="s">
        <v>762</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809</v>
      </c>
      <c r="G30" s="1657" t="s">
        <v>570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810</v>
      </c>
      <c r="G31" s="1657" t="s">
        <v>570</v>
      </c>
      <c r="H31" s="560"/>
      <c r="I31" s="560"/>
      <c r="J31" s="292" t="s">
        <v>811</v>
      </c>
      <c r="K31" s="546"/>
      <c r="L31" s="1639"/>
      <c r="M31" s="1639"/>
      <c r="R31" s="1639"/>
      <c r="U31" s="547"/>
      <c r="AA31" s="1635"/>
      <c r="AB31" s="1635"/>
      <c r="AC31" s="1635"/>
      <c r="AD31" s="1635"/>
      <c r="AE31" s="1635"/>
      <c r="AF31" s="1163">
        <v>34</v>
      </c>
    </row>
    <row s="1369" customFormat="1" customHeight="1" ht="24">
      <c r="A32" s="990"/>
      <c r="C32" s="1639"/>
      <c r="D32" s="1641"/>
      <c r="E32" s="1667" t="s">
        <v>771</v>
      </c>
      <c r="F32" s="693" t="s">
        <v>775</v>
      </c>
      <c r="G32" s="1657" t="s">
        <v>570</v>
      </c>
      <c r="H32" s="560"/>
      <c r="I32" s="560"/>
      <c r="J32" s="292" t="s">
        <v>812</v>
      </c>
      <c r="K32" s="546"/>
      <c r="L32" s="1639"/>
      <c r="M32" s="1639"/>
      <c r="R32" s="1639"/>
      <c r="U32" s="547"/>
      <c r="AA32" s="1635"/>
      <c r="AB32" s="1635"/>
      <c r="AC32" s="1635"/>
      <c r="AD32" s="1635"/>
      <c r="AE32" s="1635"/>
      <c r="AF32" s="1163">
        <v>23</v>
      </c>
    </row>
    <row s="1369" customFormat="1" customHeight="1" ht="24">
      <c r="A33" s="990"/>
      <c r="C33" s="1639"/>
      <c r="D33" s="1641"/>
      <c r="E33" s="1667" t="s">
        <v>813</v>
      </c>
      <c r="F33" s="693" t="s">
        <v>814</v>
      </c>
      <c r="G33" s="1657" t="s">
        <v>570</v>
      </c>
      <c r="H33" s="560"/>
      <c r="I33" s="560"/>
      <c r="J33" s="292" t="s">
        <v>815</v>
      </c>
      <c r="K33" s="546"/>
      <c r="L33" s="1639"/>
      <c r="M33" s="1639"/>
      <c r="R33" s="1639"/>
      <c r="U33" s="547"/>
      <c r="AA33" s="1635"/>
      <c r="AB33" s="1635"/>
      <c r="AC33" s="1635"/>
      <c r="AD33" s="1635"/>
      <c r="AE33" s="1635"/>
      <c r="AF33" s="1163">
        <v>23</v>
      </c>
    </row>
    <row s="1369" customFormat="1" customHeight="1" ht="24">
      <c r="A34" s="990"/>
      <c r="C34" s="1639"/>
      <c r="D34" s="1641"/>
      <c r="E34" s="1667" t="s">
        <v>816</v>
      </c>
      <c r="F34" s="693" t="s">
        <v>781</v>
      </c>
      <c r="G34" s="1657" t="s">
        <v>570</v>
      </c>
      <c r="H34" s="560"/>
      <c r="I34" s="560"/>
      <c r="J34" s="292" t="s">
        <v>817</v>
      </c>
      <c r="K34" s="546"/>
      <c r="L34" s="1639"/>
      <c r="M34" s="1639"/>
      <c r="R34" s="1639"/>
      <c r="U34" s="547"/>
      <c r="AA34" s="1635"/>
      <c r="AB34" s="1635"/>
      <c r="AC34" s="1635"/>
      <c r="AD34" s="1635"/>
      <c r="AE34" s="1635"/>
      <c r="AF34" s="1163">
        <v>23</v>
      </c>
    </row>
    <row s="1369" customFormat="1" customHeight="1" ht="35.699999999999996">
      <c r="A35" s="990"/>
      <c r="C35" s="1639" t="s">
        <v>606</v>
      </c>
      <c r="D35" s="1641"/>
      <c r="E35" s="1667" t="s">
        <v>116</v>
      </c>
      <c r="F35" s="1664" t="s">
        <v>647</v>
      </c>
      <c r="G35" s="1660" t="s">
        <v>322</v>
      </c>
      <c r="H35" s="404"/>
      <c r="I35" s="404"/>
      <c r="J35" s="292" t="s">
        <v>818</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819</v>
      </c>
      <c r="G36" s="1657" t="s">
        <v>786</v>
      </c>
      <c r="H36" s="548"/>
      <c r="I36" s="548"/>
      <c r="J36" s="292" t="s">
        <v>787</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820</v>
      </c>
      <c r="G37" s="1657" t="s">
        <v>789</v>
      </c>
      <c r="H37" s="548"/>
      <c r="I37" s="548"/>
      <c r="J37" s="292" t="s">
        <v>790</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821</v>
      </c>
      <c r="F39" s="2288" t="s">
        <v>822</v>
      </c>
      <c r="G39" s="2288"/>
      <c r="H39" s="372"/>
      <c r="I39" s="372"/>
      <c r="J39" s="372"/>
      <c r="AF39" s="1634">
        <v>26</v>
      </c>
    </row>
    <row s="1644" customFormat="1" customHeight="1" ht="39.75">
      <c r="A40" s="990"/>
      <c r="B40" s="1639"/>
      <c r="C40" s="1639"/>
      <c r="D40" s="354"/>
      <c r="F40" s="2288" t="s">
        <v>823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BBF5-CCCC-3008-CB08-1885763AFE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Филиал "Печорская ГРЭС" АО "Интер РАО-Электрогенерация"</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122</v>
      </c>
      <c r="J6" s="1025"/>
      <c r="X6" s="508">
        <v>1</v>
      </c>
    </row>
    <row customHeight="1" ht="11.549999999999999">
      <c r="D7" s="714"/>
      <c r="E7" s="2370" t="s">
        <v>110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582</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583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316</v>
      </c>
      <c r="E10" s="2105"/>
      <c r="F10" s="2105"/>
      <c r="G10" s="2105"/>
      <c r="H10" s="2105"/>
      <c r="I10" s="2105"/>
      <c r="J10" s="2106"/>
      <c r="K10" s="2202"/>
      <c r="L10" s="512"/>
      <c r="X10" s="761">
        <v>11</v>
      </c>
    </row>
    <row s="1638" customFormat="1" customHeight="1" ht="24">
      <c r="A11" s="2388"/>
      <c r="B11" s="2388"/>
      <c r="C11" s="660"/>
      <c r="D11" s="706" t="s">
        <v>92</v>
      </c>
      <c r="E11" s="708" t="s">
        <v>824</v>
      </c>
      <c r="F11" s="708" t="s">
        <v>584</v>
      </c>
      <c r="G11" s="468" t="s">
        <v>319</v>
      </c>
      <c r="H11" s="468" t="s">
        <v>406</v>
      </c>
      <c r="I11" s="810" t="s">
        <v>319</v>
      </c>
      <c r="J11" s="811" t="s">
        <v>406</v>
      </c>
      <c r="K11" s="2235"/>
      <c r="L11" s="661"/>
      <c r="X11" s="512">
        <v>23</v>
      </c>
    </row>
    <row s="1645" customFormat="1" customHeight="1" ht="10.5">
      <c r="A12" s="955"/>
      <c r="D12" s="1028" t="s">
        <v>114</v>
      </c>
      <c r="E12" s="1028" t="s">
        <v>115</v>
      </c>
      <c r="F12" s="1028" t="s">
        <v>94</v>
      </c>
      <c r="G12" s="1029" t="str">
        <f>G1&amp;".1"</f>
        <v>4.1</v>
      </c>
      <c r="H12" s="1029" t="str">
        <f>G1&amp;".2"</f>
        <v>4.2</v>
      </c>
      <c r="I12" s="1029" t="str">
        <f>I1&amp;".1"</f>
        <v>4.1</v>
      </c>
      <c r="J12" s="1029" t="str">
        <f>I1&amp;".2"</f>
        <v>4.2</v>
      </c>
      <c r="K12" s="1029"/>
      <c r="X12" s="514">
        <v>10</v>
      </c>
    </row>
    <row customHeight="1" ht="22.5">
      <c r="A13" s="2395" t="s">
        <v>825</v>
      </c>
      <c r="D13" s="956" t="s">
        <v>114</v>
      </c>
      <c r="E13" s="282" t="s">
        <v>826</v>
      </c>
      <c r="F13" s="663" t="s">
        <v>827</v>
      </c>
      <c r="G13" s="560"/>
      <c r="H13" s="664"/>
      <c r="I13" s="560"/>
      <c r="J13" s="664"/>
      <c r="K13" s="292" t="s">
        <v>828</v>
      </c>
      <c r="L13" s="723"/>
      <c r="X13" s="508">
        <v>0</v>
      </c>
    </row>
    <row customHeight="1" ht="22.5">
      <c r="A14" s="2395"/>
      <c r="D14" s="542" t="s">
        <v>115</v>
      </c>
      <c r="E14" s="282" t="s">
        <v>829</v>
      </c>
      <c r="F14" s="663" t="s">
        <v>830</v>
      </c>
      <c r="G14" s="560"/>
      <c r="H14" s="665"/>
      <c r="I14" s="560"/>
      <c r="J14" s="665"/>
      <c r="K14" s="292" t="s">
        <v>831</v>
      </c>
      <c r="L14" s="723"/>
      <c r="X14" s="508">
        <v>0</v>
      </c>
    </row>
    <row s="1638" customFormat="1" customHeight="1" ht="78.75">
      <c r="A15" s="2395"/>
      <c r="B15" s="514"/>
      <c r="D15" s="956" t="s">
        <v>94</v>
      </c>
      <c r="E15" s="710" t="s">
        <v>832</v>
      </c>
      <c r="F15" s="953" t="s">
        <v>322</v>
      </c>
      <c r="G15" s="953" t="s">
        <v>322</v>
      </c>
      <c r="H15" s="109"/>
      <c r="I15" s="953" t="s">
        <v>322</v>
      </c>
      <c r="J15" s="109"/>
      <c r="K15" s="292" t="s">
        <v>833</v>
      </c>
      <c r="L15" s="723"/>
      <c r="X15" s="761">
        <v>0</v>
      </c>
    </row>
    <row s="1638" customFormat="1" customHeight="1" ht="22.5">
      <c r="A16" s="2395"/>
      <c r="B16" s="514"/>
      <c r="D16" s="956" t="s">
        <v>340</v>
      </c>
      <c r="E16" s="957" t="s">
        <v>834</v>
      </c>
      <c r="F16" s="953" t="s">
        <v>835</v>
      </c>
      <c r="G16" s="820"/>
      <c r="H16" s="109"/>
      <c r="I16" s="820"/>
      <c r="J16" s="109"/>
      <c r="K16" s="292"/>
      <c r="L16" s="723"/>
      <c r="X16" s="761">
        <v>0</v>
      </c>
    </row>
    <row s="1638" customFormat="1" customHeight="1" ht="22.5">
      <c r="A17" s="2395"/>
      <c r="B17" s="514"/>
      <c r="D17" s="956" t="s">
        <v>348</v>
      </c>
      <c r="E17" s="957" t="s">
        <v>836</v>
      </c>
      <c r="F17" s="953" t="s">
        <v>837</v>
      </c>
      <c r="G17" s="820"/>
      <c r="H17" s="109"/>
      <c r="I17" s="820"/>
      <c r="J17" s="109"/>
      <c r="K17" s="292"/>
      <c r="L17" s="723"/>
      <c r="X17" s="761">
        <v>0</v>
      </c>
    </row>
    <row s="1638" customFormat="1" customHeight="1" ht="33.75">
      <c r="A18" s="2395"/>
      <c r="B18" s="514"/>
      <c r="D18" s="956" t="s">
        <v>350</v>
      </c>
      <c r="E18" s="957" t="s">
        <v>838</v>
      </c>
      <c r="F18" s="953" t="s">
        <v>589</v>
      </c>
      <c r="G18" s="683"/>
      <c r="H18" s="109"/>
      <c r="I18" s="683"/>
      <c r="J18" s="109"/>
      <c r="K18" s="292"/>
      <c r="L18" s="723"/>
      <c r="X18" s="761">
        <v>0</v>
      </c>
    </row>
    <row customHeight="1" ht="101.25">
      <c r="A19" s="2395"/>
      <c r="D19" s="956" t="s">
        <v>95</v>
      </c>
      <c r="E19" s="282" t="s">
        <v>839</v>
      </c>
      <c r="F19" s="663" t="s">
        <v>564</v>
      </c>
      <c r="G19" s="666"/>
      <c r="H19" s="665"/>
      <c r="I19" s="958"/>
      <c r="J19" s="665"/>
      <c r="K19" s="292" t="s">
        <v>840</v>
      </c>
      <c r="L19" s="723"/>
      <c r="X19" s="508">
        <v>0</v>
      </c>
    </row>
    <row s="1638" customFormat="1" customHeight="1" ht="18.75">
      <c r="A20" s="2395"/>
      <c r="C20" s="959"/>
      <c r="D20" s="956" t="s">
        <v>771</v>
      </c>
      <c r="E20" s="957" t="s">
        <v>841</v>
      </c>
      <c r="F20" s="953" t="s">
        <v>322</v>
      </c>
      <c r="G20" s="953" t="s">
        <v>322</v>
      </c>
      <c r="H20" s="952" t="s">
        <v>322</v>
      </c>
      <c r="I20" s="953" t="s">
        <v>322</v>
      </c>
      <c r="J20" s="952" t="s">
        <v>322</v>
      </c>
      <c r="K20" s="951"/>
      <c r="L20" s="723"/>
      <c r="W20" s="678"/>
      <c r="X20" s="761">
        <v>0</v>
      </c>
    </row>
    <row s="1638" customFormat="1" customHeight="1" ht="33.75">
      <c r="A21" s="2395"/>
      <c r="C21" s="959"/>
      <c r="D21" s="956" t="s">
        <v>774</v>
      </c>
      <c r="E21" s="579" t="s">
        <v>842</v>
      </c>
      <c r="F21" s="953" t="s">
        <v>843</v>
      </c>
      <c r="G21" s="683"/>
      <c r="H21" s="109"/>
      <c r="I21" s="683"/>
      <c r="J21" s="109"/>
      <c r="K21" s="951"/>
      <c r="L21" s="723"/>
      <c r="W21" s="678"/>
      <c r="X21" s="761">
        <v>0</v>
      </c>
    </row>
    <row s="1638" customFormat="1" customHeight="1" ht="33.75">
      <c r="A22" s="2395"/>
      <c r="C22" s="959"/>
      <c r="D22" s="956" t="s">
        <v>777</v>
      </c>
      <c r="E22" s="579" t="s">
        <v>844</v>
      </c>
      <c r="F22" s="953" t="s">
        <v>845</v>
      </c>
      <c r="G22" s="683"/>
      <c r="H22" s="109"/>
      <c r="I22" s="683"/>
      <c r="J22" s="109"/>
      <c r="K22" s="951"/>
      <c r="L22" s="723"/>
      <c r="W22" s="678"/>
      <c r="X22" s="761">
        <v>0</v>
      </c>
    </row>
    <row s="1638" customFormat="1" customHeight="1" ht="22.5">
      <c r="A23" s="2395"/>
      <c r="C23" s="959"/>
      <c r="D23" s="956" t="s">
        <v>813</v>
      </c>
      <c r="E23" s="957" t="s">
        <v>846</v>
      </c>
      <c r="F23" s="953" t="s">
        <v>322</v>
      </c>
      <c r="G23" s="953" t="s">
        <v>322</v>
      </c>
      <c r="H23" s="952" t="s">
        <v>322</v>
      </c>
      <c r="I23" s="953" t="s">
        <v>322</v>
      </c>
      <c r="J23" s="952" t="s">
        <v>322</v>
      </c>
      <c r="K23" s="951"/>
      <c r="L23" s="723"/>
      <c r="W23" s="678"/>
      <c r="X23" s="761">
        <v>0</v>
      </c>
    </row>
    <row s="1638" customFormat="1" customHeight="1" ht="22.5">
      <c r="A24" s="2395"/>
      <c r="C24" s="959"/>
      <c r="D24" s="956" t="s">
        <v>847</v>
      </c>
      <c r="E24" s="579" t="s">
        <v>848</v>
      </c>
      <c r="F24" s="953" t="s">
        <v>849</v>
      </c>
      <c r="G24" s="683"/>
      <c r="H24" s="689"/>
      <c r="I24" s="683"/>
      <c r="J24" s="689"/>
      <c r="K24" s="951"/>
      <c r="L24" s="723"/>
      <c r="W24" s="678"/>
      <c r="X24" s="761">
        <v>0</v>
      </c>
    </row>
    <row s="1638" customFormat="1" customHeight="1" ht="22.5">
      <c r="A25" s="2395"/>
      <c r="C25" s="959"/>
      <c r="D25" s="956" t="s">
        <v>850</v>
      </c>
      <c r="E25" s="579" t="s">
        <v>851</v>
      </c>
      <c r="F25" s="953" t="s">
        <v>322</v>
      </c>
      <c r="G25" s="953" t="s">
        <v>322</v>
      </c>
      <c r="H25" s="952" t="s">
        <v>322</v>
      </c>
      <c r="I25" s="953" t="s">
        <v>322</v>
      </c>
      <c r="J25" s="952" t="s">
        <v>322</v>
      </c>
      <c r="K25" s="951"/>
      <c r="L25" s="723"/>
      <c r="W25" s="678"/>
      <c r="X25" s="761">
        <v>0</v>
      </c>
    </row>
    <row s="1638" customFormat="1" customHeight="1" ht="18.75">
      <c r="A26" s="2395"/>
      <c r="C26" s="959"/>
      <c r="D26" s="956" t="s">
        <v>852</v>
      </c>
      <c r="E26" s="556" t="s">
        <v>853</v>
      </c>
      <c r="F26" s="953" t="s">
        <v>854</v>
      </c>
      <c r="G26" s="683"/>
      <c r="H26" s="689"/>
      <c r="I26" s="683"/>
      <c r="J26" s="689"/>
      <c r="K26" s="951"/>
      <c r="L26" s="723"/>
      <c r="W26" s="678"/>
      <c r="X26" s="761">
        <v>0</v>
      </c>
    </row>
    <row s="1638" customFormat="1" customHeight="1" ht="18.75">
      <c r="A27" s="2395"/>
      <c r="C27" s="959"/>
      <c r="D27" s="956" t="s">
        <v>855</v>
      </c>
      <c r="E27" s="556" t="s">
        <v>856</v>
      </c>
      <c r="F27" s="953" t="s">
        <v>857</v>
      </c>
      <c r="G27" s="683"/>
      <c r="H27" s="689"/>
      <c r="I27" s="683"/>
      <c r="J27" s="689"/>
      <c r="K27" s="951"/>
      <c r="L27" s="723"/>
      <c r="W27" s="678"/>
      <c r="X27" s="761">
        <v>0</v>
      </c>
    </row>
    <row s="1638" customFormat="1" customHeight="1" ht="18.75">
      <c r="A28" s="2395"/>
      <c r="C28" s="959"/>
      <c r="D28" s="956" t="s">
        <v>858</v>
      </c>
      <c r="E28" s="579" t="s">
        <v>859</v>
      </c>
      <c r="F28" s="953" t="s">
        <v>322</v>
      </c>
      <c r="G28" s="953" t="s">
        <v>322</v>
      </c>
      <c r="H28" s="952" t="s">
        <v>322</v>
      </c>
      <c r="I28" s="953" t="s">
        <v>322</v>
      </c>
      <c r="J28" s="952" t="s">
        <v>322</v>
      </c>
      <c r="K28" s="951"/>
      <c r="L28" s="723"/>
      <c r="W28" s="678"/>
      <c r="X28" s="761">
        <v>0</v>
      </c>
    </row>
    <row s="1638" customFormat="1" customHeight="1" ht="18.75">
      <c r="A29" s="2395"/>
      <c r="C29" s="959"/>
      <c r="D29" s="956" t="s">
        <v>860</v>
      </c>
      <c r="E29" s="556" t="s">
        <v>853</v>
      </c>
      <c r="F29" s="953" t="s">
        <v>861</v>
      </c>
      <c r="G29" s="683"/>
      <c r="H29" s="689"/>
      <c r="I29" s="683"/>
      <c r="J29" s="689"/>
      <c r="K29" s="951"/>
      <c r="L29" s="723"/>
      <c r="W29" s="678"/>
      <c r="X29" s="761">
        <v>0</v>
      </c>
    </row>
    <row s="1638" customFormat="1" customHeight="1" ht="18.75">
      <c r="A30" s="2395"/>
      <c r="C30" s="959"/>
      <c r="D30" s="956" t="s">
        <v>862</v>
      </c>
      <c r="E30" s="556" t="s">
        <v>863</v>
      </c>
      <c r="F30" s="953" t="s">
        <v>864</v>
      </c>
      <c r="G30" s="683"/>
      <c r="H30" s="689"/>
      <c r="I30" s="683"/>
      <c r="J30" s="689"/>
      <c r="K30" s="951"/>
      <c r="L30" s="723"/>
      <c r="W30" s="678"/>
      <c r="X30" s="761">
        <v>0</v>
      </c>
    </row>
    <row customHeight="1" ht="126.75">
      <c r="A31" s="2395"/>
      <c r="D31" s="956" t="s">
        <v>116</v>
      </c>
      <c r="E31" s="282" t="s">
        <v>865</v>
      </c>
      <c r="F31" s="663" t="s">
        <v>576</v>
      </c>
      <c r="G31" s="560"/>
      <c r="H31" s="665"/>
      <c r="I31" s="560"/>
      <c r="J31" s="665"/>
      <c r="K31" s="292" t="s">
        <v>866</v>
      </c>
      <c r="L31" s="723"/>
      <c r="X31" s="508">
        <v>0</v>
      </c>
    </row>
    <row customHeight="1" ht="56.25">
      <c r="A32" s="2395"/>
      <c r="D32" s="956" t="s">
        <v>96</v>
      </c>
      <c r="E32" s="282" t="s">
        <v>867</v>
      </c>
      <c r="F32" s="542" t="s">
        <v>837</v>
      </c>
      <c r="G32" s="560"/>
      <c r="H32" s="665"/>
      <c r="I32" s="560"/>
      <c r="J32" s="665"/>
      <c r="K32" s="292" t="s">
        <v>868</v>
      </c>
      <c r="L32" s="723"/>
      <c r="X32" s="508">
        <v>0</v>
      </c>
    </row>
    <row customHeight="1" ht="11.25">
      <c r="A33" s="2395"/>
      <c r="E33" s="667"/>
      <c r="F33" s="184"/>
      <c r="G33" s="184"/>
      <c r="H33" s="184"/>
      <c r="I33" s="184"/>
      <c r="J33" s="184"/>
      <c r="K33" s="184"/>
      <c r="X33" s="508">
        <v>0</v>
      </c>
    </row>
    <row customHeight="1" ht="12.75">
      <c r="A34" s="2395"/>
      <c r="D34" s="68">
        <v>1</v>
      </c>
      <c r="E34" s="338" t="s">
        <v>869</v>
      </c>
      <c r="X34" s="508">
        <v>0</v>
      </c>
    </row>
    <row customHeight="1" ht="11.25">
      <c r="A35" s="2395"/>
      <c r="D35" s="372"/>
      <c r="E35" s="338" t="s">
        <v>870</v>
      </c>
      <c r="X35" s="508">
        <v>0</v>
      </c>
    </row>
    <row s="1638" customFormat="1" customHeight="1" ht="11.549999999999999">
      <c r="A36" s="1036"/>
      <c r="B36" s="521"/>
      <c r="D36" s="1037"/>
      <c r="E36" s="1038"/>
      <c r="X36" s="512">
        <v>11</v>
      </c>
    </row>
    <row s="1638" customFormat="1" customHeight="1" ht="22.5" hidden="1">
      <c r="A37" s="2395" t="s">
        <v>871</v>
      </c>
      <c r="B37" s="514"/>
      <c r="D37" s="956">
        <v>1</v>
      </c>
      <c r="E37" s="710" t="s">
        <v>872</v>
      </c>
      <c r="F37" s="663" t="s">
        <v>827</v>
      </c>
      <c r="G37" s="560"/>
      <c r="H37" s="522"/>
      <c r="I37" s="560"/>
      <c r="J37" s="522"/>
      <c r="K37" s="292" t="s">
        <v>873</v>
      </c>
      <c r="X37" s="761">
        <v>0</v>
      </c>
    </row>
    <row s="1638" customFormat="1" customHeight="1" ht="22.5" hidden="1">
      <c r="A38" s="2395"/>
      <c r="B38" s="514"/>
      <c r="D38" s="672" t="s">
        <v>115</v>
      </c>
      <c r="E38" s="1035" t="s">
        <v>874</v>
      </c>
      <c r="F38" s="1039" t="s">
        <v>564</v>
      </c>
      <c r="G38" s="1039" t="s">
        <v>564</v>
      </c>
      <c r="H38" s="1033"/>
      <c r="I38" s="1039" t="s">
        <v>564</v>
      </c>
      <c r="J38" s="1033"/>
      <c r="K38" s="1034"/>
      <c r="X38" s="761">
        <v>0</v>
      </c>
    </row>
    <row s="1638" customFormat="1" customHeight="1" ht="33.75" hidden="1">
      <c r="A39" s="2395"/>
      <c r="B39" s="514"/>
      <c r="D39" s="668" t="s">
        <v>729</v>
      </c>
      <c r="E39" s="726" t="s">
        <v>875</v>
      </c>
      <c r="F39" s="663" t="s">
        <v>876</v>
      </c>
      <c r="G39" s="671"/>
      <c r="H39" s="1026"/>
      <c r="I39" s="671"/>
      <c r="J39" s="1026"/>
      <c r="K39" s="292" t="s">
        <v>877</v>
      </c>
      <c r="X39" s="761">
        <v>0</v>
      </c>
    </row>
    <row s="1638" customFormat="1" customHeight="1" ht="33.75" hidden="1">
      <c r="A40" s="2395"/>
      <c r="B40" s="514"/>
      <c r="D40" s="668" t="s">
        <v>732</v>
      </c>
      <c r="E40" s="726" t="s">
        <v>878</v>
      </c>
      <c r="F40" s="1030" t="s">
        <v>879</v>
      </c>
      <c r="G40" s="744"/>
      <c r="H40" s="1026"/>
      <c r="I40" s="744"/>
      <c r="J40" s="1026"/>
      <c r="K40" s="292" t="s">
        <v>880</v>
      </c>
      <c r="X40" s="761">
        <v>0</v>
      </c>
    </row>
    <row s="1638" customFormat="1" customHeight="1" ht="22.5" hidden="1">
      <c r="A41" s="2395"/>
      <c r="B41" s="514"/>
      <c r="D41" s="668" t="s">
        <v>94</v>
      </c>
      <c r="E41" s="725" t="s">
        <v>881</v>
      </c>
      <c r="F41" s="663" t="s">
        <v>564</v>
      </c>
      <c r="G41" s="663" t="s">
        <v>564</v>
      </c>
      <c r="H41" s="1027"/>
      <c r="I41" s="663" t="s">
        <v>564</v>
      </c>
      <c r="J41" s="1027"/>
      <c r="K41" s="305"/>
      <c r="X41" s="761">
        <v>0</v>
      </c>
    </row>
    <row s="1638" customFormat="1" customHeight="1" ht="45" hidden="1">
      <c r="A42" s="2395"/>
      <c r="B42" s="514"/>
      <c r="D42" s="668" t="s">
        <v>340</v>
      </c>
      <c r="E42" s="726" t="s">
        <v>882</v>
      </c>
      <c r="F42" s="663" t="s">
        <v>576</v>
      </c>
      <c r="G42" s="560"/>
      <c r="H42" s="1027"/>
      <c r="I42" s="560"/>
      <c r="J42" s="1027"/>
      <c r="K42" s="305" t="s">
        <v>883</v>
      </c>
      <c r="X42" s="761">
        <v>0</v>
      </c>
    </row>
    <row s="1638" customFormat="1" customHeight="1" ht="45" hidden="1">
      <c r="A43" s="2395"/>
      <c r="B43" s="514"/>
      <c r="D43" s="668" t="s">
        <v>348</v>
      </c>
      <c r="E43" s="670" t="s">
        <v>884</v>
      </c>
      <c r="F43" s="1031" t="s">
        <v>576</v>
      </c>
      <c r="G43" s="745"/>
      <c r="H43" s="1026"/>
      <c r="I43" s="745"/>
      <c r="J43" s="1026"/>
      <c r="K43" s="305" t="s">
        <v>885</v>
      </c>
      <c r="X43" s="761">
        <v>0</v>
      </c>
    </row>
    <row s="1638" customFormat="1" customHeight="1" ht="11.25" hidden="1">
      <c r="A44" s="2395"/>
      <c r="B44" s="514"/>
      <c r="D44" s="668" t="s">
        <v>95</v>
      </c>
      <c r="E44" s="669" t="s">
        <v>886</v>
      </c>
      <c r="F44" s="663" t="s">
        <v>876</v>
      </c>
      <c r="G44" s="671"/>
      <c r="H44" s="1026"/>
      <c r="I44" s="671"/>
      <c r="J44" s="1026"/>
      <c r="K44" s="292"/>
      <c r="X44" s="761">
        <v>0</v>
      </c>
    </row>
    <row s="1638" customFormat="1" customHeight="1" ht="11.25" hidden="1">
      <c r="A45" s="2395"/>
      <c r="B45" s="514"/>
      <c r="D45" s="668" t="s">
        <v>771</v>
      </c>
      <c r="E45" s="670" t="s">
        <v>887</v>
      </c>
      <c r="F45" s="663" t="s">
        <v>876</v>
      </c>
      <c r="G45" s="671"/>
      <c r="H45" s="1026"/>
      <c r="I45" s="671"/>
      <c r="J45" s="1026"/>
      <c r="K45" s="292"/>
      <c r="X45" s="761">
        <v>0</v>
      </c>
    </row>
    <row s="1638" customFormat="1" customHeight="1" ht="11.25" hidden="1">
      <c r="A46" s="2395"/>
      <c r="B46" s="514"/>
      <c r="D46" s="668" t="s">
        <v>813</v>
      </c>
      <c r="E46" s="670" t="s">
        <v>888</v>
      </c>
      <c r="F46" s="663" t="s">
        <v>876</v>
      </c>
      <c r="G46" s="671"/>
      <c r="H46" s="1026"/>
      <c r="I46" s="671"/>
      <c r="J46" s="1026"/>
      <c r="K46" s="292"/>
      <c r="X46" s="761">
        <v>0</v>
      </c>
    </row>
    <row s="1638" customFormat="1" customHeight="1" ht="11.25" hidden="1">
      <c r="A47" s="2395"/>
      <c r="B47" s="514"/>
      <c r="D47" s="668" t="s">
        <v>816</v>
      </c>
      <c r="E47" s="670" t="s">
        <v>889</v>
      </c>
      <c r="F47" s="663" t="s">
        <v>876</v>
      </c>
      <c r="G47" s="671"/>
      <c r="H47" s="1026"/>
      <c r="I47" s="671"/>
      <c r="J47" s="1026"/>
      <c r="K47" s="292"/>
      <c r="X47" s="761">
        <v>0</v>
      </c>
    </row>
    <row s="1638" customFormat="1" customHeight="1" ht="11.25" hidden="1">
      <c r="A48" s="2395"/>
      <c r="B48" s="514"/>
      <c r="D48" s="668" t="s">
        <v>890</v>
      </c>
      <c r="E48" s="674" t="s">
        <v>891</v>
      </c>
      <c r="F48" s="663" t="s">
        <v>876</v>
      </c>
      <c r="G48" s="671"/>
      <c r="H48" s="1026"/>
      <c r="I48" s="671"/>
      <c r="J48" s="1026"/>
      <c r="K48" s="292"/>
      <c r="X48" s="761">
        <v>0</v>
      </c>
    </row>
    <row s="1638" customFormat="1" customHeight="1" ht="11.25" hidden="1">
      <c r="A49" s="2395"/>
      <c r="B49" s="514"/>
      <c r="D49" s="668" t="s">
        <v>892</v>
      </c>
      <c r="E49" s="674" t="s">
        <v>893</v>
      </c>
      <c r="F49" s="663" t="s">
        <v>876</v>
      </c>
      <c r="G49" s="671"/>
      <c r="H49" s="1026"/>
      <c r="I49" s="671"/>
      <c r="J49" s="1026"/>
      <c r="K49" s="292"/>
      <c r="X49" s="761">
        <v>0</v>
      </c>
    </row>
    <row s="1638" customFormat="1" customHeight="1" ht="11.25" hidden="1">
      <c r="A50" s="2395"/>
      <c r="B50" s="514"/>
      <c r="D50" s="668" t="s">
        <v>894</v>
      </c>
      <c r="E50" s="670" t="s">
        <v>895</v>
      </c>
      <c r="F50" s="663" t="s">
        <v>876</v>
      </c>
      <c r="G50" s="671"/>
      <c r="H50" s="1026"/>
      <c r="I50" s="671"/>
      <c r="J50" s="1026"/>
      <c r="K50" s="292"/>
      <c r="X50" s="761">
        <v>0</v>
      </c>
    </row>
    <row s="1638" customFormat="1" customHeight="1" ht="11.25" hidden="1">
      <c r="A51" s="2395"/>
      <c r="B51" s="514"/>
      <c r="D51" s="668" t="s">
        <v>896</v>
      </c>
      <c r="E51" s="670" t="s">
        <v>897</v>
      </c>
      <c r="F51" s="663" t="s">
        <v>876</v>
      </c>
      <c r="G51" s="671"/>
      <c r="H51" s="1026"/>
      <c r="I51" s="671"/>
      <c r="J51" s="1026"/>
      <c r="K51" s="292"/>
      <c r="X51" s="761">
        <v>0</v>
      </c>
    </row>
    <row s="1638" customFormat="1" customHeight="1" ht="45" hidden="1">
      <c r="A52" s="2395"/>
      <c r="B52" s="514"/>
      <c r="D52" s="668" t="s">
        <v>116</v>
      </c>
      <c r="E52" s="669" t="s">
        <v>898</v>
      </c>
      <c r="F52" s="663" t="s">
        <v>876</v>
      </c>
      <c r="G52" s="671"/>
      <c r="H52" s="1026"/>
      <c r="I52" s="671"/>
      <c r="J52" s="1026"/>
      <c r="K52" s="292"/>
      <c r="X52" s="761">
        <v>0</v>
      </c>
    </row>
    <row s="1638" customFormat="1" customHeight="1" ht="11.25" hidden="1">
      <c r="A53" s="2395"/>
      <c r="B53" s="514"/>
      <c r="D53" s="668" t="s">
        <v>329</v>
      </c>
      <c r="E53" s="670" t="s">
        <v>887</v>
      </c>
      <c r="F53" s="663" t="s">
        <v>876</v>
      </c>
      <c r="G53" s="671"/>
      <c r="H53" s="1026"/>
      <c r="I53" s="671"/>
      <c r="J53" s="1026"/>
      <c r="K53" s="292"/>
      <c r="X53" s="761">
        <v>0</v>
      </c>
    </row>
    <row s="1638" customFormat="1" customHeight="1" ht="11.25" hidden="1">
      <c r="A54" s="2395"/>
      <c r="B54" s="514"/>
      <c r="D54" s="668" t="s">
        <v>899</v>
      </c>
      <c r="E54" s="670" t="s">
        <v>888</v>
      </c>
      <c r="F54" s="663" t="s">
        <v>876</v>
      </c>
      <c r="G54" s="671"/>
      <c r="H54" s="1026"/>
      <c r="I54" s="671"/>
      <c r="J54" s="1026"/>
      <c r="K54" s="292"/>
      <c r="X54" s="761">
        <v>0</v>
      </c>
    </row>
    <row s="1638" customFormat="1" customHeight="1" ht="11.25" hidden="1">
      <c r="A55" s="2395"/>
      <c r="B55" s="514"/>
      <c r="D55" s="668" t="s">
        <v>900</v>
      </c>
      <c r="E55" s="670" t="s">
        <v>889</v>
      </c>
      <c r="F55" s="663" t="s">
        <v>876</v>
      </c>
      <c r="G55" s="671"/>
      <c r="H55" s="1026"/>
      <c r="I55" s="671"/>
      <c r="J55" s="1026"/>
      <c r="K55" s="292"/>
      <c r="X55" s="761">
        <v>0</v>
      </c>
    </row>
    <row s="1638" customFormat="1" customHeight="1" ht="11.25" hidden="1">
      <c r="A56" s="2395"/>
      <c r="B56" s="514"/>
      <c r="D56" s="668" t="s">
        <v>901</v>
      </c>
      <c r="E56" s="674" t="s">
        <v>891</v>
      </c>
      <c r="F56" s="663" t="s">
        <v>876</v>
      </c>
      <c r="G56" s="671"/>
      <c r="H56" s="1026"/>
      <c r="I56" s="671"/>
      <c r="J56" s="1026"/>
      <c r="K56" s="292"/>
      <c r="X56" s="761">
        <v>0</v>
      </c>
    </row>
    <row s="1638" customFormat="1" customHeight="1" ht="11.25" hidden="1">
      <c r="A57" s="2395"/>
      <c r="B57" s="514"/>
      <c r="D57" s="668" t="s">
        <v>902</v>
      </c>
      <c r="E57" s="674" t="s">
        <v>893</v>
      </c>
      <c r="F57" s="663" t="s">
        <v>876</v>
      </c>
      <c r="G57" s="671"/>
      <c r="H57" s="1026"/>
      <c r="I57" s="671"/>
      <c r="J57" s="1026"/>
      <c r="K57" s="292"/>
      <c r="X57" s="761">
        <v>0</v>
      </c>
    </row>
    <row s="1638" customFormat="1" customHeight="1" ht="11.25" hidden="1">
      <c r="A58" s="2395"/>
      <c r="B58" s="514"/>
      <c r="D58" s="668" t="s">
        <v>903</v>
      </c>
      <c r="E58" s="670" t="s">
        <v>895</v>
      </c>
      <c r="F58" s="663" t="s">
        <v>876</v>
      </c>
      <c r="G58" s="671"/>
      <c r="H58" s="1026"/>
      <c r="I58" s="671"/>
      <c r="J58" s="1026"/>
      <c r="K58" s="292"/>
      <c r="X58" s="761">
        <v>0</v>
      </c>
    </row>
    <row s="1638" customFormat="1" customHeight="1" ht="11.25" hidden="1">
      <c r="A59" s="2395"/>
      <c r="B59" s="514"/>
      <c r="D59" s="668" t="s">
        <v>904</v>
      </c>
      <c r="E59" s="670" t="s">
        <v>897</v>
      </c>
      <c r="F59" s="663" t="s">
        <v>876</v>
      </c>
      <c r="G59" s="671"/>
      <c r="H59" s="1026"/>
      <c r="I59" s="671"/>
      <c r="J59" s="1026"/>
      <c r="K59" s="292"/>
      <c r="X59" s="761">
        <v>0</v>
      </c>
    </row>
    <row s="1638" customFormat="1" customHeight="1" ht="33.75" hidden="1">
      <c r="A60" s="2395"/>
      <c r="B60" s="514"/>
      <c r="D60" s="668" t="s">
        <v>96</v>
      </c>
      <c r="E60" s="669" t="s">
        <v>905</v>
      </c>
      <c r="F60" s="724" t="s">
        <v>576</v>
      </c>
      <c r="G60" s="745"/>
      <c r="H60" s="1026"/>
      <c r="I60" s="745"/>
      <c r="J60" s="1026"/>
      <c r="K60" s="305" t="s">
        <v>906</v>
      </c>
      <c r="X60" s="761">
        <v>0</v>
      </c>
    </row>
    <row s="1638" customFormat="1" customHeight="1" ht="33.75" hidden="1">
      <c r="A61" s="2395"/>
      <c r="B61" s="514"/>
      <c r="D61" s="668" t="s">
        <v>97</v>
      </c>
      <c r="E61" s="669" t="s">
        <v>907</v>
      </c>
      <c r="F61" s="729" t="s">
        <v>837</v>
      </c>
      <c r="G61" s="671"/>
      <c r="H61" s="1026"/>
      <c r="I61" s="671"/>
      <c r="J61" s="1026"/>
      <c r="K61" s="292"/>
      <c r="X61" s="761">
        <v>0</v>
      </c>
    </row>
    <row s="1638" customFormat="1" customHeight="1" ht="22.5" hidden="1">
      <c r="A62" s="2395"/>
      <c r="B62" s="514" t="s">
        <v>606</v>
      </c>
      <c r="D62" s="668" t="s">
        <v>117</v>
      </c>
      <c r="E62" s="669" t="s">
        <v>908</v>
      </c>
      <c r="F62" s="729" t="s">
        <v>322</v>
      </c>
      <c r="G62" s="385"/>
      <c r="H62" s="1026"/>
      <c r="I62" s="385"/>
      <c r="J62" s="1026"/>
      <c r="K62" s="292" t="s">
        <v>649</v>
      </c>
      <c r="X62" s="761">
        <v>0</v>
      </c>
    </row>
    <row s="1638" customFormat="1" customHeight="1" ht="45" hidden="1">
      <c r="A63" s="2395"/>
      <c r="B63" s="514" t="s">
        <v>606</v>
      </c>
      <c r="D63" s="668" t="s">
        <v>909</v>
      </c>
      <c r="E63" s="670" t="s">
        <v>910</v>
      </c>
      <c r="F63" s="724" t="s">
        <v>322</v>
      </c>
      <c r="G63" s="385"/>
      <c r="H63" s="1026"/>
      <c r="I63" s="385"/>
      <c r="J63" s="1026"/>
      <c r="K63" s="292" t="s">
        <v>649</v>
      </c>
      <c r="X63" s="761">
        <v>0</v>
      </c>
    </row>
    <row s="1638" customFormat="1" customHeight="1" ht="11.549999999999999">
      <c r="A64" s="1036"/>
      <c r="B64" s="521"/>
      <c r="D64" s="1037"/>
      <c r="E64" s="1038"/>
      <c r="X64" s="512">
        <v>11</v>
      </c>
    </row>
    <row s="1638" customFormat="1" customHeight="1" ht="22.5" hidden="1">
      <c r="A65" s="2395" t="s">
        <v>911</v>
      </c>
      <c r="B65" s="514"/>
      <c r="D65" s="668">
        <v>1</v>
      </c>
      <c r="E65" s="747" t="s">
        <v>912</v>
      </c>
      <c r="F65" s="743" t="s">
        <v>827</v>
      </c>
      <c r="G65" s="744"/>
      <c r="H65" s="1032"/>
      <c r="I65" s="744"/>
      <c r="J65" s="1032"/>
      <c r="K65" s="304" t="s">
        <v>913</v>
      </c>
      <c r="X65" s="761">
        <v>0</v>
      </c>
    </row>
    <row s="1638" customFormat="1" customHeight="1" ht="56.25" hidden="1">
      <c r="A66" s="2395"/>
      <c r="B66" s="514"/>
      <c r="D66" s="746" t="s">
        <v>115</v>
      </c>
      <c r="E66" s="710" t="s">
        <v>914</v>
      </c>
      <c r="F66" s="663" t="s">
        <v>564</v>
      </c>
      <c r="G66" s="663" t="s">
        <v>564</v>
      </c>
      <c r="H66" s="522"/>
      <c r="I66" s="663" t="s">
        <v>564</v>
      </c>
      <c r="J66" s="522"/>
      <c r="K66" s="292"/>
      <c r="X66" s="761">
        <v>0</v>
      </c>
    </row>
    <row s="1638" customFormat="1" customHeight="1" ht="33.75" hidden="1">
      <c r="A67" s="2395"/>
      <c r="B67" s="514"/>
      <c r="D67" s="746" t="s">
        <v>726</v>
      </c>
      <c r="E67" s="957" t="s">
        <v>915</v>
      </c>
      <c r="F67" s="663" t="s">
        <v>879</v>
      </c>
      <c r="G67" s="730"/>
      <c r="H67" s="522"/>
      <c r="I67" s="730"/>
      <c r="J67" s="522"/>
      <c r="K67" s="292"/>
      <c r="X67" s="761">
        <v>0</v>
      </c>
    </row>
    <row s="1638" customFormat="1" customHeight="1" ht="22.5" hidden="1">
      <c r="A68" s="2395"/>
      <c r="B68" s="514"/>
      <c r="D68" s="746" t="s">
        <v>323</v>
      </c>
      <c r="E68" s="957" t="s">
        <v>916</v>
      </c>
      <c r="F68" s="663" t="s">
        <v>879</v>
      </c>
      <c r="G68" s="730"/>
      <c r="H68" s="522"/>
      <c r="I68" s="730"/>
      <c r="J68" s="522"/>
      <c r="K68" s="292"/>
      <c r="X68" s="761">
        <v>0</v>
      </c>
    </row>
    <row s="1638" customFormat="1" customHeight="1" ht="22.5" hidden="1">
      <c r="A69" s="2395"/>
      <c r="B69" s="514"/>
      <c r="D69" s="746" t="s">
        <v>326</v>
      </c>
      <c r="E69" s="957" t="s">
        <v>917</v>
      </c>
      <c r="F69" s="724" t="s">
        <v>576</v>
      </c>
      <c r="G69" s="745"/>
      <c r="H69" s="522"/>
      <c r="I69" s="745"/>
      <c r="J69" s="522"/>
      <c r="K69" s="292"/>
      <c r="X69" s="761">
        <v>0</v>
      </c>
    </row>
    <row s="1638" customFormat="1" customHeight="1" ht="22.5" hidden="1">
      <c r="A70" s="2395"/>
      <c r="B70" s="514"/>
      <c r="D70" s="746" t="s">
        <v>746</v>
      </c>
      <c r="E70" s="957" t="s">
        <v>918</v>
      </c>
      <c r="F70" s="724" t="s">
        <v>576</v>
      </c>
      <c r="G70" s="745"/>
      <c r="H70" s="522"/>
      <c r="I70" s="745"/>
      <c r="J70" s="522"/>
      <c r="K70" s="292"/>
      <c r="X70" s="761">
        <v>0</v>
      </c>
    </row>
    <row s="1638" customFormat="1" customHeight="1" ht="22.5" hidden="1">
      <c r="A71" s="2395"/>
      <c r="B71" s="514"/>
      <c r="D71" s="668" t="s">
        <v>94</v>
      </c>
      <c r="E71" s="669" t="s">
        <v>919</v>
      </c>
      <c r="F71" s="663" t="s">
        <v>879</v>
      </c>
      <c r="G71" s="560"/>
      <c r="H71" s="1033"/>
      <c r="I71" s="560"/>
      <c r="J71" s="1033"/>
      <c r="K71" s="305"/>
      <c r="X71" s="761">
        <v>0</v>
      </c>
    </row>
    <row s="1638" customFormat="1" customHeight="1" ht="56.25" hidden="1">
      <c r="A72" s="2395"/>
      <c r="B72" s="514"/>
      <c r="D72" s="668" t="s">
        <v>95</v>
      </c>
      <c r="E72" s="669" t="s">
        <v>920</v>
      </c>
      <c r="F72" s="724" t="s">
        <v>576</v>
      </c>
      <c r="G72" s="745"/>
      <c r="H72" s="1026"/>
      <c r="I72" s="745"/>
      <c r="J72" s="1026"/>
      <c r="K72" s="305"/>
      <c r="X72" s="761">
        <v>0</v>
      </c>
    </row>
    <row s="1638" customFormat="1" customHeight="1" ht="33.75" hidden="1">
      <c r="A73" s="2395"/>
      <c r="B73" s="514"/>
      <c r="D73" s="668" t="s">
        <v>116</v>
      </c>
      <c r="E73" s="669" t="s">
        <v>921</v>
      </c>
      <c r="F73" s="729" t="s">
        <v>837</v>
      </c>
      <c r="G73" s="671"/>
      <c r="H73" s="1026"/>
      <c r="I73" s="671"/>
      <c r="J73" s="1026"/>
      <c r="K73" s="292"/>
      <c r="X73" s="761">
        <v>0</v>
      </c>
    </row>
    <row s="1638" customFormat="1" customHeight="1" ht="22.5" hidden="1">
      <c r="A74" s="2395"/>
      <c r="B74" s="514" t="s">
        <v>606</v>
      </c>
      <c r="D74" s="668" t="s">
        <v>96</v>
      </c>
      <c r="E74" s="669" t="s">
        <v>922</v>
      </c>
      <c r="F74" s="729" t="s">
        <v>322</v>
      </c>
      <c r="G74" s="385"/>
      <c r="H74" s="1026"/>
      <c r="I74" s="385"/>
      <c r="J74" s="1026"/>
      <c r="K74" s="292" t="s">
        <v>649</v>
      </c>
      <c r="X74" s="761">
        <v>0</v>
      </c>
    </row>
    <row s="1638" customFormat="1" customHeight="1" ht="45" hidden="1">
      <c r="A75" s="2395"/>
      <c r="B75" s="514" t="s">
        <v>606</v>
      </c>
      <c r="D75" s="668" t="s">
        <v>670</v>
      </c>
      <c r="E75" s="670" t="s">
        <v>923</v>
      </c>
      <c r="F75" s="724" t="s">
        <v>322</v>
      </c>
      <c r="G75" s="385"/>
      <c r="H75" s="1026"/>
      <c r="I75" s="385"/>
      <c r="J75" s="1026"/>
      <c r="K75" s="292" t="s">
        <v>649</v>
      </c>
      <c r="X75" s="761">
        <v>0</v>
      </c>
    </row>
    <row s="1638" customFormat="1" customHeight="1" ht="11.549999999999999">
      <c r="A76" s="1036"/>
      <c r="B76" s="521"/>
      <c r="D76" s="1037"/>
      <c r="E76" s="1038"/>
      <c r="X76" s="512">
        <v>11</v>
      </c>
    </row>
    <row s="1638" customFormat="1" customHeight="1" ht="11.25" hidden="1">
      <c r="A77" s="2395" t="s">
        <v>924</v>
      </c>
      <c r="B77" s="514"/>
      <c r="D77" s="668">
        <v>1</v>
      </c>
      <c r="E77" s="669" t="s">
        <v>925</v>
      </c>
      <c r="F77" s="724" t="s">
        <v>827</v>
      </c>
      <c r="G77" s="727"/>
      <c r="H77" s="1026"/>
      <c r="I77" s="727"/>
      <c r="J77" s="1026"/>
      <c r="K77" s="292" t="s">
        <v>926</v>
      </c>
      <c r="X77" s="761">
        <v>0</v>
      </c>
    </row>
    <row s="1638" customFormat="1" customHeight="1" ht="11.25" hidden="1">
      <c r="A78" s="2395"/>
      <c r="B78" s="514"/>
      <c r="D78" s="668" t="s">
        <v>115</v>
      </c>
      <c r="E78" s="669" t="s">
        <v>927</v>
      </c>
      <c r="F78" s="724" t="s">
        <v>827</v>
      </c>
      <c r="G78" s="727"/>
      <c r="H78" s="1026"/>
      <c r="I78" s="727"/>
      <c r="J78" s="1026"/>
      <c r="K78" s="292" t="s">
        <v>928</v>
      </c>
      <c r="X78" s="761">
        <v>0</v>
      </c>
    </row>
    <row s="1638" customFormat="1" customHeight="1" ht="22.5" hidden="1">
      <c r="A79" s="2395"/>
      <c r="B79" s="514"/>
      <c r="D79" s="668" t="s">
        <v>94</v>
      </c>
      <c r="E79" s="725" t="s">
        <v>929</v>
      </c>
      <c r="F79" s="663" t="s">
        <v>876</v>
      </c>
      <c r="G79" s="727"/>
      <c r="H79" s="1026"/>
      <c r="I79" s="727"/>
      <c r="J79" s="1026"/>
      <c r="K79" s="292" t="s">
        <v>930</v>
      </c>
      <c r="X79" s="761">
        <v>0</v>
      </c>
    </row>
    <row s="1638" customFormat="1" customHeight="1" ht="11.25" hidden="1">
      <c r="A80" s="2395"/>
      <c r="B80" s="514"/>
      <c r="D80" s="668" t="s">
        <v>340</v>
      </c>
      <c r="E80" s="726" t="s">
        <v>931</v>
      </c>
      <c r="F80" s="663" t="s">
        <v>876</v>
      </c>
      <c r="G80" s="727"/>
      <c r="H80" s="1026"/>
      <c r="I80" s="727"/>
      <c r="J80" s="1026"/>
      <c r="K80" s="292"/>
      <c r="X80" s="761">
        <v>0</v>
      </c>
    </row>
    <row s="1638" customFormat="1" customHeight="1" ht="11.25" hidden="1">
      <c r="A81" s="2395"/>
      <c r="B81" s="514"/>
      <c r="D81" s="668" t="s">
        <v>348</v>
      </c>
      <c r="E81" s="726" t="s">
        <v>932</v>
      </c>
      <c r="F81" s="663" t="s">
        <v>876</v>
      </c>
      <c r="G81" s="727"/>
      <c r="H81" s="1026"/>
      <c r="I81" s="727"/>
      <c r="J81" s="1026"/>
      <c r="K81" s="292"/>
      <c r="X81" s="761">
        <v>0</v>
      </c>
    </row>
    <row s="1638" customFormat="1" customHeight="1" ht="11.25" hidden="1">
      <c r="A82" s="2395"/>
      <c r="B82" s="514"/>
      <c r="D82" s="668" t="s">
        <v>350</v>
      </c>
      <c r="E82" s="726" t="s">
        <v>933</v>
      </c>
      <c r="F82" s="663" t="s">
        <v>876</v>
      </c>
      <c r="G82" s="727"/>
      <c r="H82" s="1026"/>
      <c r="I82" s="727"/>
      <c r="J82" s="1026"/>
      <c r="K82" s="292"/>
      <c r="X82" s="761">
        <v>0</v>
      </c>
    </row>
    <row s="1638" customFormat="1" customHeight="1" ht="11.25" hidden="1">
      <c r="A83" s="2395"/>
      <c r="B83" s="514"/>
      <c r="D83" s="668" t="s">
        <v>352</v>
      </c>
      <c r="E83" s="726" t="s">
        <v>934</v>
      </c>
      <c r="F83" s="663" t="s">
        <v>876</v>
      </c>
      <c r="G83" s="727"/>
      <c r="H83" s="1026"/>
      <c r="I83" s="727"/>
      <c r="J83" s="1026"/>
      <c r="K83" s="292"/>
      <c r="X83" s="761">
        <v>0</v>
      </c>
    </row>
    <row s="1638" customFormat="1" customHeight="1" ht="11.25" hidden="1">
      <c r="A84" s="2395"/>
      <c r="B84" s="514"/>
      <c r="D84" s="668" t="s">
        <v>935</v>
      </c>
      <c r="E84" s="726" t="s">
        <v>936</v>
      </c>
      <c r="F84" s="663" t="s">
        <v>876</v>
      </c>
      <c r="G84" s="727"/>
      <c r="H84" s="1026"/>
      <c r="I84" s="727"/>
      <c r="J84" s="1026"/>
      <c r="K84" s="292"/>
      <c r="X84" s="761">
        <v>0</v>
      </c>
    </row>
    <row s="1638" customFormat="1" customHeight="1" ht="11.25" hidden="1">
      <c r="A85" s="2395"/>
      <c r="B85" s="514"/>
      <c r="D85" s="668" t="s">
        <v>937</v>
      </c>
      <c r="E85" s="726" t="s">
        <v>938</v>
      </c>
      <c r="F85" s="663" t="s">
        <v>876</v>
      </c>
      <c r="G85" s="727"/>
      <c r="H85" s="1026"/>
      <c r="I85" s="727"/>
      <c r="J85" s="1026"/>
      <c r="K85" s="292"/>
      <c r="X85" s="761">
        <v>0</v>
      </c>
    </row>
    <row s="1638" customFormat="1" customHeight="1" ht="11.25" hidden="1">
      <c r="A86" s="2395"/>
      <c r="B86" s="514"/>
      <c r="D86" s="668" t="s">
        <v>939</v>
      </c>
      <c r="E86" s="726" t="s">
        <v>940</v>
      </c>
      <c r="F86" s="663" t="s">
        <v>876</v>
      </c>
      <c r="G86" s="727"/>
      <c r="H86" s="1026"/>
      <c r="I86" s="727"/>
      <c r="J86" s="1026"/>
      <c r="K86" s="292"/>
      <c r="X86" s="761">
        <v>0</v>
      </c>
    </row>
    <row s="1638" customFormat="1" customHeight="1" ht="45" hidden="1">
      <c r="A87" s="2395"/>
      <c r="B87" s="514"/>
      <c r="D87" s="668" t="s">
        <v>95</v>
      </c>
      <c r="E87" s="669" t="s">
        <v>941</v>
      </c>
      <c r="F87" s="663" t="s">
        <v>876</v>
      </c>
      <c r="G87" s="727"/>
      <c r="H87" s="1026"/>
      <c r="I87" s="727"/>
      <c r="J87" s="1026"/>
      <c r="K87" s="292" t="s">
        <v>942</v>
      </c>
      <c r="X87" s="761">
        <v>0</v>
      </c>
    </row>
    <row s="1638" customFormat="1" customHeight="1" ht="11.25" hidden="1">
      <c r="A88" s="2395"/>
      <c r="B88" s="514"/>
      <c r="D88" s="668" t="s">
        <v>771</v>
      </c>
      <c r="E88" s="726" t="s">
        <v>931</v>
      </c>
      <c r="F88" s="663" t="s">
        <v>876</v>
      </c>
      <c r="G88" s="727"/>
      <c r="H88" s="1026"/>
      <c r="I88" s="727"/>
      <c r="J88" s="1026"/>
      <c r="K88" s="292"/>
      <c r="X88" s="761">
        <v>0</v>
      </c>
    </row>
    <row s="1638" customFormat="1" customHeight="1" ht="11.25" hidden="1">
      <c r="A89" s="2395"/>
      <c r="B89" s="514"/>
      <c r="D89" s="668" t="s">
        <v>813</v>
      </c>
      <c r="E89" s="726" t="s">
        <v>932</v>
      </c>
      <c r="F89" s="663" t="s">
        <v>876</v>
      </c>
      <c r="G89" s="727"/>
      <c r="H89" s="1026"/>
      <c r="I89" s="727"/>
      <c r="J89" s="1026"/>
      <c r="K89" s="292"/>
      <c r="X89" s="761">
        <v>0</v>
      </c>
    </row>
    <row s="1638" customFormat="1" customHeight="1" ht="11.25" hidden="1">
      <c r="A90" s="2395"/>
      <c r="B90" s="514"/>
      <c r="D90" s="668" t="s">
        <v>816</v>
      </c>
      <c r="E90" s="726" t="s">
        <v>933</v>
      </c>
      <c r="F90" s="663" t="s">
        <v>876</v>
      </c>
      <c r="G90" s="727"/>
      <c r="H90" s="1026"/>
      <c r="I90" s="727"/>
      <c r="J90" s="1026"/>
      <c r="K90" s="292"/>
      <c r="X90" s="761">
        <v>0</v>
      </c>
    </row>
    <row s="1638" customFormat="1" customHeight="1" ht="11.25" hidden="1">
      <c r="A91" s="2395"/>
      <c r="B91" s="514"/>
      <c r="D91" s="668" t="s">
        <v>894</v>
      </c>
      <c r="E91" s="726" t="s">
        <v>934</v>
      </c>
      <c r="F91" s="663" t="s">
        <v>876</v>
      </c>
      <c r="G91" s="727"/>
      <c r="H91" s="1026"/>
      <c r="I91" s="727"/>
      <c r="J91" s="1026"/>
      <c r="K91" s="292"/>
      <c r="X91" s="761">
        <v>0</v>
      </c>
    </row>
    <row s="1638" customFormat="1" customHeight="1" ht="11.25" hidden="1">
      <c r="A92" s="2395"/>
      <c r="B92" s="514"/>
      <c r="D92" s="668" t="s">
        <v>896</v>
      </c>
      <c r="E92" s="726" t="s">
        <v>936</v>
      </c>
      <c r="F92" s="663" t="s">
        <v>876</v>
      </c>
      <c r="G92" s="727"/>
      <c r="H92" s="1026"/>
      <c r="I92" s="727"/>
      <c r="J92" s="1026"/>
      <c r="K92" s="292"/>
      <c r="X92" s="761">
        <v>0</v>
      </c>
    </row>
    <row s="1638" customFormat="1" customHeight="1" ht="11.25" hidden="1">
      <c r="A93" s="2395"/>
      <c r="B93" s="514"/>
      <c r="D93" s="668" t="s">
        <v>943</v>
      </c>
      <c r="E93" s="726" t="s">
        <v>938</v>
      </c>
      <c r="F93" s="663" t="s">
        <v>876</v>
      </c>
      <c r="G93" s="727"/>
      <c r="H93" s="1026"/>
      <c r="I93" s="727"/>
      <c r="J93" s="1026"/>
      <c r="K93" s="292"/>
      <c r="X93" s="761">
        <v>0</v>
      </c>
    </row>
    <row s="1638" customFormat="1" customHeight="1" ht="11.25" hidden="1">
      <c r="A94" s="2395"/>
      <c r="B94" s="514"/>
      <c r="D94" s="668" t="s">
        <v>944</v>
      </c>
      <c r="E94" s="726" t="s">
        <v>940</v>
      </c>
      <c r="F94" s="663" t="s">
        <v>876</v>
      </c>
      <c r="G94" s="727"/>
      <c r="H94" s="1026"/>
      <c r="I94" s="727"/>
      <c r="J94" s="1026"/>
      <c r="K94" s="292"/>
      <c r="X94" s="761">
        <v>0</v>
      </c>
    </row>
    <row s="1638" customFormat="1" customHeight="1" ht="24.75" hidden="1">
      <c r="A95" s="2395"/>
      <c r="B95" s="514"/>
      <c r="D95" s="668" t="s">
        <v>116</v>
      </c>
      <c r="E95" s="669" t="s">
        <v>945</v>
      </c>
      <c r="F95" s="728" t="s">
        <v>576</v>
      </c>
      <c r="G95" s="730"/>
      <c r="H95" s="1026"/>
      <c r="I95" s="730"/>
      <c r="J95" s="1026"/>
      <c r="K95" s="292" t="s">
        <v>946</v>
      </c>
      <c r="X95" s="761">
        <v>0</v>
      </c>
    </row>
    <row s="1638" customFormat="1" customHeight="1" ht="33.75" hidden="1">
      <c r="A96" s="2395"/>
      <c r="B96" s="514"/>
      <c r="D96" s="668" t="s">
        <v>96</v>
      </c>
      <c r="E96" s="669" t="s">
        <v>947</v>
      </c>
      <c r="F96" s="729" t="s">
        <v>837</v>
      </c>
      <c r="G96" s="731"/>
      <c r="H96" s="1026"/>
      <c r="I96" s="731"/>
      <c r="J96" s="1026"/>
      <c r="K96" s="292"/>
      <c r="X96" s="761">
        <v>0</v>
      </c>
    </row>
    <row s="1638" customFormat="1" customHeight="1" ht="22.5" hidden="1">
      <c r="A97" s="2395"/>
      <c r="B97" s="514" t="s">
        <v>606</v>
      </c>
      <c r="D97" s="668" t="s">
        <v>97</v>
      </c>
      <c r="E97" s="669" t="s">
        <v>948</v>
      </c>
      <c r="F97" s="729" t="s">
        <v>322</v>
      </c>
      <c r="G97" s="388"/>
      <c r="H97" s="1026"/>
      <c r="I97" s="388"/>
      <c r="J97" s="1026"/>
      <c r="K97" s="292" t="s">
        <v>649</v>
      </c>
      <c r="X97" s="761">
        <v>0</v>
      </c>
    </row>
    <row s="1638" customFormat="1" customHeight="1" ht="45" hidden="1">
      <c r="A98" s="2395"/>
      <c r="B98" s="514" t="s">
        <v>606</v>
      </c>
      <c r="D98" s="668" t="s">
        <v>949</v>
      </c>
      <c r="E98" s="670" t="s">
        <v>950</v>
      </c>
      <c r="F98" s="724" t="s">
        <v>322</v>
      </c>
      <c r="G98" s="388"/>
      <c r="H98" s="1026"/>
      <c r="I98" s="388"/>
      <c r="J98" s="1026"/>
      <c r="K98" s="292" t="s">
        <v>649</v>
      </c>
      <c r="X98" s="761">
        <v>0</v>
      </c>
    </row>
    <row s="1638" customFormat="1" customHeight="1" ht="95.25" hidden="1">
      <c r="A99" s="2395"/>
      <c r="B99" s="514" t="s">
        <v>606</v>
      </c>
      <c r="D99" s="668" t="s">
        <v>117</v>
      </c>
      <c r="E99" s="669" t="s">
        <v>951</v>
      </c>
      <c r="F99" s="724" t="s">
        <v>322</v>
      </c>
      <c r="G99" s="388"/>
      <c r="H99" s="1026"/>
      <c r="I99" s="388"/>
      <c r="J99" s="1026"/>
      <c r="K99" s="292" t="s">
        <v>649</v>
      </c>
      <c r="X99" s="761">
        <v>0</v>
      </c>
    </row>
    <row s="1638" customFormat="1" customHeight="1" ht="22.5" hidden="1">
      <c r="A100" s="2395"/>
      <c r="B100" s="514" t="s">
        <v>606</v>
      </c>
      <c r="D100" s="668" t="s">
        <v>153</v>
      </c>
      <c r="E100" s="669" t="s">
        <v>952</v>
      </c>
      <c r="F100" s="724" t="s">
        <v>322</v>
      </c>
      <c r="G100" s="388"/>
      <c r="H100" s="1026"/>
      <c r="I100" s="388"/>
      <c r="J100" s="1026"/>
      <c r="K100" s="292" t="s">
        <v>649</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D73B8-0A88-971C-0E48-BE3218F45CF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"Печорская ГРЭС" АО "Интер РАО-Электрогенерация"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92</v>
      </c>
      <c r="E10" s="526" t="s">
        <v>93</v>
      </c>
      <c r="F10" s="526" t="s">
        <v>113</v>
      </c>
      <c r="G10" s="2136" t="s">
        <v>92</v>
      </c>
      <c r="H10" s="2137"/>
      <c r="I10" s="526" t="s">
        <v>93</v>
      </c>
      <c r="J10" s="526" t="s">
        <v>113</v>
      </c>
      <c r="K10" s="2136" t="s">
        <v>92</v>
      </c>
      <c r="L10" s="2137"/>
      <c r="M10" s="526" t="s">
        <v>93</v>
      </c>
      <c r="N10" s="1630"/>
      <c r="AM10" s="586">
        <v>23</v>
      </c>
    </row>
    <row s="1856" customFormat="1" customHeight="1" ht="11.25" hidden="1">
      <c r="A11" s="596"/>
      <c r="B11" s="596"/>
      <c r="C11" s="596"/>
      <c r="D11" s="597" t="s">
        <v>114</v>
      </c>
      <c r="E11" s="597" t="s">
        <v>115</v>
      </c>
      <c r="F11" s="597" t="s">
        <v>94</v>
      </c>
      <c r="G11" s="2118" t="s">
        <v>95</v>
      </c>
      <c r="H11" s="2119"/>
      <c r="I11" s="597" t="s">
        <v>116</v>
      </c>
      <c r="J11" s="597" t="s">
        <v>96</v>
      </c>
      <c r="K11" s="2120" t="s">
        <v>97</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114</v>
      </c>
      <c r="E13" s="2112"/>
      <c r="F13" s="2115" t="s">
        <v>65</v>
      </c>
      <c r="G13" s="2116"/>
      <c r="H13" s="2117">
        <v>1</v>
      </c>
      <c r="I13" s="2108" t="str">
        <f>IF(U13="","",INDEX(TERRITORY_MR_LIST,MATCH(U13,TERRITORY_LIST_ID,0)))</f>
        <v/>
      </c>
      <c r="J13" s="2110" t="s">
        <v>19</v>
      </c>
      <c r="K13" s="605"/>
      <c r="L13" s="530" t="s">
        <v>114</v>
      </c>
      <c r="M13" s="606" t="s">
        <v>28</v>
      </c>
      <c r="N13" s="815"/>
      <c r="O13" s="1419" t="s">
        <v>122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126</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F1FA8-7778-722C-25A8-8C56408E32C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176</v>
      </c>
      <c r="D3" s="692" t="str">
        <f>B3&amp;".1"</f>
        <v>.1</v>
      </c>
      <c r="E3" s="693" t="s">
        <v>953</v>
      </c>
      <c r="F3" s="694" t="s">
        <v>322</v>
      </c>
      <c r="G3" s="689"/>
      <c r="H3" s="404"/>
      <c r="I3" s="689"/>
      <c r="J3" s="404"/>
      <c r="K3" s="292" t="s">
        <v>954</v>
      </c>
      <c r="V3" s="508">
        <v>0</v>
      </c>
    </row>
    <row customHeight="1" ht="15" hidden="1">
      <c r="A4" s="508"/>
      <c r="B4" s="2400"/>
      <c r="C4" s="2401"/>
      <c r="D4" s="692" t="str">
        <f>B3&amp;".2"</f>
        <v>.2</v>
      </c>
      <c r="E4" s="693" t="s">
        <v>955</v>
      </c>
      <c r="F4" s="694" t="s">
        <v>322</v>
      </c>
      <c r="G4" s="1741" t="s">
        <v>28</v>
      </c>
      <c r="H4" s="404"/>
      <c r="I4" s="1741" t="s">
        <v>28</v>
      </c>
      <c r="J4" s="404"/>
      <c r="K4" s="292" t="s">
        <v>956</v>
      </c>
      <c r="V4" s="508">
        <v>0</v>
      </c>
    </row>
    <row s="1369" customFormat="1" customHeight="1" ht="15" hidden="1">
      <c r="C5" s="675"/>
      <c r="U5" s="423"/>
      <c r="V5" s="420">
        <v>0</v>
      </c>
    </row>
    <row customHeight="1" ht="22.5" hidden="1">
      <c r="A6" s="508"/>
      <c r="B6" s="2400"/>
      <c r="C6" s="2401" t="s">
        <v>176</v>
      </c>
      <c r="D6" s="692" t="str">
        <f>B6&amp;".1"</f>
        <v>.1</v>
      </c>
      <c r="E6" s="693" t="s">
        <v>957</v>
      </c>
      <c r="F6" s="694" t="s">
        <v>322</v>
      </c>
      <c r="G6" s="689"/>
      <c r="H6" s="404"/>
      <c r="I6" s="689"/>
      <c r="J6" s="404"/>
      <c r="K6" s="292" t="s">
        <v>958</v>
      </c>
      <c r="V6" s="508">
        <v>0</v>
      </c>
    </row>
    <row customHeight="1" ht="15" hidden="1">
      <c r="A7" s="508"/>
      <c r="B7" s="2400"/>
      <c r="C7" s="2401"/>
      <c r="D7" s="692" t="str">
        <f>B6&amp;".2"</f>
        <v>.2</v>
      </c>
      <c r="E7" s="693" t="s">
        <v>955</v>
      </c>
      <c r="F7" s="694" t="s">
        <v>322</v>
      </c>
      <c r="G7" s="1741" t="s">
        <v>28</v>
      </c>
      <c r="H7" s="404"/>
      <c r="I7" s="1741" t="s">
        <v>28</v>
      </c>
      <c r="J7" s="404"/>
      <c r="K7" s="292" t="s">
        <v>956</v>
      </c>
      <c r="V7" s="508">
        <v>0</v>
      </c>
    </row>
    <row s="1369" customFormat="1" customHeight="1" ht="15" hidden="1">
      <c r="C8" s="675"/>
      <c r="U8" s="423"/>
      <c r="V8" s="420">
        <v>0</v>
      </c>
    </row>
    <row customHeight="1" ht="22.5" hidden="1">
      <c r="A9" s="508"/>
      <c r="B9" s="2400"/>
      <c r="C9" s="2401" t="s">
        <v>176</v>
      </c>
      <c r="D9" s="692" t="str">
        <f>B9&amp;".1"</f>
        <v>.1</v>
      </c>
      <c r="E9" s="693" t="s">
        <v>959</v>
      </c>
      <c r="F9" s="694" t="s">
        <v>322</v>
      </c>
      <c r="G9" s="700" t="s">
        <v>28</v>
      </c>
      <c r="H9" s="404" t="s">
        <v>28</v>
      </c>
      <c r="I9" s="700" t="s">
        <v>28</v>
      </c>
      <c r="J9" s="404" t="s">
        <v>28</v>
      </c>
      <c r="K9" s="292"/>
      <c r="V9" s="508">
        <v>0</v>
      </c>
    </row>
    <row customHeight="1" ht="15" hidden="1">
      <c r="A10" s="508"/>
      <c r="B10" s="2400"/>
      <c r="C10" s="2401"/>
      <c r="D10" s="692" t="str">
        <f>B9&amp;".2"</f>
        <v>.2</v>
      </c>
      <c r="E10" s="693" t="s">
        <v>960</v>
      </c>
      <c r="F10" s="694" t="s">
        <v>322</v>
      </c>
      <c r="G10" s="1735" t="s">
        <v>28</v>
      </c>
      <c r="H10" s="404" t="s">
        <v>28</v>
      </c>
      <c r="I10" s="1735" t="s">
        <v>28</v>
      </c>
      <c r="J10" s="404" t="s">
        <v>28</v>
      </c>
      <c r="K10" s="292" t="s">
        <v>961</v>
      </c>
      <c r="V10" s="508">
        <v>0</v>
      </c>
    </row>
    <row customHeight="1" ht="15" hidden="1">
      <c r="A11" s="508"/>
      <c r="B11" s="2400"/>
      <c r="C11" s="2401"/>
      <c r="D11" s="692" t="str">
        <f>B9&amp;".3"</f>
        <v>.3</v>
      </c>
      <c r="E11" s="693" t="s">
        <v>962</v>
      </c>
      <c r="F11" s="694" t="s">
        <v>322</v>
      </c>
      <c r="G11" s="1735" t="s">
        <v>28</v>
      </c>
      <c r="H11" s="404" t="s">
        <v>28</v>
      </c>
      <c r="I11" s="1735" t="s">
        <v>28</v>
      </c>
      <c r="J11" s="404" t="s">
        <v>28</v>
      </c>
      <c r="K11" s="292" t="s">
        <v>963</v>
      </c>
      <c r="V11" s="508">
        <v>0</v>
      </c>
    </row>
    <row s="1369" customFormat="1" customHeight="1" ht="15" hidden="1">
      <c r="C12" s="675"/>
      <c r="U12" s="423"/>
      <c r="V12" s="420">
        <v>0</v>
      </c>
    </row>
    <row customHeight="1" ht="33.75" hidden="1">
      <c r="A13" s="508"/>
      <c r="B13" s="2400"/>
      <c r="C13" s="2401" t="s">
        <v>176</v>
      </c>
      <c r="D13" s="692" t="str">
        <f>B13&amp;".1"</f>
        <v>.1</v>
      </c>
      <c r="E13" s="693" t="s">
        <v>964</v>
      </c>
      <c r="F13" s="694" t="s">
        <v>322</v>
      </c>
      <c r="G13" s="700" t="s">
        <v>28</v>
      </c>
      <c r="H13" s="404" t="s">
        <v>28</v>
      </c>
      <c r="I13" s="700" t="s">
        <v>28</v>
      </c>
      <c r="J13" s="404" t="s">
        <v>28</v>
      </c>
      <c r="K13" s="292" t="s">
        <v>965</v>
      </c>
      <c r="V13" s="508">
        <v>0</v>
      </c>
    </row>
    <row customHeight="1" ht="15" hidden="1">
      <c r="B14" s="2400"/>
      <c r="C14" s="2401"/>
      <c r="D14" s="692" t="str">
        <f>B13&amp;".2"</f>
        <v>.2</v>
      </c>
      <c r="E14" s="693" t="s">
        <v>966</v>
      </c>
      <c r="F14" s="694" t="s">
        <v>322</v>
      </c>
      <c r="G14" s="1735" t="s">
        <v>28</v>
      </c>
      <c r="H14" s="404" t="s">
        <v>28</v>
      </c>
      <c r="I14" s="1735" t="s">
        <v>28</v>
      </c>
      <c r="J14" s="404" t="s">
        <v>28</v>
      </c>
      <c r="K14" s="292" t="s">
        <v>967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Филиал "Печорская ГРЭС" АО "Интер РАО-Электрогенерация"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122</v>
      </c>
      <c r="J25" s="755"/>
      <c r="K25" s="420"/>
      <c r="U25" s="678"/>
      <c r="V25" s="761">
        <v>1</v>
      </c>
    </row>
    <row customHeight="1" ht="15.75">
      <c r="C26" s="179"/>
      <c r="D26" s="714"/>
      <c r="E26" s="2370" t="s">
        <v>110</v>
      </c>
      <c r="F26" s="2371"/>
      <c r="G26" s="2398" t="str">
        <f>IF(G25="","",INDEX(DIFFERENTIATION_UNMERGE_VD,MATCH(G25,DIFFERENTIATION_ID_DIFF,0)))</f>
        <v/>
      </c>
      <c r="H26" s="2399"/>
      <c r="I26" s="2398">
        <f>IF(I25="","",INDEX(DIFFERENTIATION_UNMERGE_VD,MATCH(I25,DIFFERENTIATION_ID_DIFF,0)))</f>
        <v>0</v>
      </c>
      <c r="J26" s="2399"/>
      <c r="K26" s="2178" t="s">
        <v>317</v>
      </c>
      <c r="V26" s="508">
        <v>15</v>
      </c>
    </row>
    <row s="1638" customFormat="1" customHeight="1" ht="15.75">
      <c r="A27" s="762"/>
      <c r="C27" s="179"/>
      <c r="D27" s="714"/>
      <c r="E27" s="2370" t="s">
        <v>582</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316</v>
      </c>
      <c r="E29" s="2373"/>
      <c r="F29" s="2373"/>
      <c r="G29" s="890"/>
      <c r="H29" s="890"/>
      <c r="I29" s="890"/>
      <c r="J29" s="891"/>
      <c r="K29" s="2198"/>
      <c r="U29" s="678"/>
      <c r="V29" s="761">
        <v>15</v>
      </c>
    </row>
    <row customHeight="1" ht="35.699999999999996">
      <c r="C30" s="179"/>
      <c r="D30" s="764" t="s">
        <v>92</v>
      </c>
      <c r="E30" s="763" t="s">
        <v>318</v>
      </c>
      <c r="F30" s="763" t="s">
        <v>584</v>
      </c>
      <c r="G30" s="811" t="s">
        <v>319</v>
      </c>
      <c r="H30" s="810" t="s">
        <v>406</v>
      </c>
      <c r="I30" s="687" t="s">
        <v>319</v>
      </c>
      <c r="J30" s="468" t="s">
        <v>406</v>
      </c>
      <c r="K30" s="2204"/>
      <c r="V30" s="508">
        <v>34</v>
      </c>
    </row>
    <row customHeight="1" ht="15" hidden="1">
      <c r="C31" s="179"/>
      <c r="D31" s="596"/>
      <c r="E31" s="596"/>
      <c r="F31" s="596"/>
      <c r="G31" s="662"/>
      <c r="H31" s="662"/>
      <c r="I31" s="662"/>
      <c r="J31" s="662"/>
      <c r="K31" s="292"/>
      <c r="V31" s="508">
        <v>0</v>
      </c>
    </row>
    <row customHeight="1" ht="24">
      <c r="A32" s="508"/>
      <c r="B32" s="508" t="s">
        <v>968</v>
      </c>
      <c r="C32" s="529"/>
      <c r="D32" s="695">
        <v>1</v>
      </c>
      <c r="E32" s="696" t="s">
        <v>969</v>
      </c>
      <c r="F32" s="694" t="s">
        <v>322</v>
      </c>
      <c r="G32" s="816" t="s">
        <v>322</v>
      </c>
      <c r="H32" s="816" t="s">
        <v>322</v>
      </c>
      <c r="I32" s="694" t="s">
        <v>322</v>
      </c>
      <c r="J32" s="694" t="s">
        <v>322</v>
      </c>
      <c r="K32" s="292"/>
      <c r="V32" s="508">
        <v>23</v>
      </c>
    </row>
    <row customHeight="1" ht="11.549999999999999">
      <c r="A33" s="508"/>
      <c r="C33" s="508"/>
      <c r="D33" s="350"/>
      <c r="E33" s="583" t="s">
        <v>604</v>
      </c>
      <c r="F33" s="575"/>
      <c r="G33" s="575"/>
      <c r="H33" s="575"/>
      <c r="I33" s="575"/>
      <c r="J33" s="575"/>
      <c r="K33" s="576"/>
      <c r="U33" s="508"/>
      <c r="V33" s="508">
        <v>11</v>
      </c>
    </row>
    <row customHeight="1" ht="24">
      <c r="A34" s="508"/>
      <c r="B34" s="584" t="s">
        <v>654</v>
      </c>
      <c r="C34" s="529"/>
      <c r="D34" s="695">
        <v>2</v>
      </c>
      <c r="E34" s="696" t="s">
        <v>970</v>
      </c>
      <c r="F34" s="823" t="s">
        <v>322</v>
      </c>
      <c r="G34" s="823" t="s">
        <v>322</v>
      </c>
      <c r="H34" s="823" t="s">
        <v>322</v>
      </c>
      <c r="I34" s="694"/>
      <c r="J34" s="694"/>
      <c r="K34" s="292"/>
      <c r="V34" s="508">
        <v>23</v>
      </c>
    </row>
    <row customHeight="1" ht="11.549999999999999">
      <c r="A35" s="508"/>
      <c r="C35" s="508"/>
      <c r="D35" s="350"/>
      <c r="E35" s="583" t="s">
        <v>971</v>
      </c>
      <c r="F35" s="575"/>
      <c r="G35" s="697"/>
      <c r="H35" s="575"/>
      <c r="I35" s="697"/>
      <c r="J35" s="575"/>
      <c r="K35" s="576"/>
      <c r="U35" s="508"/>
      <c r="V35" s="508">
        <v>11</v>
      </c>
    </row>
    <row customHeight="1" ht="71.25">
      <c r="A36" s="508"/>
      <c r="B36" s="508" t="s">
        <v>972</v>
      </c>
      <c r="C36" s="529"/>
      <c r="D36" s="695">
        <v>3</v>
      </c>
      <c r="E36" s="696" t="s">
        <v>973</v>
      </c>
      <c r="F36" s="698" t="s">
        <v>322</v>
      </c>
      <c r="G36" s="817" t="s">
        <v>974</v>
      </c>
      <c r="H36" s="816" t="s">
        <v>322</v>
      </c>
      <c r="I36" s="527" t="s">
        <v>974</v>
      </c>
      <c r="J36" s="694" t="s">
        <v>322</v>
      </c>
      <c r="K36" s="292" t="s">
        <v>975</v>
      </c>
      <c r="V36" s="508">
        <v>68</v>
      </c>
    </row>
    <row customHeight="1" ht="11.549999999999999">
      <c r="A37" s="508"/>
      <c r="C37" s="508"/>
      <c r="D37" s="350"/>
      <c r="E37" s="583" t="s">
        <v>976</v>
      </c>
      <c r="F37" s="575"/>
      <c r="G37" s="697"/>
      <c r="H37" s="697"/>
      <c r="I37" s="697"/>
      <c r="J37" s="697"/>
      <c r="K37" s="576"/>
      <c r="U37" s="508"/>
      <c r="V37" s="508">
        <v>11</v>
      </c>
    </row>
    <row customHeight="1" ht="71.25">
      <c r="A38" s="508"/>
      <c r="B38" s="508" t="s">
        <v>977</v>
      </c>
      <c r="C38" s="529"/>
      <c r="D38" s="695">
        <v>4</v>
      </c>
      <c r="E38" s="696" t="s">
        <v>978</v>
      </c>
      <c r="F38" s="698" t="s">
        <v>322</v>
      </c>
      <c r="G38" s="817" t="s">
        <v>974</v>
      </c>
      <c r="H38" s="818" t="s">
        <v>322</v>
      </c>
      <c r="I38" s="527" t="s">
        <v>974</v>
      </c>
      <c r="J38" s="524" t="s">
        <v>322</v>
      </c>
      <c r="K38" s="682" t="s">
        <v>979</v>
      </c>
      <c r="V38" s="508">
        <v>68</v>
      </c>
    </row>
    <row customHeight="1" ht="11.549999999999999">
      <c r="A39" s="508"/>
      <c r="C39" s="508"/>
      <c r="D39" s="350"/>
      <c r="E39" s="583" t="s">
        <v>980</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8B888-3D98-DE6E-0D3D-2C1FD481123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981</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"Печорская ГРЭС" АО "Интер РАО-Электрогенерация"</v>
      </c>
      <c r="G6" s="2252"/>
      <c r="H6" s="2252"/>
      <c r="I6" s="2252"/>
      <c r="J6" s="2252"/>
      <c r="K6" s="2252"/>
      <c r="M6" s="585"/>
      <c r="AB6" s="1151"/>
      <c r="AE6" s="1634">
        <v>16</v>
      </c>
    </row>
    <row customHeight="1" ht="10.5">
      <c r="AE7" s="761">
        <v>10</v>
      </c>
    </row>
    <row customHeight="1" ht="10.5">
      <c r="A8" s="1054"/>
      <c r="B8" s="1054"/>
      <c r="C8" s="1054"/>
      <c r="F8" s="2104" t="s">
        <v>316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981</v>
      </c>
      <c r="H9" s="2178" t="s">
        <v>982</v>
      </c>
      <c r="I9" s="2130" t="s">
        <v>983</v>
      </c>
      <c r="J9" s="2130" t="s">
        <v>984</v>
      </c>
      <c r="K9" s="2130" t="s">
        <v>985</v>
      </c>
      <c r="L9" s="2130" t="s">
        <v>986</v>
      </c>
      <c r="M9" s="2130" t="s">
        <v>987</v>
      </c>
      <c r="N9" s="2212" t="s">
        <v>988</v>
      </c>
      <c r="O9" s="2212"/>
      <c r="P9" s="2212"/>
      <c r="Q9" s="2402" t="s">
        <v>989</v>
      </c>
      <c r="R9" s="2403"/>
      <c r="S9" s="2403"/>
      <c r="T9" s="2404"/>
      <c r="U9" s="2402" t="s">
        <v>990</v>
      </c>
      <c r="V9" s="2403"/>
      <c r="W9" s="2403"/>
      <c r="X9" s="2404"/>
      <c r="Y9" s="2104" t="s">
        <v>991</v>
      </c>
      <c r="Z9" s="2105"/>
      <c r="AA9" s="2105"/>
      <c r="AB9" s="2106"/>
      <c r="AE9" s="761">
        <v>41</v>
      </c>
    </row>
    <row customHeight="1" ht="43.050000000000004">
      <c r="A10" s="908"/>
      <c r="B10" s="908"/>
      <c r="C10" s="908"/>
      <c r="F10" s="2178"/>
      <c r="G10" s="2178"/>
      <c r="H10" s="2235"/>
      <c r="I10" s="2178"/>
      <c r="J10" s="2178"/>
      <c r="K10" s="2178"/>
      <c r="L10" s="2178"/>
      <c r="M10" s="2178"/>
      <c r="N10" s="906" t="s">
        <v>992</v>
      </c>
      <c r="O10" s="906" t="s">
        <v>993</v>
      </c>
      <c r="P10" s="907" t="s">
        <v>994</v>
      </c>
      <c r="Q10" s="918" t="s">
        <v>93</v>
      </c>
      <c r="R10" s="918" t="s">
        <v>995</v>
      </c>
      <c r="S10" s="918" t="s">
        <v>996</v>
      </c>
      <c r="T10" s="919" t="s">
        <v>997</v>
      </c>
      <c r="U10" s="918" t="s">
        <v>93</v>
      </c>
      <c r="V10" s="918" t="s">
        <v>998</v>
      </c>
      <c r="W10" s="918" t="s">
        <v>996</v>
      </c>
      <c r="X10" s="919" t="s">
        <v>997</v>
      </c>
      <c r="Y10" s="304" t="s">
        <v>999</v>
      </c>
      <c r="Z10" s="2104" t="s">
        <v>92</v>
      </c>
      <c r="AA10" s="2106"/>
      <c r="AB10" s="1052" t="s">
        <v>1000</v>
      </c>
      <c r="AE10" s="761">
        <v>41</v>
      </c>
    </row>
    <row s="1645" customFormat="1" customHeight="1" ht="5.25" hidden="1">
      <c r="A11" s="1055"/>
      <c r="B11" s="1055"/>
      <c r="C11" s="1055"/>
      <c r="E11" s="1053"/>
      <c r="F11" s="2409" t="s">
        <v>392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7EA53-5606-D9A4-344C-7365913100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"Печорская ГРЭС" АО "Интер РАО-Электрогенерация"</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1003</v>
      </c>
      <c r="G9" s="2412" t="s">
        <v>1004</v>
      </c>
      <c r="H9" s="2413"/>
      <c r="I9" s="2130" t="s">
        <v>1005</v>
      </c>
      <c r="J9" s="2130"/>
      <c r="K9" s="2130" t="s">
        <v>1006</v>
      </c>
      <c r="L9" s="2130"/>
      <c r="M9" s="2130"/>
      <c r="N9" s="2130"/>
      <c r="O9" s="2130"/>
      <c r="P9" s="2130"/>
      <c r="Q9" s="2130"/>
      <c r="R9" s="2130"/>
      <c r="S9" s="2130"/>
      <c r="T9" s="2130"/>
      <c r="U9" s="2130"/>
      <c r="V9" s="2130"/>
      <c r="W9" s="2130"/>
      <c r="X9" s="2130"/>
      <c r="Y9" s="2130"/>
      <c r="Z9" s="2195" t="s">
        <v>1007</v>
      </c>
      <c r="AA9" s="2196"/>
      <c r="AB9" s="2130" t="s">
        <v>1008</v>
      </c>
      <c r="AC9" s="2130"/>
      <c r="AD9" s="2130"/>
      <c r="AE9" s="2130"/>
      <c r="AF9" s="2178" t="s">
        <v>1009</v>
      </c>
      <c r="AG9" s="2130" t="s">
        <v>1010</v>
      </c>
      <c r="AH9" s="2130"/>
      <c r="AI9" s="2178" t="s">
        <v>1011</v>
      </c>
      <c r="AJ9" s="2130" t="s">
        <v>1012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1013</v>
      </c>
      <c r="L10" s="2104" t="s">
        <v>1014</v>
      </c>
      <c r="M10" s="2106"/>
      <c r="N10" s="2130" t="s">
        <v>1015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1016</v>
      </c>
      <c r="M11" s="2178" t="s">
        <v>1017</v>
      </c>
      <c r="N11" s="2130" t="s">
        <v>1018</v>
      </c>
      <c r="O11" s="2130"/>
      <c r="P11" s="2421" t="s">
        <v>999</v>
      </c>
      <c r="Q11" s="2421" t="s">
        <v>1019</v>
      </c>
      <c r="R11" s="2421" t="s">
        <v>1020</v>
      </c>
      <c r="S11" s="2421" t="s">
        <v>1021</v>
      </c>
      <c r="T11" s="2421"/>
      <c r="U11" s="2421"/>
      <c r="V11" s="2421"/>
      <c r="W11" s="2421"/>
      <c r="X11" s="2421"/>
      <c r="Y11" s="2421"/>
      <c r="Z11" s="2197"/>
      <c r="AA11" s="2198"/>
      <c r="AB11" s="2130" t="s">
        <v>1022</v>
      </c>
      <c r="AC11" s="2130"/>
      <c r="AD11" s="2104" t="s">
        <v>1023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1024</v>
      </c>
      <c r="K12" s="2130"/>
      <c r="L12" s="2235"/>
      <c r="M12" s="2235"/>
      <c r="N12" s="2130"/>
      <c r="O12" s="2130"/>
      <c r="P12" s="2421"/>
      <c r="Q12" s="2421"/>
      <c r="R12" s="2421"/>
      <c r="S12" s="1137" t="s">
        <v>90</v>
      </c>
      <c r="T12" s="1137" t="s">
        <v>91</v>
      </c>
      <c r="U12" s="1137" t="s">
        <v>89</v>
      </c>
      <c r="V12" s="1137" t="s">
        <v>1025</v>
      </c>
      <c r="W12" s="1137" t="s">
        <v>89</v>
      </c>
      <c r="X12" s="1137" t="s">
        <v>1026</v>
      </c>
      <c r="Y12" s="1137" t="s">
        <v>1027</v>
      </c>
      <c r="Z12" s="2203"/>
      <c r="AA12" s="2204"/>
      <c r="AB12" s="1144" t="s">
        <v>1028</v>
      </c>
      <c r="AC12" s="1144" t="s">
        <v>1029</v>
      </c>
      <c r="AD12" s="1144" t="s">
        <v>1028</v>
      </c>
      <c r="AE12" s="1144" t="s">
        <v>1029</v>
      </c>
      <c r="AF12" s="2235"/>
      <c r="AG12" s="1157" t="s">
        <v>1030</v>
      </c>
      <c r="AH12" s="1157" t="s">
        <v>1031</v>
      </c>
      <c r="AI12" s="2235"/>
      <c r="AJ12" s="1157" t="s">
        <v>1030</v>
      </c>
      <c r="AK12" s="1157" t="s">
        <v>1031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ACF75-0568-DC88-D378-EF9918C206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"Печорская ГРЭС" АО "Интер РАО-Электрогенерация"</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316</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1033</v>
      </c>
      <c r="H10" s="2429" t="s">
        <v>1034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1036</v>
      </c>
      <c r="G14" s="2424" t="s">
        <v>1037</v>
      </c>
      <c r="H14" s="2424"/>
      <c r="I14" s="2424"/>
      <c r="J14" s="2424"/>
      <c r="K14" s="1237"/>
      <c r="W14" s="1158">
        <v>11</v>
      </c>
    </row>
    <row customHeight="1" ht="11.549999999999999">
      <c r="F15" s="1233">
        <v>1</v>
      </c>
      <c r="G15" s="693" t="s">
        <v>1038</v>
      </c>
      <c r="H15" s="1239">
        <f>SUM(I15:J15)</f>
        <v>0</v>
      </c>
      <c r="I15" s="1239">
        <f>SUM(I16:I27)</f>
        <v>0</v>
      </c>
      <c r="J15" s="1228"/>
      <c r="K15" s="1237"/>
      <c r="W15" s="1158">
        <v>11</v>
      </c>
    </row>
    <row customHeight="1" ht="24">
      <c r="F16" s="1233" t="s">
        <v>1039</v>
      </c>
      <c r="G16" s="1240" t="s">
        <v>1040</v>
      </c>
      <c r="H16" s="1239">
        <f>SUM(I16:J16)</f>
        <v>0</v>
      </c>
      <c r="I16" s="1238"/>
      <c r="J16" s="1228"/>
      <c r="K16" s="1237"/>
      <c r="W16" s="1158">
        <v>23</v>
      </c>
    </row>
    <row customHeight="1" ht="24">
      <c r="F17" s="1233" t="s">
        <v>1041</v>
      </c>
      <c r="G17" s="1240" t="s">
        <v>1042</v>
      </c>
      <c r="H17" s="1239">
        <f>SUM(I17:J17)</f>
        <v>0</v>
      </c>
      <c r="I17" s="1238"/>
      <c r="J17" s="1228"/>
      <c r="K17" s="1237"/>
      <c r="W17" s="1158">
        <v>23</v>
      </c>
    </row>
    <row customHeight="1" ht="35.699999999999996">
      <c r="F18" s="1233" t="s">
        <v>1043</v>
      </c>
      <c r="G18" s="1240" t="s">
        <v>1044</v>
      </c>
      <c r="H18" s="1239">
        <f>SUM(I18:J18)</f>
        <v>0</v>
      </c>
      <c r="I18" s="1238"/>
      <c r="J18" s="1228"/>
      <c r="K18" s="1237"/>
      <c r="W18" s="1158">
        <v>34</v>
      </c>
    </row>
    <row customHeight="1" ht="35.699999999999996">
      <c r="F19" s="1233" t="s">
        <v>1045</v>
      </c>
      <c r="G19" s="1240" t="s">
        <v>1046</v>
      </c>
      <c r="H19" s="1239">
        <f>SUM(I19:J19)</f>
        <v>0</v>
      </c>
      <c r="I19" s="1238"/>
      <c r="J19" s="1228"/>
      <c r="K19" s="1237"/>
      <c r="W19" s="1158">
        <v>34</v>
      </c>
    </row>
    <row customHeight="1" ht="48.29999999999999">
      <c r="F20" s="1233" t="s">
        <v>1047</v>
      </c>
      <c r="G20" s="1240" t="s">
        <v>1048</v>
      </c>
      <c r="H20" s="1239">
        <f>SUM(I20:J20)</f>
        <v>0</v>
      </c>
      <c r="I20" s="1238"/>
      <c r="J20" s="1228"/>
      <c r="K20" s="1237"/>
      <c r="W20" s="1158">
        <v>46</v>
      </c>
    </row>
    <row customHeight="1" ht="35.699999999999996">
      <c r="F21" s="1233" t="s">
        <v>1049</v>
      </c>
      <c r="G21" s="1240" t="s">
        <v>1050</v>
      </c>
      <c r="H21" s="1239">
        <f>SUM(I21:J21)</f>
        <v>0</v>
      </c>
      <c r="I21" s="1238"/>
      <c r="J21" s="1228"/>
      <c r="K21" s="1237"/>
      <c r="W21" s="1158">
        <v>34</v>
      </c>
    </row>
    <row customHeight="1" ht="35.699999999999996">
      <c r="F22" s="1233" t="s">
        <v>1051</v>
      </c>
      <c r="G22" s="1240" t="s">
        <v>1052</v>
      </c>
      <c r="H22" s="1239">
        <f>SUM(I22:J22)</f>
        <v>0</v>
      </c>
      <c r="I22" s="1238"/>
      <c r="J22" s="1228"/>
      <c r="K22" s="1237"/>
      <c r="W22" s="1158">
        <v>34</v>
      </c>
    </row>
    <row customHeight="1" ht="24">
      <c r="F23" s="1233" t="s">
        <v>1053</v>
      </c>
      <c r="G23" s="1240" t="s">
        <v>1054</v>
      </c>
      <c r="H23" s="1239">
        <f>SUM(I23:J23)</f>
        <v>0</v>
      </c>
      <c r="I23" s="1238"/>
      <c r="J23" s="1228"/>
      <c r="K23" s="1237"/>
      <c r="W23" s="1158">
        <v>23</v>
      </c>
    </row>
    <row customHeight="1" ht="24">
      <c r="F24" s="1233" t="s">
        <v>1055</v>
      </c>
      <c r="G24" s="1240" t="s">
        <v>1056</v>
      </c>
      <c r="H24" s="1239">
        <f>SUM(I24:J24)</f>
        <v>0</v>
      </c>
      <c r="I24" s="1238"/>
      <c r="J24" s="1228"/>
      <c r="K24" s="1237"/>
      <c r="W24" s="1158">
        <v>23</v>
      </c>
    </row>
    <row customHeight="1" ht="35.699999999999996">
      <c r="F25" s="1233" t="s">
        <v>1057</v>
      </c>
      <c r="G25" s="1240" t="s">
        <v>1058</v>
      </c>
      <c r="H25" s="1239">
        <f>SUM(I25:J25)</f>
        <v>0</v>
      </c>
      <c r="I25" s="1238"/>
      <c r="J25" s="1228"/>
      <c r="K25" s="1237"/>
      <c r="W25" s="1158">
        <v>34</v>
      </c>
    </row>
    <row customHeight="1" ht="35.699999999999996">
      <c r="F26" s="1233" t="s">
        <v>1059</v>
      </c>
      <c r="G26" s="1240" t="s">
        <v>1060</v>
      </c>
      <c r="H26" s="1239">
        <f>SUM(I26:J26)</f>
        <v>0</v>
      </c>
      <c r="I26" s="1238"/>
      <c r="J26" s="1228"/>
      <c r="K26" s="1237"/>
      <c r="W26" s="1158">
        <v>34</v>
      </c>
    </row>
    <row customHeight="1" ht="11.549999999999999">
      <c r="F27" s="1233" t="s">
        <v>1061</v>
      </c>
      <c r="G27" s="1240" t="s">
        <v>1062</v>
      </c>
      <c r="H27" s="1239">
        <f>SUM(I27:J27)</f>
        <v>0</v>
      </c>
      <c r="I27" s="1238"/>
      <c r="J27" s="1228"/>
      <c r="K27" s="1237"/>
      <c r="W27" s="1158">
        <v>11</v>
      </c>
    </row>
    <row customHeight="1" ht="11.549999999999999">
      <c r="F28" s="1233">
        <v>2</v>
      </c>
      <c r="G28" s="693" t="s">
        <v>1063</v>
      </c>
      <c r="H28" s="1239">
        <f>SUM(I28:J28)</f>
        <v>0</v>
      </c>
      <c r="I28" s="1239">
        <f>SUM(I29:I31)</f>
        <v>0</v>
      </c>
      <c r="J28" s="1228"/>
      <c r="K28" s="1237"/>
      <c r="W28" s="1158">
        <v>11</v>
      </c>
    </row>
    <row customHeight="1" ht="11.549999999999999">
      <c r="F29" s="1233" t="s">
        <v>726</v>
      </c>
      <c r="G29" s="1240" t="s">
        <v>1064</v>
      </c>
      <c r="H29" s="1239">
        <f>SUM(I29:J29)</f>
        <v>0</v>
      </c>
      <c r="I29" s="1238"/>
      <c r="J29" s="1228"/>
      <c r="K29" s="1237"/>
      <c r="W29" s="1158">
        <v>11</v>
      </c>
    </row>
    <row customHeight="1" ht="11.549999999999999">
      <c r="F30" s="1233" t="s">
        <v>323</v>
      </c>
      <c r="G30" s="1240" t="s">
        <v>1065</v>
      </c>
      <c r="H30" s="1239">
        <f>SUM(I30:J30)</f>
        <v>0</v>
      </c>
      <c r="I30" s="1238"/>
      <c r="J30" s="1228"/>
      <c r="K30" s="1237"/>
      <c r="W30" s="1158">
        <v>11</v>
      </c>
    </row>
    <row customHeight="1" ht="11.549999999999999">
      <c r="F31" s="1233" t="s">
        <v>326</v>
      </c>
      <c r="G31" s="1240" t="s">
        <v>1066</v>
      </c>
      <c r="H31" s="1239">
        <f>SUM(I31:J31)</f>
        <v>0</v>
      </c>
      <c r="I31" s="1238"/>
      <c r="J31" s="1228"/>
      <c r="K31" s="1237"/>
      <c r="W31" s="1158">
        <v>11</v>
      </c>
    </row>
    <row customHeight="1" ht="11.549999999999999">
      <c r="F32" s="1233">
        <v>3</v>
      </c>
      <c r="G32" s="693" t="s">
        <v>1067</v>
      </c>
      <c r="H32" s="1239">
        <f>SUM(I32:J32)</f>
        <v>0</v>
      </c>
      <c r="I32" s="1239">
        <f>SUM(I33:I34)</f>
        <v>0</v>
      </c>
      <c r="J32" s="1228"/>
      <c r="K32" s="1237"/>
      <c r="W32" s="1158">
        <v>11</v>
      </c>
    </row>
    <row customHeight="1" ht="48.29999999999999">
      <c r="F33" s="1233" t="s">
        <v>340</v>
      </c>
      <c r="G33" s="1240" t="s">
        <v>1068</v>
      </c>
      <c r="H33" s="1239">
        <f>SUM(I33:J33)</f>
        <v>0</v>
      </c>
      <c r="I33" s="1238"/>
      <c r="J33" s="1228"/>
      <c r="K33" s="1237"/>
      <c r="W33" s="1158">
        <v>46</v>
      </c>
    </row>
    <row customHeight="1" ht="11.549999999999999">
      <c r="F34" s="1233" t="s">
        <v>348</v>
      </c>
      <c r="G34" s="1240" t="s">
        <v>1069</v>
      </c>
      <c r="H34" s="1239">
        <f>SUM(I34:J34)</f>
        <v>0</v>
      </c>
      <c r="I34" s="1238"/>
      <c r="J34" s="1228"/>
      <c r="K34" s="1237"/>
      <c r="W34" s="1158">
        <v>11</v>
      </c>
    </row>
    <row customHeight="1" ht="11.549999999999999">
      <c r="F35" s="1233">
        <v>4</v>
      </c>
      <c r="G35" s="693" t="s">
        <v>1070</v>
      </c>
      <c r="H35" s="1239">
        <f>SUM(I35:J35)</f>
        <v>0</v>
      </c>
      <c r="I35" s="1238"/>
      <c r="J35" s="1228"/>
      <c r="K35" s="1237"/>
      <c r="W35" s="1158">
        <v>11</v>
      </c>
    </row>
    <row customHeight="1" ht="11.549999999999999">
      <c r="F36" s="1233"/>
      <c r="G36" s="696" t="s">
        <v>1071</v>
      </c>
      <c r="H36" s="1239">
        <f>SUM(I36:J36)</f>
        <v>0</v>
      </c>
      <c r="I36" s="1239">
        <f>SUM(I15,I28,I32,I35)</f>
        <v>0</v>
      </c>
      <c r="J36" s="1228"/>
      <c r="K36" s="1237"/>
      <c r="W36" s="1158">
        <v>11</v>
      </c>
    </row>
    <row customHeight="1" ht="29.25">
      <c r="F37" s="1234" t="s">
        <v>1072</v>
      </c>
      <c r="G37" s="2425" t="s">
        <v>1073</v>
      </c>
      <c r="H37" s="2425"/>
      <c r="I37" s="2425"/>
      <c r="J37" s="2425"/>
      <c r="K37" s="1237"/>
      <c r="W37" s="1158">
        <v>28</v>
      </c>
    </row>
    <row customHeight="1" ht="24">
      <c r="F38" s="1233" t="s">
        <v>114</v>
      </c>
      <c r="G38" s="693" t="s">
        <v>1074</v>
      </c>
      <c r="H38" s="1239">
        <f>SUM(I38:J38)</f>
        <v>0</v>
      </c>
      <c r="I38" s="1239">
        <f>SUM(I39,I44,I47)</f>
        <v>0</v>
      </c>
      <c r="J38" s="1228"/>
      <c r="K38" s="1237"/>
      <c r="W38" s="1158">
        <v>23</v>
      </c>
    </row>
    <row customHeight="1" ht="11.549999999999999">
      <c r="F39" s="1233" t="s">
        <v>1039</v>
      </c>
      <c r="G39" s="1240" t="s">
        <v>1038</v>
      </c>
      <c r="H39" s="1239">
        <f>SUM(I39:J39)</f>
        <v>0</v>
      </c>
      <c r="I39" s="1239">
        <f>SUM(I40:I43)</f>
        <v>0</v>
      </c>
      <c r="J39" s="1228"/>
      <c r="K39" s="1237"/>
      <c r="W39" s="1158">
        <v>11</v>
      </c>
    </row>
    <row customHeight="1" ht="24">
      <c r="F40" s="1233" t="s">
        <v>1075</v>
      </c>
      <c r="G40" s="1241" t="s">
        <v>1076</v>
      </c>
      <c r="H40" s="1239">
        <f>SUM(I40:J40)</f>
        <v>0</v>
      </c>
      <c r="I40" s="1238"/>
      <c r="J40" s="1228"/>
      <c r="K40" s="1237"/>
      <c r="W40" s="1158">
        <v>23</v>
      </c>
    </row>
    <row customHeight="1" ht="11.549999999999999">
      <c r="F41" s="1233" t="s">
        <v>1077</v>
      </c>
      <c r="G41" s="1241" t="s">
        <v>1078</v>
      </c>
      <c r="H41" s="1239">
        <f>SUM(I41:J41)</f>
        <v>0</v>
      </c>
      <c r="I41" s="1238"/>
      <c r="J41" s="1228"/>
      <c r="K41" s="1237"/>
      <c r="W41" s="1158">
        <v>11</v>
      </c>
    </row>
    <row customHeight="1" ht="11.549999999999999">
      <c r="F42" s="1233" t="s">
        <v>1079</v>
      </c>
      <c r="G42" s="1241" t="s">
        <v>1080</v>
      </c>
      <c r="H42" s="1239">
        <f>SUM(I42:J42)</f>
        <v>0</v>
      </c>
      <c r="I42" s="1238"/>
      <c r="J42" s="1228"/>
      <c r="K42" s="1237"/>
      <c r="W42" s="1158">
        <v>11</v>
      </c>
    </row>
    <row customHeight="1" ht="35.699999999999996">
      <c r="F43" s="1233" t="s">
        <v>1081</v>
      </c>
      <c r="G43" s="1241" t="s">
        <v>1082</v>
      </c>
      <c r="H43" s="1239">
        <f>SUM(I43:J43)</f>
        <v>0</v>
      </c>
      <c r="I43" s="1238"/>
      <c r="J43" s="1228"/>
      <c r="K43" s="1237"/>
      <c r="W43" s="1158">
        <v>34</v>
      </c>
    </row>
    <row customHeight="1" ht="11.549999999999999">
      <c r="F44" s="1233" t="s">
        <v>1041</v>
      </c>
      <c r="G44" s="1240" t="s">
        <v>1067</v>
      </c>
      <c r="H44" s="1239">
        <f>SUM(I44:J44)</f>
        <v>0</v>
      </c>
      <c r="I44" s="1239">
        <f>SUM(I45:I46)</f>
        <v>0</v>
      </c>
      <c r="J44" s="1228"/>
      <c r="K44" s="1237"/>
      <c r="W44" s="1158">
        <v>11</v>
      </c>
    </row>
    <row customHeight="1" ht="48.29999999999999">
      <c r="F45" s="1233" t="s">
        <v>1083</v>
      </c>
      <c r="G45" s="1241" t="s">
        <v>1068</v>
      </c>
      <c r="H45" s="1239">
        <f>SUM(I45:J45)</f>
        <v>0</v>
      </c>
      <c r="I45" s="1238"/>
      <c r="J45" s="1228"/>
      <c r="K45" s="1237"/>
      <c r="W45" s="1158">
        <v>46</v>
      </c>
    </row>
    <row customHeight="1" ht="11.549999999999999">
      <c r="F46" s="1233" t="s">
        <v>1084</v>
      </c>
      <c r="G46" s="1241" t="s">
        <v>1069</v>
      </c>
      <c r="H46" s="1239">
        <f>SUM(I46:J46)</f>
        <v>0</v>
      </c>
      <c r="I46" s="1238"/>
      <c r="J46" s="1228"/>
      <c r="K46" s="1237"/>
      <c r="W46" s="1158">
        <v>11</v>
      </c>
    </row>
    <row customHeight="1" ht="11.549999999999999">
      <c r="F47" s="1233" t="s">
        <v>1043</v>
      </c>
      <c r="G47" s="1240" t="s">
        <v>1085</v>
      </c>
      <c r="H47" s="1239">
        <f>SUM(I47:J47)</f>
        <v>0</v>
      </c>
      <c r="I47" s="1238"/>
      <c r="J47" s="1228"/>
      <c r="K47" s="1237"/>
      <c r="W47" s="1158">
        <v>11</v>
      </c>
    </row>
    <row customHeight="1" ht="24">
      <c r="F48" s="1233" t="s">
        <v>115</v>
      </c>
      <c r="G48" s="693" t="s">
        <v>1086</v>
      </c>
      <c r="H48" s="1239">
        <f>SUM(I48:J48)</f>
        <v>0</v>
      </c>
      <c r="I48" s="1239">
        <f>SUM(I49,I54,I57)</f>
        <v>0</v>
      </c>
      <c r="J48" s="1228"/>
      <c r="K48" s="1237"/>
      <c r="W48" s="1158">
        <v>23</v>
      </c>
    </row>
    <row customHeight="1" ht="11.549999999999999">
      <c r="F49" s="1233" t="s">
        <v>726</v>
      </c>
      <c r="G49" s="1240" t="s">
        <v>1038</v>
      </c>
      <c r="H49" s="1239">
        <f>SUM(I49:J49)</f>
        <v>0</v>
      </c>
      <c r="I49" s="1239">
        <f>SUM(I50:I53)</f>
        <v>0</v>
      </c>
      <c r="J49" s="1228"/>
      <c r="K49" s="1237"/>
      <c r="W49" s="1158">
        <v>11</v>
      </c>
    </row>
    <row customHeight="1" ht="24">
      <c r="F50" s="1233" t="s">
        <v>729</v>
      </c>
      <c r="G50" s="1241" t="s">
        <v>1076</v>
      </c>
      <c r="H50" s="1239">
        <f>SUM(I50:J50)</f>
        <v>0</v>
      </c>
      <c r="I50" s="1238"/>
      <c r="J50" s="1228"/>
      <c r="K50" s="1237"/>
      <c r="W50" s="1158">
        <v>23</v>
      </c>
    </row>
    <row customHeight="1" ht="11.549999999999999">
      <c r="F51" s="1233" t="s">
        <v>732</v>
      </c>
      <c r="G51" s="1241" t="s">
        <v>1078</v>
      </c>
      <c r="H51" s="1239">
        <f>SUM(I51:J51)</f>
        <v>0</v>
      </c>
      <c r="I51" s="1238"/>
      <c r="J51" s="1228"/>
      <c r="K51" s="1237"/>
      <c r="W51" s="1158">
        <v>11</v>
      </c>
    </row>
    <row customHeight="1" ht="11.549999999999999">
      <c r="F52" s="1233" t="s">
        <v>1087</v>
      </c>
      <c r="G52" s="1241" t="s">
        <v>1080</v>
      </c>
      <c r="H52" s="1239">
        <f>SUM(I52:J52)</f>
        <v>0</v>
      </c>
      <c r="I52" s="1238"/>
      <c r="J52" s="1228"/>
      <c r="K52" s="1237"/>
      <c r="W52" s="1158">
        <v>11</v>
      </c>
    </row>
    <row customHeight="1" ht="35.699999999999996">
      <c r="F53" s="1233" t="s">
        <v>1088</v>
      </c>
      <c r="G53" s="1241" t="s">
        <v>1082</v>
      </c>
      <c r="H53" s="1239">
        <f>SUM(I53:J53)</f>
        <v>0</v>
      </c>
      <c r="I53" s="1238"/>
      <c r="J53" s="1228"/>
      <c r="K53" s="1237"/>
      <c r="W53" s="1158">
        <v>34</v>
      </c>
    </row>
    <row customHeight="1" ht="11.549999999999999">
      <c r="F54" s="1233" t="s">
        <v>323</v>
      </c>
      <c r="G54" s="1240" t="s">
        <v>1067</v>
      </c>
      <c r="H54" s="1239">
        <f>SUM(I54:J54)</f>
        <v>0</v>
      </c>
      <c r="I54" s="1239">
        <f>SUM(I55:I56)</f>
        <v>0</v>
      </c>
      <c r="J54" s="1228"/>
      <c r="K54" s="1237"/>
      <c r="W54" s="1158">
        <v>11</v>
      </c>
    </row>
    <row customHeight="1" ht="48.29999999999999">
      <c r="F55" s="1233" t="s">
        <v>736</v>
      </c>
      <c r="G55" s="1241" t="s">
        <v>1068</v>
      </c>
      <c r="H55" s="1239">
        <f>SUM(I55:J55)</f>
        <v>0</v>
      </c>
      <c r="I55" s="1238"/>
      <c r="J55" s="1228"/>
      <c r="K55" s="1237"/>
      <c r="W55" s="1158">
        <v>46</v>
      </c>
    </row>
    <row customHeight="1" ht="11.549999999999999">
      <c r="F56" s="1233" t="s">
        <v>738</v>
      </c>
      <c r="G56" s="1241" t="s">
        <v>1069</v>
      </c>
      <c r="H56" s="1239">
        <f>SUM(I56:J56)</f>
        <v>0</v>
      </c>
      <c r="I56" s="1238"/>
      <c r="J56" s="1228"/>
      <c r="K56" s="1237"/>
      <c r="W56" s="1158">
        <v>11</v>
      </c>
    </row>
    <row customHeight="1" ht="11.549999999999999">
      <c r="F57" s="1233" t="s">
        <v>326</v>
      </c>
      <c r="G57" s="1240" t="s">
        <v>1085</v>
      </c>
      <c r="H57" s="1239">
        <f>SUM(I57:J57)</f>
        <v>0</v>
      </c>
      <c r="I57" s="1238"/>
      <c r="J57" s="1228"/>
      <c r="K57" s="1237"/>
      <c r="W57" s="1158">
        <v>11</v>
      </c>
    </row>
    <row customHeight="1" ht="11.549999999999999">
      <c r="F58" s="1233"/>
      <c r="G58" s="1242" t="s">
        <v>1071</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DA7A9-BA7E-88FD-4482-0193543BFF2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"Печорская ГРЭС" АО "Интер РАО-Электрогенерация"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1091</v>
      </c>
      <c r="H11" s="2440" t="s">
        <v>1092</v>
      </c>
      <c r="I11" s="2440" t="s">
        <v>1093</v>
      </c>
      <c r="J11" s="2441"/>
      <c r="K11" s="2441"/>
      <c r="L11" s="2441"/>
      <c r="M11" s="2441"/>
      <c r="N11" s="2441"/>
      <c r="O11" s="2212" t="s">
        <v>1094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1095</v>
      </c>
      <c r="P12" s="2212"/>
      <c r="Q12" s="2212"/>
      <c r="R12" s="2212"/>
      <c r="S12" s="2212" t="s">
        <v>1096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1097</v>
      </c>
      <c r="BU12" s="2390"/>
      <c r="BV12" s="2390"/>
      <c r="BW12" s="2436"/>
      <c r="BX12" s="2389" t="s">
        <v>1098</v>
      </c>
      <c r="BY12" s="2390"/>
      <c r="BZ12" s="2390"/>
      <c r="CA12" s="2436"/>
      <c r="CB12" s="2389" t="s">
        <v>1099</v>
      </c>
      <c r="CC12" s="2436"/>
      <c r="CD12" s="2389" t="s">
        <v>1100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1101</v>
      </c>
      <c r="CZ12" s="2390"/>
      <c r="DA12" s="2390"/>
      <c r="DB12" s="2390"/>
      <c r="DC12" s="2390"/>
      <c r="DD12" s="2436"/>
      <c r="DE12" s="2389" t="s">
        <v>1102</v>
      </c>
      <c r="DF12" s="2436"/>
      <c r="DG12" s="2389" t="s">
        <v>1100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1103</v>
      </c>
      <c r="P13" s="2212"/>
      <c r="Q13" s="2212"/>
      <c r="R13" s="2212"/>
      <c r="S13" s="2339" t="s">
        <v>1104</v>
      </c>
      <c r="T13" s="2391"/>
      <c r="U13" s="2130" t="s">
        <v>1105</v>
      </c>
      <c r="V13" s="2130"/>
      <c r="W13" s="2130"/>
      <c r="X13" s="2130"/>
      <c r="Y13" s="2130" t="s">
        <v>1106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1107</v>
      </c>
      <c r="BU13" s="2391"/>
      <c r="BV13" s="2339" t="s">
        <v>1108</v>
      </c>
      <c r="BW13" s="2391"/>
      <c r="BX13" s="2339" t="s">
        <v>1109</v>
      </c>
      <c r="BY13" s="2391"/>
      <c r="BZ13" s="2339" t="s">
        <v>1110</v>
      </c>
      <c r="CA13" s="2391"/>
      <c r="CB13" s="2339" t="s">
        <v>1111</v>
      </c>
      <c r="CC13" s="2391"/>
      <c r="CD13" s="2339" t="s">
        <v>1112</v>
      </c>
      <c r="CE13" s="2391"/>
      <c r="CF13" s="2339" t="s">
        <v>1113</v>
      </c>
      <c r="CG13" s="2391"/>
      <c r="CH13" s="2389" t="s">
        <v>1114</v>
      </c>
      <c r="CI13" s="2390"/>
      <c r="CJ13" s="2390"/>
      <c r="CK13" s="2436"/>
      <c r="CL13" s="2439"/>
      <c r="CM13" s="2437"/>
      <c r="CN13" s="2437"/>
      <c r="CO13" s="2437"/>
      <c r="CP13" s="2437"/>
      <c r="CQ13" s="2437"/>
      <c r="CR13" s="2437"/>
      <c r="CS13" s="2437"/>
      <c r="CT13" s="2437"/>
      <c r="CU13" s="2437"/>
      <c r="CV13" s="2437"/>
      <c r="CW13" s="2437"/>
      <c r="CX13" s="2456"/>
      <c r="CY13" s="2339" t="s">
        <v>1115</v>
      </c>
      <c r="CZ13" s="2391"/>
      <c r="DA13" s="2339" t="s">
        <v>1116</v>
      </c>
      <c r="DB13" s="2391"/>
      <c r="DC13" s="2339" t="s">
        <v>1117</v>
      </c>
      <c r="DD13" s="2391"/>
      <c r="DE13" s="2339" t="s">
        <v>1118</v>
      </c>
      <c r="DF13" s="2391"/>
      <c r="DG13" s="2389" t="s">
        <v>1119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1120</v>
      </c>
      <c r="P14" s="2391"/>
      <c r="Q14" s="2339" t="s">
        <v>1121</v>
      </c>
      <c r="R14" s="2391"/>
      <c r="S14" s="2340"/>
      <c r="T14" s="2216"/>
      <c r="U14" s="2339" t="s">
        <v>853</v>
      </c>
      <c r="V14" s="2391"/>
      <c r="W14" s="2339" t="s">
        <v>856</v>
      </c>
      <c r="X14" s="2391"/>
      <c r="Y14" s="2339" t="s">
        <v>853</v>
      </c>
      <c r="Z14" s="2391"/>
      <c r="AA14" s="2339" t="s">
        <v>863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1122</v>
      </c>
      <c r="CI14" s="2391"/>
      <c r="CJ14" s="2339" t="s">
        <v>1123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1124</v>
      </c>
      <c r="DH14" s="2391"/>
      <c r="DI14" s="2339" t="s">
        <v>1125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843</v>
      </c>
      <c r="P16" s="2436"/>
      <c r="Q16" s="2389" t="s">
        <v>845</v>
      </c>
      <c r="R16" s="2436"/>
      <c r="S16" s="2389" t="s">
        <v>849</v>
      </c>
      <c r="T16" s="2436"/>
      <c r="U16" s="2389" t="s">
        <v>854</v>
      </c>
      <c r="V16" s="2436"/>
      <c r="W16" s="2389" t="s">
        <v>857</v>
      </c>
      <c r="X16" s="2436"/>
      <c r="Y16" s="2389" t="s">
        <v>861</v>
      </c>
      <c r="Z16" s="2436"/>
      <c r="AA16" s="2389" t="s">
        <v>864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576</v>
      </c>
      <c r="BU16" s="2436"/>
      <c r="BV16" s="2389" t="s">
        <v>576</v>
      </c>
      <c r="BW16" s="2436"/>
      <c r="BX16" s="2389" t="s">
        <v>576</v>
      </c>
      <c r="BY16" s="2436"/>
      <c r="BZ16" s="2389" t="s">
        <v>576</v>
      </c>
      <c r="CA16" s="2436"/>
      <c r="CB16" s="2389" t="s">
        <v>1126</v>
      </c>
      <c r="CC16" s="2436"/>
      <c r="CD16" s="2389" t="s">
        <v>576</v>
      </c>
      <c r="CE16" s="2436"/>
      <c r="CF16" s="2389" t="s">
        <v>1127</v>
      </c>
      <c r="CG16" s="2436"/>
      <c r="CH16" s="2389" t="s">
        <v>1128</v>
      </c>
      <c r="CI16" s="2436"/>
      <c r="CJ16" s="2389" t="s">
        <v>1128</v>
      </c>
      <c r="CK16" s="2436"/>
      <c r="CL16" s="2439"/>
      <c r="CM16" s="2437"/>
      <c r="CN16" s="2437"/>
      <c r="CO16" s="2437"/>
      <c r="CP16" s="2437"/>
      <c r="CQ16" s="2437"/>
      <c r="CR16" s="2437"/>
      <c r="CS16" s="2437"/>
      <c r="CT16" s="2437"/>
      <c r="CU16" s="2437"/>
      <c r="CV16" s="2437"/>
      <c r="CW16" s="2437"/>
      <c r="CX16" s="2456"/>
      <c r="CY16" s="2339" t="s">
        <v>576</v>
      </c>
      <c r="CZ16" s="2391"/>
      <c r="DA16" s="2339" t="s">
        <v>576</v>
      </c>
      <c r="DB16" s="2391"/>
      <c r="DC16" s="2339" t="s">
        <v>576</v>
      </c>
      <c r="DD16" s="2391"/>
      <c r="DE16" s="2389" t="s">
        <v>1126</v>
      </c>
      <c r="DF16" s="2436"/>
      <c r="DG16" s="2389" t="s">
        <v>1129</v>
      </c>
      <c r="DH16" s="2436"/>
      <c r="DI16" s="2389" t="s">
        <v>1129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1130</v>
      </c>
      <c r="P17" s="1194" t="s">
        <v>1131</v>
      </c>
      <c r="Q17" s="1194" t="s">
        <v>1130</v>
      </c>
      <c r="R17" s="1194" t="s">
        <v>1131</v>
      </c>
      <c r="S17" s="1194" t="s">
        <v>1130</v>
      </c>
      <c r="T17" s="1194" t="s">
        <v>1131</v>
      </c>
      <c r="U17" s="1194" t="s">
        <v>1130</v>
      </c>
      <c r="V17" s="1194" t="s">
        <v>1131</v>
      </c>
      <c r="W17" s="1194" t="s">
        <v>1130</v>
      </c>
      <c r="X17" s="1194" t="s">
        <v>1131</v>
      </c>
      <c r="Y17" s="1194" t="s">
        <v>1130</v>
      </c>
      <c r="Z17" s="1194" t="s">
        <v>1131</v>
      </c>
      <c r="AA17" s="1194" t="s">
        <v>1130</v>
      </c>
      <c r="AB17" s="1194" t="s">
        <v>1131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1130</v>
      </c>
      <c r="BU17" s="1194" t="s">
        <v>1131</v>
      </c>
      <c r="BV17" s="1194" t="s">
        <v>1130</v>
      </c>
      <c r="BW17" s="1194" t="s">
        <v>1131</v>
      </c>
      <c r="BX17" s="1194" t="s">
        <v>1130</v>
      </c>
      <c r="BY17" s="1194" t="s">
        <v>1131</v>
      </c>
      <c r="BZ17" s="1194" t="s">
        <v>1130</v>
      </c>
      <c r="CA17" s="1194" t="s">
        <v>1131</v>
      </c>
      <c r="CB17" s="1194" t="s">
        <v>1130</v>
      </c>
      <c r="CC17" s="1194" t="s">
        <v>1131</v>
      </c>
      <c r="CD17" s="1194" t="s">
        <v>1130</v>
      </c>
      <c r="CE17" s="1194" t="s">
        <v>1131</v>
      </c>
      <c r="CF17" s="1194" t="s">
        <v>1130</v>
      </c>
      <c r="CG17" s="1194" t="s">
        <v>1131</v>
      </c>
      <c r="CH17" s="1194" t="s">
        <v>1130</v>
      </c>
      <c r="CI17" s="1194" t="s">
        <v>1131</v>
      </c>
      <c r="CJ17" s="1194" t="s">
        <v>1130</v>
      </c>
      <c r="CK17" s="1194" t="s">
        <v>1131</v>
      </c>
      <c r="CL17" s="2439"/>
      <c r="CM17" s="2437"/>
      <c r="CN17" s="2437"/>
      <c r="CO17" s="2437"/>
      <c r="CP17" s="2437"/>
      <c r="CQ17" s="2437"/>
      <c r="CR17" s="2437"/>
      <c r="CS17" s="2437"/>
      <c r="CT17" s="2437"/>
      <c r="CU17" s="2437"/>
      <c r="CV17" s="2437"/>
      <c r="CW17" s="2437"/>
      <c r="CX17" s="2456"/>
      <c r="CY17" s="1194" t="s">
        <v>1130</v>
      </c>
      <c r="CZ17" s="1194" t="s">
        <v>1131</v>
      </c>
      <c r="DA17" s="1194" t="s">
        <v>1130</v>
      </c>
      <c r="DB17" s="1194" t="s">
        <v>1131</v>
      </c>
      <c r="DC17" s="1194" t="s">
        <v>1130</v>
      </c>
      <c r="DD17" s="1194" t="s">
        <v>1131</v>
      </c>
      <c r="DE17" s="1194" t="s">
        <v>1130</v>
      </c>
      <c r="DF17" s="1194" t="s">
        <v>1131</v>
      </c>
      <c r="DG17" s="1194" t="s">
        <v>1130</v>
      </c>
      <c r="DH17" s="1194" t="s">
        <v>1131</v>
      </c>
      <c r="DI17" s="1194" t="s">
        <v>1130</v>
      </c>
      <c r="DJ17" s="1194" t="s">
        <v>1131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3F718-1BEB-31C8-FC81-CDAB849CE5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176</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Филиал "Печорская ГРЭС" АО "Интер РАО-Электрогенерация"</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122</v>
      </c>
      <c r="S8" s="508">
        <v>1</v>
      </c>
    </row>
    <row customHeight="1" ht="15.75">
      <c r="C9" s="179"/>
      <c r="D9" s="714"/>
      <c r="E9" s="2370" t="s">
        <v>110</v>
      </c>
      <c r="F9" s="2371"/>
      <c r="G9" s="819" t="str">
        <f>IF(G8="","",INDEX(DIFFERENTIATION_UNMERGE_VD,MATCH(G8,DIFFERENTIATION_ID_DIFF,0)))</f>
        <v/>
      </c>
      <c r="H9" s="819">
        <f>IF(H8="","",INDEX(DIFFERENTIATION_UNMERGE_VD,MATCH(H8,DIFFERENTIATION_ID_DIFF,0)))</f>
        <v>0</v>
      </c>
      <c r="I9" s="2130" t="s">
        <v>317</v>
      </c>
      <c r="S9" s="508">
        <v>15</v>
      </c>
    </row>
    <row s="1638" customFormat="1" customHeight="1" ht="15.75">
      <c r="A10" s="762"/>
      <c r="C10" s="179"/>
      <c r="D10" s="714"/>
      <c r="E10" s="2370" t="s">
        <v>582</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316</v>
      </c>
      <c r="E12" s="2373"/>
      <c r="F12" s="2373"/>
      <c r="G12" s="890"/>
      <c r="H12" s="890"/>
      <c r="I12" s="2130"/>
      <c r="R12" s="678"/>
      <c r="S12" s="761">
        <v>15</v>
      </c>
    </row>
    <row customHeight="1" ht="35.699999999999996">
      <c r="C13" s="179"/>
      <c r="D13" s="764" t="s">
        <v>92</v>
      </c>
      <c r="E13" s="763" t="s">
        <v>318</v>
      </c>
      <c r="F13" s="763" t="s">
        <v>584</v>
      </c>
      <c r="G13" s="811" t="s">
        <v>319</v>
      </c>
      <c r="H13" s="757" t="s">
        <v>319</v>
      </c>
      <c r="I13" s="2130"/>
      <c r="S13" s="508">
        <v>34</v>
      </c>
    </row>
    <row customHeight="1" ht="15" hidden="1">
      <c r="C14" s="179"/>
      <c r="D14" s="596" t="s">
        <v>114</v>
      </c>
      <c r="E14" s="596" t="s">
        <v>115</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1132</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1132</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1132</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322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1133</v>
      </c>
      <c r="E20" s="691"/>
      <c r="F20" s="512"/>
      <c r="G20" s="512"/>
      <c r="H20" s="512"/>
      <c r="I20" s="1766"/>
      <c r="S20" s="508">
        <v>0</v>
      </c>
    </row>
    <row customHeight="1" ht="29.25">
      <c r="C21" s="454"/>
      <c r="D21" s="542" t="s">
        <v>329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1134</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39B48-1108-479D-BEF8-587537C1D06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"Печорская ГРЭС" АО "Интер РАО-Электрогенерация"</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316</v>
      </c>
      <c r="E9" s="2212"/>
      <c r="F9" s="2212"/>
      <c r="G9" s="2392" t="s">
        <v>317</v>
      </c>
      <c r="Q9" s="86">
        <v>14</v>
      </c>
    </row>
    <row customHeight="1" ht="24">
      <c r="C10" s="99"/>
      <c r="D10" s="108" t="s">
        <v>92</v>
      </c>
      <c r="E10" s="111" t="s">
        <v>318</v>
      </c>
      <c r="F10" s="111" t="s">
        <v>406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322</v>
      </c>
      <c r="G12" s="154"/>
      <c r="Q12" s="86">
        <v>62</v>
      </c>
    </row>
    <row customHeight="1" ht="24">
      <c r="A13" s="195"/>
      <c r="C13" s="99"/>
      <c r="D13" s="150" t="s">
        <v>1039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322</v>
      </c>
      <c r="G13" s="154"/>
      <c r="Q13" s="86">
        <v>23</v>
      </c>
    </row>
    <row customHeight="1" ht="14.699999999999998">
      <c r="A14" s="195"/>
      <c r="C14" s="99"/>
      <c r="D14" s="150" t="s">
        <v>1075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1135</v>
      </c>
      <c r="F15" s="204"/>
      <c r="G15" s="2174"/>
      <c r="Q15" s="86">
        <v>15</v>
      </c>
    </row>
    <row customHeight="1" ht="14.699999999999998">
      <c r="A16" s="195"/>
      <c r="C16" s="99"/>
      <c r="D16" s="150" t="s">
        <v>1041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322</v>
      </c>
      <c r="G16" s="340"/>
      <c r="Q16" s="86">
        <v>14</v>
      </c>
    </row>
    <row customHeight="1" ht="14.699999999999998">
      <c r="A17" s="195"/>
      <c r="C17" s="99"/>
      <c r="D17" s="150" t="s">
        <v>1083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1136</v>
      </c>
      <c r="F18" s="341"/>
      <c r="G18" s="2174"/>
      <c r="I18" s="353"/>
      <c r="J18" s="353"/>
      <c r="Q18" s="345">
        <v>21</v>
      </c>
    </row>
    <row s="1638" customFormat="1" customHeight="1" ht="256.5" hidden="1">
      <c r="A19" s="346"/>
      <c r="B19" s="420"/>
      <c r="C19" s="379"/>
      <c r="D19" s="887" t="s">
        <v>1043</v>
      </c>
      <c r="E19" s="886" t="s">
        <v>1137</v>
      </c>
      <c r="F19" s="388"/>
      <c r="G19" s="340" t="s">
        <v>1138</v>
      </c>
      <c r="I19" s="503"/>
      <c r="J19" s="503"/>
      <c r="Q19" s="761">
        <v>0</v>
      </c>
    </row>
    <row s="1638" customFormat="1" customHeight="1" ht="14.699999999999998">
      <c r="A20" s="346"/>
      <c r="B20" s="149"/>
      <c r="C20" s="310"/>
      <c r="D20" s="888">
        <v>2</v>
      </c>
      <c r="E20" s="333" t="s">
        <v>1139</v>
      </c>
      <c r="F20" s="201" t="s">
        <v>322</v>
      </c>
      <c r="G20" s="340"/>
      <c r="I20" s="353"/>
      <c r="J20" s="353"/>
      <c r="Q20" s="345">
        <v>14</v>
      </c>
    </row>
    <row s="1638" customFormat="1" customHeight="1" ht="18.75" hidden="1">
      <c r="A21" s="346"/>
      <c r="B21" s="149"/>
      <c r="C21" s="310"/>
      <c r="D21" s="336" t="s">
        <v>654</v>
      </c>
      <c r="E21" s="335"/>
      <c r="F21" s="334"/>
      <c r="G21" s="344"/>
      <c r="H21" s="337"/>
      <c r="I21" s="353"/>
      <c r="J21" s="353"/>
      <c r="Q21" s="345">
        <v>0</v>
      </c>
    </row>
    <row customHeight="1" ht="15.75">
      <c r="A22" s="195"/>
      <c r="C22" s="99"/>
      <c r="D22" s="112"/>
      <c r="E22" s="206" t="s">
        <v>338</v>
      </c>
      <c r="F22" s="341"/>
      <c r="G22" s="342"/>
      <c r="Q22" s="86">
        <v>15</v>
      </c>
    </row>
    <row s="1638" customFormat="1" customHeight="1" ht="22.5" hidden="1">
      <c r="A23" s="346"/>
      <c r="B23" s="1163"/>
      <c r="C23" s="379"/>
      <c r="D23" s="1676" t="s">
        <v>115</v>
      </c>
      <c r="E23" s="200" t="s">
        <v>1140</v>
      </c>
      <c r="F23" s="1673" t="s">
        <v>322</v>
      </c>
      <c r="G23" s="348"/>
      <c r="I23" s="1627"/>
      <c r="J23" s="1627"/>
      <c r="Q23" s="1634">
        <v>0</v>
      </c>
    </row>
    <row s="1638" customFormat="1" customHeight="1" ht="14.25" hidden="1">
      <c r="A24" s="346"/>
      <c r="B24" s="1163"/>
      <c r="C24" s="379"/>
      <c r="D24" s="1676" t="s">
        <v>726</v>
      </c>
      <c r="E24" s="1675" t="s">
        <v>1141</v>
      </c>
      <c r="F24" s="1673" t="s">
        <v>322</v>
      </c>
      <c r="G24" s="340"/>
      <c r="I24" s="1627"/>
      <c r="J24" s="1627"/>
      <c r="Q24" s="1634">
        <v>0</v>
      </c>
    </row>
    <row s="1638" customFormat="1" customHeight="1" ht="14.25" hidden="1">
      <c r="A25" s="346"/>
      <c r="B25" s="1163"/>
      <c r="C25" s="379"/>
      <c r="D25" s="1676" t="s">
        <v>729</v>
      </c>
      <c r="E25" s="198"/>
      <c r="F25" s="388"/>
      <c r="G25" s="2172" t="s">
        <v>1142</v>
      </c>
      <c r="I25" s="1627"/>
      <c r="J25" s="1627"/>
      <c r="Q25" s="1634">
        <v>0</v>
      </c>
    </row>
    <row s="1638" customFormat="1" customHeight="1" ht="22.5" hidden="1">
      <c r="A26" s="346"/>
      <c r="B26" s="1163"/>
      <c r="C26" s="379"/>
      <c r="D26" s="350"/>
      <c r="E26" s="352" t="s">
        <v>1143</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01698-FE58-8148-FA37-083E90062C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176</v>
      </c>
      <c r="D2" s="1676"/>
      <c r="E2" s="202"/>
      <c r="F2" s="1673"/>
      <c r="G2" s="1673" t="s">
        <v>322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176</v>
      </c>
      <c r="D4" s="1676"/>
      <c r="E4" s="208" t="s">
        <v>1144</v>
      </c>
      <c r="F4" s="1673"/>
      <c r="G4" s="260"/>
      <c r="H4" s="1673" t="s">
        <v>322</v>
      </c>
      <c r="K4" s="1627"/>
      <c r="L4" s="1627"/>
      <c r="M4" s="1634">
        <v>0</v>
      </c>
    </row>
    <row s="1638" customFormat="1" customHeight="1" ht="14.25" hidden="1">
      <c r="A5" s="1365"/>
      <c r="B5" s="1163"/>
      <c r="C5" s="347"/>
      <c r="K5" s="1627"/>
      <c r="L5" s="1627"/>
      <c r="M5" s="1634">
        <v>0</v>
      </c>
    </row>
    <row s="1638" customFormat="1" customHeight="1" ht="18.75" hidden="1">
      <c r="A6" s="1686"/>
      <c r="B6" s="1163"/>
      <c r="C6" s="1733" t="s">
        <v>176</v>
      </c>
      <c r="D6" s="1676"/>
      <c r="E6" s="209" t="s">
        <v>1145</v>
      </c>
      <c r="F6" s="1673"/>
      <c r="G6" s="260"/>
      <c r="H6" s="1673" t="s">
        <v>322</v>
      </c>
      <c r="K6" s="1627"/>
      <c r="L6" s="1627"/>
      <c r="M6" s="1634">
        <v>0</v>
      </c>
    </row>
    <row s="1638" customFormat="1" customHeight="1" ht="14.25" hidden="1">
      <c r="A7" s="1365"/>
      <c r="B7" s="1163"/>
      <c r="C7" s="347"/>
      <c r="K7" s="1627"/>
      <c r="L7" s="1627"/>
      <c r="M7" s="1634">
        <v>0</v>
      </c>
    </row>
    <row s="1638" customFormat="1" customHeight="1" ht="18.75" hidden="1">
      <c r="A8" s="1686"/>
      <c r="B8" s="1163"/>
      <c r="C8" s="1733" t="s">
        <v>176</v>
      </c>
      <c r="D8" s="1676"/>
      <c r="E8" s="209" t="s">
        <v>1146</v>
      </c>
      <c r="F8" s="1673"/>
      <c r="G8" s="260"/>
      <c r="H8" s="1673" t="s">
        <v>322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176</v>
      </c>
      <c r="D10" s="1676"/>
      <c r="E10" s="209" t="s">
        <v>1147</v>
      </c>
      <c r="F10" s="1673"/>
      <c r="G10" s="1677"/>
      <c r="H10" s="1673" t="s">
        <v>322</v>
      </c>
      <c r="K10" s="1627"/>
      <c r="L10" s="1627" t="s">
        <v>1148</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"Печорская ГРЭС" АО "Интер РАО-Электрогенерация"</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316</v>
      </c>
      <c r="E18" s="2212"/>
      <c r="F18" s="2212"/>
      <c r="G18" s="2212"/>
      <c r="H18" s="2212"/>
      <c r="I18" s="2392" t="s">
        <v>317</v>
      </c>
      <c r="M18" s="86">
        <v>21</v>
      </c>
    </row>
    <row customHeight="1" ht="22.049999999999997">
      <c r="C19" s="99"/>
      <c r="D19" s="108" t="s">
        <v>92</v>
      </c>
      <c r="E19" s="111" t="s">
        <v>318</v>
      </c>
      <c r="F19" s="111"/>
      <c r="G19" s="111" t="s">
        <v>319</v>
      </c>
      <c r="H19" s="111" t="s">
        <v>406</v>
      </c>
      <c r="I19" s="2392"/>
      <c r="M19" s="86">
        <v>21</v>
      </c>
    </row>
    <row customHeight="1" ht="12" hidden="1">
      <c r="C20" s="99"/>
      <c r="D20" s="90"/>
      <c r="E20" s="90"/>
      <c r="F20" s="90"/>
      <c r="G20" s="90"/>
      <c r="H20" s="90"/>
      <c r="I20" s="90"/>
      <c r="M20" s="86">
        <v>0</v>
      </c>
    </row>
    <row customHeight="1" ht="14.699999999999998">
      <c r="A21" s="1686"/>
      <c r="C21" s="99"/>
      <c r="D21" s="150">
        <v>1</v>
      </c>
      <c r="E21" s="2464" t="s">
        <v>1149</v>
      </c>
      <c r="F21" s="2464"/>
      <c r="G21" s="2464"/>
      <c r="H21" s="2464"/>
      <c r="I21" s="211"/>
      <c r="M21" s="86">
        <v>14</v>
      </c>
    </row>
    <row customHeight="1" ht="21">
      <c r="A22" s="1686"/>
      <c r="C22" s="99"/>
      <c r="D22" s="150" t="s">
        <v>1039</v>
      </c>
      <c r="E22" s="197" t="s">
        <v>1150</v>
      </c>
      <c r="F22" s="201"/>
      <c r="G22" s="1740">
        <v>46010.38486111111</v>
      </c>
      <c r="H22" s="201" t="s">
        <v>322</v>
      </c>
      <c r="I22" s="154" t="s">
        <v>1151</v>
      </c>
      <c r="M22" s="86">
        <v>20</v>
      </c>
    </row>
    <row customHeight="1" ht="60">
      <c r="A23" s="1686"/>
      <c r="C23" s="99"/>
      <c r="D23" s="150" t="s">
        <v>1041</v>
      </c>
      <c r="E23" s="197" t="s">
        <v>1152</v>
      </c>
      <c r="F23" s="201"/>
      <c r="G23" s="3854" t="s">
        <v>1153</v>
      </c>
      <c r="H23" s="216" t="s">
        <v>1154</v>
      </c>
      <c r="I23" s="261" t="s">
        <v>1155</v>
      </c>
      <c r="M23" s="86">
        <v>57</v>
      </c>
    </row>
    <row customHeight="1" ht="38.2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322</v>
      </c>
      <c r="H24" s="216" t="s">
        <v>1156</v>
      </c>
      <c r="I24" s="262" t="s">
        <v>649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6.75">
      <c r="A26" s="1686"/>
      <c r="C26" s="99"/>
      <c r="D26" s="150" t="s">
        <v>340</v>
      </c>
      <c r="E26" s="202" t="s">
        <v>1157</v>
      </c>
      <c r="F26" s="201"/>
      <c r="G26" s="201" t="s">
        <v>322</v>
      </c>
      <c r="H26" s="216" t="s">
        <v>1156</v>
      </c>
      <c r="I26" s="2172" t="s">
        <v>1158</v>
      </c>
      <c r="M26" s="86">
        <v>14</v>
      </c>
    </row>
    <row customHeight="1" ht="15.75">
      <c r="A27" s="1686" t="s">
        <v>114</v>
      </c>
      <c r="C27" s="99"/>
      <c r="D27" s="112"/>
      <c r="E27" s="206" t="s">
        <v>338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75.75">
      <c r="A29" s="1686"/>
      <c r="C29" s="99"/>
      <c r="D29" s="150" t="s">
        <v>771</v>
      </c>
      <c r="E29" s="208" t="s">
        <v>1144</v>
      </c>
      <c r="F29" s="201"/>
      <c r="G29" s="260" t="s">
        <v>1159</v>
      </c>
      <c r="H29" s="201" t="s">
        <v>322</v>
      </c>
      <c r="I29" s="2172" t="s">
        <v>1160</v>
      </c>
      <c r="M29" s="86">
        <v>20</v>
      </c>
    </row>
    <row customHeight="1" ht="15.75">
      <c r="A30" s="1686" t="s">
        <v>115</v>
      </c>
      <c r="C30" s="99"/>
      <c r="D30" s="112"/>
      <c r="E30" s="206" t="s">
        <v>338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1161</v>
      </c>
      <c r="E33" s="209" t="s">
        <v>1145</v>
      </c>
      <c r="F33" s="201"/>
      <c r="G33" s="260" t="s">
        <v>1162</v>
      </c>
      <c r="H33" s="201" t="s">
        <v>322</v>
      </c>
      <c r="I33" s="2172" t="s">
        <v>1163</v>
      </c>
      <c r="M33" s="86">
        <v>14</v>
      </c>
    </row>
    <row customHeight="1" ht="15.75">
      <c r="A34" s="1686" t="s">
        <v>94</v>
      </c>
      <c r="C34" s="99"/>
      <c r="D34" s="112"/>
      <c r="E34" s="207" t="s">
        <v>338</v>
      </c>
      <c r="F34" s="203"/>
      <c r="G34" s="203"/>
      <c r="H34" s="204"/>
      <c r="I34" s="2174"/>
      <c r="M34" s="86">
        <v>15</v>
      </c>
    </row>
    <row customHeight="1" ht="25.2">
      <c r="A35" s="1686"/>
      <c r="C35" s="99"/>
      <c r="D35" s="150" t="s">
        <v>899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1164</v>
      </c>
      <c r="E36" s="209" t="s">
        <v>1146</v>
      </c>
      <c r="F36" s="201"/>
      <c r="G36" s="260" t="s">
        <v>1165</v>
      </c>
      <c r="H36" s="201" t="s">
        <v>322</v>
      </c>
      <c r="I36" s="2146" t="s">
        <v>1166</v>
      </c>
      <c r="M36" s="86">
        <v>14</v>
      </c>
    </row>
    <row customHeight="1" ht="15.75">
      <c r="A37" s="1686" t="s">
        <v>95</v>
      </c>
      <c r="C37" s="99"/>
      <c r="D37" s="112"/>
      <c r="E37" s="207" t="s">
        <v>338</v>
      </c>
      <c r="F37" s="203"/>
      <c r="G37" s="203"/>
      <c r="H37" s="204"/>
      <c r="I37" s="2146"/>
      <c r="M37" s="86">
        <v>15</v>
      </c>
    </row>
    <row customHeight="1" ht="27.299999999999997">
      <c r="A38" s="1686"/>
      <c r="C38" s="99"/>
      <c r="D38" s="150" t="s">
        <v>900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901</v>
      </c>
      <c r="E39" s="209" t="s">
        <v>1147</v>
      </c>
      <c r="F39" s="201"/>
      <c r="G39" s="210" t="s">
        <v>1167</v>
      </c>
      <c r="H39" s="201" t="s">
        <v>322</v>
      </c>
      <c r="I39" s="2172" t="s">
        <v>1168</v>
      </c>
      <c r="L39" s="158" t="s">
        <v>1148</v>
      </c>
      <c r="M39" s="86">
        <v>14</v>
      </c>
    </row>
    <row customHeight="1" ht="15.75">
      <c r="A40" s="1686" t="s">
        <v>116</v>
      </c>
      <c r="C40" s="99"/>
      <c r="D40" s="112"/>
      <c r="E40" s="207" t="s">
        <v>338</v>
      </c>
      <c r="F40" s="203"/>
      <c r="G40" s="203"/>
      <c r="H40" s="204"/>
      <c r="I40" s="2174"/>
      <c r="M40" s="86">
        <v>15</v>
      </c>
    </row>
    <row s="1826" customFormat="1" customHeight="1" ht="3">
      <c r="A41" s="1686"/>
      <c r="K41" s="199"/>
      <c r="L41" s="199"/>
      <c r="M41" s="143">
        <v>3</v>
      </c>
    </row>
    <row customHeight="1" ht="26.25">
      <c r="D42" s="1684" t="s">
        <v>821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86</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irao-generation.ru/information/rasinf_gen/raskinf_te2012/pechorskayagr/" xr:uid="{2534BEB5-99A8-1558-1EB8-DDF99A22BA72}"/>
    <hyperlink ref="H23" r:id="rId3" tooltip="https://portal.eias.ru/Portal/DownloadPage.aspx?type=12&amp;guid=0b964b4e-3d30-4e93-a3c4-ddd79e70d3f6" xr:uid="{E49782B8-343B-A558-5B18-7D2535D471A8}"/>
    <hyperlink ref="H24" r:id="rId4" tooltip="https://portal.eias.ru/Portal/DownloadPage.aspx?type=12&amp;guid=8f6ae86b-eb61-4286-a436-19cdf6710308" xr:uid="{7715F3A9-BBA8-94D7-7228-BDD5EE2C84F8}"/>
    <hyperlink ref="H26" r:id="rId5" tooltip="https://portal.eias.ru/Portal/DownloadPage.aspx?type=12&amp;guid=8f6ae86b-eb61-4286-a436-19cdf6710308" xr:uid="{1C40CD8E-C8C8-A908-1C33-7077E8828D4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CF8D8-2C08-70B8-DE3C-33EAB41576A8}"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283" sqref="A283:AH284"/>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160</v>
      </c>
      <c r="B2" s="1783" t="s">
        <v>161</v>
      </c>
      <c r="C2" s="372"/>
      <c r="D2" s="347"/>
      <c r="E2" s="1034"/>
      <c r="F2" s="1034"/>
      <c r="G2" s="2430" t="str">
        <f>INDEX(PT_DIFFERENTIATION_NTAR,MATCH(B2,PT_DIFFERENTIATION_NTAR_ID,0))</f>
        <v/>
      </c>
      <c r="H2" s="1867"/>
      <c r="I2" s="1742"/>
      <c r="J2" s="1776"/>
      <c r="K2" s="1868"/>
      <c r="L2" s="1867" t="s">
        <v>322</v>
      </c>
      <c r="M2" s="1878"/>
      <c r="N2" s="337"/>
      <c r="O2" s="1627"/>
      <c r="P2" s="1627"/>
      <c r="AH2" s="1634">
        <v>0</v>
      </c>
    </row>
    <row s="1638" customFormat="1" customHeight="1" ht="18.75" hidden="1">
      <c r="A3" s="1783"/>
      <c r="B3" s="1783"/>
      <c r="C3" s="372" t="s">
        <v>1169</v>
      </c>
      <c r="D3" s="347"/>
      <c r="E3" s="1034"/>
      <c r="F3" s="1034"/>
      <c r="G3" s="2430"/>
      <c r="H3" s="1503"/>
      <c r="I3" s="654" t="s">
        <v>1170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160</v>
      </c>
      <c r="B5" s="1783" t="s">
        <v>161</v>
      </c>
      <c r="C5" s="372"/>
      <c r="D5" s="347"/>
      <c r="E5" s="1034"/>
      <c r="F5" s="1034"/>
      <c r="G5" s="2430" t="str">
        <f>INDEX(PT_DIFFERENTIATION_NTAR,MATCH(B5,PT_DIFFERENTIATION_NTAR_ID,0))</f>
        <v/>
      </c>
      <c r="H5" s="1867"/>
      <c r="I5" s="1742"/>
      <c r="J5" s="1776"/>
      <c r="K5" s="1781"/>
      <c r="L5" s="1867" t="s">
        <v>322</v>
      </c>
      <c r="M5" s="1878"/>
      <c r="N5" s="337"/>
      <c r="O5" s="1627"/>
      <c r="P5" s="1627"/>
      <c r="AH5" s="1634">
        <v>0</v>
      </c>
    </row>
    <row s="1638" customFormat="1" customHeight="1" ht="18.75" hidden="1">
      <c r="A6" s="1783"/>
      <c r="B6" s="1783"/>
      <c r="C6" s="372" t="s">
        <v>1171</v>
      </c>
      <c r="D6" s="347"/>
      <c r="E6" s="1034"/>
      <c r="F6" s="1034"/>
      <c r="G6" s="2430"/>
      <c r="H6" s="1503"/>
      <c r="I6" s="654" t="s">
        <v>1170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322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322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46003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83/5</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316</v>
      </c>
      <c r="F19" s="2212"/>
      <c r="G19" s="2212"/>
      <c r="H19" s="2212"/>
      <c r="I19" s="2212"/>
      <c r="J19" s="2212"/>
      <c r="K19" s="2212"/>
      <c r="L19" s="2212"/>
      <c r="M19" s="2392" t="s">
        <v>317</v>
      </c>
      <c r="AH19" s="377">
        <v>21</v>
      </c>
    </row>
    <row customHeight="1" ht="22.049999999999997">
      <c r="D20" s="379"/>
      <c r="E20" s="2280" t="s">
        <v>92</v>
      </c>
      <c r="F20" s="2227" t="s">
        <v>127</v>
      </c>
      <c r="G20" s="2227" t="s">
        <v>128</v>
      </c>
      <c r="H20" s="2389" t="s">
        <v>1172</v>
      </c>
      <c r="I20" s="2390"/>
      <c r="J20" s="2436"/>
      <c r="K20" s="2227" t="s">
        <v>319</v>
      </c>
      <c r="L20" s="2227" t="s">
        <v>406</v>
      </c>
      <c r="M20" s="2392"/>
      <c r="AH20" s="377">
        <v>21</v>
      </c>
    </row>
    <row customHeight="1" ht="22.049999999999997">
      <c r="D21" s="379"/>
      <c r="E21" s="2282"/>
      <c r="F21" s="2228"/>
      <c r="G21" s="2228"/>
      <c r="H21" s="2221" t="s">
        <v>1173</v>
      </c>
      <c r="I21" s="2223"/>
      <c r="J21" s="111" t="s">
        <v>1174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322</v>
      </c>
      <c r="L23" s="2464"/>
      <c r="M23" s="1772"/>
      <c r="N23" s="337"/>
      <c r="AH23" s="377">
        <v>19</v>
      </c>
    </row>
    <row customHeight="1" ht="60.75" hidden="1">
      <c r="A24" s="1783" t="s">
        <v>160</v>
      </c>
      <c r="B24" s="1783" t="s">
        <v>161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322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1169</v>
      </c>
      <c r="D25" s="2469"/>
      <c r="E25" s="2207"/>
      <c r="F25" s="2473"/>
      <c r="G25" s="2430"/>
      <c r="H25" s="1503"/>
      <c r="I25" s="654" t="s">
        <v>1170</v>
      </c>
      <c r="J25" s="574"/>
      <c r="K25" s="1503"/>
      <c r="L25" s="217"/>
      <c r="M25" s="2173"/>
      <c r="N25" s="337"/>
      <c r="O25" s="1627"/>
      <c r="P25" s="1627"/>
      <c r="AH25" s="1634">
        <v>0</v>
      </c>
    </row>
    <row customHeight="1" ht="0.75" hidden="1">
      <c r="A26" s="1783"/>
      <c r="B26" s="1783"/>
      <c r="C26" s="372" t="s">
        <v>1175</v>
      </c>
      <c r="D26" s="2469"/>
      <c r="E26" s="2207"/>
      <c r="F26" s="2386"/>
      <c r="G26" s="403"/>
      <c r="H26" s="1503"/>
      <c r="I26" s="398"/>
      <c r="J26" s="352"/>
      <c r="K26" s="1503"/>
      <c r="L26" s="204"/>
      <c r="M26" s="2173"/>
      <c r="N26" s="337"/>
      <c r="AH26" s="377">
        <v>0</v>
      </c>
    </row>
    <row s="1638" customFormat="1" customHeight="1" ht="45" hidden="1">
      <c r="A27" s="1783" t="s">
        <v>168</v>
      </c>
      <c r="B27" s="1783" t="s">
        <v>169</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 на тепловую энергию (мощность), поставляемую АО "Интер РАО - Электрогенерация" потребителям Республики Коми</v>
      </c>
      <c r="H27" s="1865"/>
      <c r="I27" s="1742"/>
      <c r="J27" s="1776"/>
      <c r="K27" s="1868"/>
      <c r="L27" s="1865" t="s">
        <v>322</v>
      </c>
      <c r="M27" s="2173"/>
      <c r="N27" s="337"/>
      <c r="O27" s="1627"/>
      <c r="P27" s="1627"/>
      <c r="AH27" s="1634">
        <v>0</v>
      </c>
    </row>
    <row s="1638" customFormat="1" customHeight="1" ht="18.75" hidden="1">
      <c r="A28" s="1783"/>
      <c r="B28" s="1783"/>
      <c r="C28" s="372" t="s">
        <v>1169</v>
      </c>
      <c r="D28" s="2465"/>
      <c r="E28" s="2466"/>
      <c r="F28" s="2467"/>
      <c r="G28" s="2430"/>
      <c r="H28" s="1503"/>
      <c r="I28" s="654" t="s">
        <v>1170</v>
      </c>
      <c r="J28" s="574"/>
      <c r="K28" s="1503"/>
      <c r="L28" s="217"/>
      <c r="M28" s="2173"/>
      <c r="N28" s="337"/>
      <c r="O28" s="1627"/>
      <c r="P28" s="1627"/>
      <c r="AH28" s="1634">
        <v>0</v>
      </c>
    </row>
    <row s="1638" customFormat="1" customHeight="1" ht="18.75">
      <c r="A29" s="1826" t="s">
        <v>168</v>
      </c>
      <c r="B29" s="1826" t="s">
        <v>177</v>
      </c>
      <c r="C29" s="1690"/>
      <c r="D29" s="347"/>
      <c r="E29" s="1034"/>
      <c r="F29" s="1034"/>
      <c r="G29" s="2430" t="str">
        <f>INDEX(PT_DIFFERENTIATION_NTAR,MATCH(B29,PT_DIFFERENTIATION_NTAR_ID,0))</f>
        <v>Тариф на тепловую энергию (мощность), поставляемую АО "Интер РАО - Электрогенерация" потребителям Республики Коми</v>
      </c>
      <c r="H29" s="2274"/>
      <c r="I29" s="1742"/>
      <c r="J29" s="1776"/>
      <c r="K29" s="2308"/>
      <c r="L29" s="2274" t="s">
        <v>322</v>
      </c>
      <c r="M29" s="2321"/>
      <c r="N29" s="621"/>
      <c r="O29" s="1627"/>
      <c r="P29" s="1627"/>
      <c r="Q29" s="1638"/>
      <c r="R29" s="1638"/>
      <c r="S29" s="1638"/>
      <c r="T29" s="1638"/>
      <c r="U29" s="1638"/>
      <c r="V29" s="1638"/>
      <c r="W29" s="1638"/>
      <c r="X29" s="1638"/>
      <c r="Y29" s="1638"/>
      <c r="Z29" s="1638"/>
      <c r="AA29" s="1638"/>
      <c r="AB29" s="1638"/>
      <c r="AC29" s="1638"/>
      <c r="AD29" s="1638"/>
      <c r="AE29" s="1638"/>
      <c r="AF29" s="1638"/>
      <c r="AG29" s="1638"/>
      <c r="AH29" s="1638">
        <v>0</v>
      </c>
    </row>
    <row s="1638" customFormat="1" customHeight="1" ht="18.75">
      <c r="A30" s="1826"/>
      <c r="B30" s="1826"/>
      <c r="C30" s="1690" t="s">
        <v>1169</v>
      </c>
      <c r="D30" s="347"/>
      <c r="E30" s="1034"/>
      <c r="F30" s="1034"/>
      <c r="G30" s="2430"/>
      <c r="H30" s="3789"/>
      <c r="I30" s="3790" t="s">
        <v>1170</v>
      </c>
      <c r="J30" s="3791"/>
      <c r="K30" s="3789"/>
      <c r="L30" s="3792"/>
      <c r="M30" s="2321"/>
      <c r="N30" s="621"/>
      <c r="O30" s="1627"/>
      <c r="P30" s="1627"/>
      <c r="Q30" s="1638"/>
      <c r="R30" s="1638"/>
      <c r="S30" s="1638"/>
      <c r="T30" s="1638"/>
      <c r="U30" s="1638"/>
      <c r="V30" s="1638"/>
      <c r="W30" s="1638"/>
      <c r="X30" s="1638"/>
      <c r="Y30" s="1638"/>
      <c r="Z30" s="1638"/>
      <c r="AA30" s="1638"/>
      <c r="AB30" s="1638"/>
      <c r="AC30" s="1638"/>
      <c r="AD30" s="1638"/>
      <c r="AE30" s="1638"/>
      <c r="AF30" s="1638"/>
      <c r="AG30" s="1638"/>
      <c r="AH30" s="1638">
        <v>0</v>
      </c>
    </row>
    <row s="1638" customFormat="1" customHeight="1" ht="0.75" hidden="1">
      <c r="A31" s="1783"/>
      <c r="B31" s="1783"/>
      <c r="C31" s="372" t="s">
        <v>1175</v>
      </c>
      <c r="D31" s="2465"/>
      <c r="E31" s="2207"/>
      <c r="F31" s="2386"/>
      <c r="G31" s="403"/>
      <c r="H31" s="1503"/>
      <c r="I31" s="654"/>
      <c r="J31" s="574"/>
      <c r="K31" s="1503"/>
      <c r="L31" s="217"/>
      <c r="M31" s="2173"/>
      <c r="N31" s="337"/>
      <c r="O31" s="1627"/>
      <c r="P31" s="1627"/>
      <c r="AH31" s="1634">
        <v>0</v>
      </c>
    </row>
    <row s="1638" customFormat="1" customHeight="1" ht="45" hidden="1">
      <c r="A32" s="1783" t="s">
        <v>185</v>
      </c>
      <c r="B32" s="1783" t="s">
        <v>186</v>
      </c>
      <c r="C32" s="372"/>
      <c r="D32" s="2465"/>
      <c r="E32" s="2207"/>
      <c r="F32" s="2386"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30" t="str">
        <f>INDEX(PT_DIFFERENTIATION_NTAR,MATCH(B32,PT_DIFFERENTIATION_NTAR_ID,0))</f>
        <v>Тариф на теплоноситель, поставляемый АО "Интер РАО - Электрогенерация" потребителям Республики Коми</v>
      </c>
      <c r="H32" s="1865"/>
      <c r="I32" s="1742"/>
      <c r="J32" s="1776"/>
      <c r="K32" s="1868"/>
      <c r="L32" s="1865" t="s">
        <v>322</v>
      </c>
      <c r="M32" s="2173"/>
      <c r="N32" s="337"/>
      <c r="O32" s="1627"/>
      <c r="P32" s="1627"/>
      <c r="AH32" s="1634">
        <v>0</v>
      </c>
    </row>
    <row s="1638" customFormat="1" customHeight="1" ht="18.75" hidden="1">
      <c r="A33" s="1783"/>
      <c r="B33" s="1783"/>
      <c r="C33" s="372" t="s">
        <v>1169</v>
      </c>
      <c r="D33" s="2465"/>
      <c r="E33" s="2207"/>
      <c r="F33" s="2386"/>
      <c r="G33" s="2430"/>
      <c r="H33" s="1503"/>
      <c r="I33" s="654" t="s">
        <v>1170</v>
      </c>
      <c r="J33" s="574"/>
      <c r="K33" s="1503"/>
      <c r="L33" s="217"/>
      <c r="M33" s="2173"/>
      <c r="N33" s="337"/>
      <c r="O33" s="1627"/>
      <c r="P33" s="1627"/>
      <c r="AH33" s="1634">
        <v>0</v>
      </c>
    </row>
    <row s="1638" customFormat="1" customHeight="1" ht="0.75" hidden="1">
      <c r="A34" s="1783"/>
      <c r="B34" s="1783"/>
      <c r="C34" s="372" t="s">
        <v>1175</v>
      </c>
      <c r="D34" s="2465"/>
      <c r="E34" s="2207"/>
      <c r="F34" s="2386"/>
      <c r="G34" s="403"/>
      <c r="H34" s="1503"/>
      <c r="I34" s="654"/>
      <c r="J34" s="574"/>
      <c r="K34" s="1503"/>
      <c r="L34" s="217"/>
      <c r="M34" s="2173"/>
      <c r="N34" s="337"/>
      <c r="O34" s="1627"/>
      <c r="P34" s="1627"/>
      <c r="AH34" s="1634">
        <v>0</v>
      </c>
    </row>
    <row s="1638" customFormat="1" customHeight="1" ht="45" hidden="1">
      <c r="A35" s="1783" t="s">
        <v>191</v>
      </c>
      <c r="B35" s="1783" t="s">
        <v>192</v>
      </c>
      <c r="C35" s="372"/>
      <c r="D35" s="2465"/>
      <c r="E35" s="2207"/>
      <c r="F35" s="2386"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0" t="str">
        <f>INDEX(PT_DIFFERENTIATION_NTAR,MATCH(B35,PT_DIFFERENTIATION_NTAR_ID,0))</f>
        <v/>
      </c>
      <c r="H35" s="1865"/>
      <c r="I35" s="1742"/>
      <c r="J35" s="1776"/>
      <c r="K35" s="1868"/>
      <c r="L35" s="1865" t="s">
        <v>322</v>
      </c>
      <c r="M35" s="2173"/>
      <c r="N35" s="337"/>
      <c r="O35" s="1627"/>
      <c r="P35" s="1627"/>
      <c r="AH35" s="1634">
        <v>0</v>
      </c>
    </row>
    <row s="1638" customFormat="1" customHeight="1" ht="18.75" hidden="1">
      <c r="A36" s="1783"/>
      <c r="B36" s="1783"/>
      <c r="C36" s="372" t="s">
        <v>1169</v>
      </c>
      <c r="D36" s="2465"/>
      <c r="E36" s="2207"/>
      <c r="F36" s="2386"/>
      <c r="G36" s="2430"/>
      <c r="H36" s="1503"/>
      <c r="I36" s="654" t="s">
        <v>1170</v>
      </c>
      <c r="J36" s="574"/>
      <c r="K36" s="1503"/>
      <c r="L36" s="217"/>
      <c r="M36" s="2173"/>
      <c r="N36" s="337"/>
      <c r="O36" s="1627"/>
      <c r="P36" s="1627"/>
      <c r="AH36" s="1634">
        <v>0</v>
      </c>
    </row>
    <row s="1638" customFormat="1" customHeight="1" ht="0.75" hidden="1">
      <c r="A37" s="1783"/>
      <c r="B37" s="1783"/>
      <c r="C37" s="372" t="s">
        <v>1175</v>
      </c>
      <c r="D37" s="2465"/>
      <c r="E37" s="2207"/>
      <c r="F37" s="2386"/>
      <c r="G37" s="403"/>
      <c r="H37" s="1503"/>
      <c r="I37" s="654"/>
      <c r="J37" s="574"/>
      <c r="K37" s="1503"/>
      <c r="L37" s="217"/>
      <c r="M37" s="2173"/>
      <c r="N37" s="337"/>
      <c r="O37" s="1627"/>
      <c r="P37" s="1627"/>
      <c r="AH37" s="1634">
        <v>0</v>
      </c>
    </row>
    <row s="1638" customFormat="1" customHeight="1" ht="18.75" hidden="1">
      <c r="A38" s="1783" t="s">
        <v>197</v>
      </c>
      <c r="B38" s="1783" t="s">
        <v>198</v>
      </c>
      <c r="C38" s="372"/>
      <c r="D38" s="2465"/>
      <c r="E38" s="2207"/>
      <c r="F38" s="2386" t="str">
        <f>INDEX(PT_DIFFERENTIATION_VTAR,MATCH(A38,PT_DIFFERENTIATION_VTAR_ID,0))</f>
        <v>Тарифы на услуги по передаче тепловой энергии</v>
      </c>
      <c r="G38" s="2430" t="str">
        <f>INDEX(PT_DIFFERENTIATION_NTAR,MATCH(B38,PT_DIFFERENTIATION_NTAR_ID,0))</f>
        <v/>
      </c>
      <c r="H38" s="1865"/>
      <c r="I38" s="1742"/>
      <c r="J38" s="1776"/>
      <c r="K38" s="1868"/>
      <c r="L38" s="1865" t="s">
        <v>322</v>
      </c>
      <c r="M38" s="2173"/>
      <c r="N38" s="337"/>
      <c r="O38" s="1627"/>
      <c r="P38" s="1627"/>
      <c r="AH38" s="1634">
        <v>0</v>
      </c>
    </row>
    <row s="1638" customFormat="1" customHeight="1" ht="18.75" hidden="1">
      <c r="A39" s="1783"/>
      <c r="B39" s="1783"/>
      <c r="C39" s="372" t="s">
        <v>1169</v>
      </c>
      <c r="D39" s="2465"/>
      <c r="E39" s="2207"/>
      <c r="F39" s="2386"/>
      <c r="G39" s="2430"/>
      <c r="H39" s="1503"/>
      <c r="I39" s="654" t="s">
        <v>1170</v>
      </c>
      <c r="J39" s="574"/>
      <c r="K39" s="1503"/>
      <c r="L39" s="217"/>
      <c r="M39" s="2173"/>
      <c r="N39" s="337"/>
      <c r="O39" s="1627"/>
      <c r="P39" s="1627"/>
      <c r="AH39" s="1634">
        <v>0</v>
      </c>
    </row>
    <row s="1638" customFormat="1" customHeight="1" ht="0.75" hidden="1">
      <c r="A40" s="1783"/>
      <c r="B40" s="1783"/>
      <c r="C40" s="372" t="s">
        <v>1175</v>
      </c>
      <c r="D40" s="2465"/>
      <c r="E40" s="2207"/>
      <c r="F40" s="2386"/>
      <c r="G40" s="403"/>
      <c r="H40" s="1503"/>
      <c r="I40" s="654"/>
      <c r="J40" s="574"/>
      <c r="K40" s="1503"/>
      <c r="L40" s="217"/>
      <c r="M40" s="2173"/>
      <c r="N40" s="337"/>
      <c r="O40" s="1627"/>
      <c r="P40" s="1627"/>
      <c r="AH40" s="1634">
        <v>0</v>
      </c>
    </row>
    <row s="1638" customFormat="1" customHeight="1" ht="18.75" hidden="1">
      <c r="A41" s="1783" t="s">
        <v>203</v>
      </c>
      <c r="B41" s="1783" t="s">
        <v>204</v>
      </c>
      <c r="C41" s="372"/>
      <c r="D41" s="2465"/>
      <c r="E41" s="2207"/>
      <c r="F41" s="2386" t="str">
        <f>INDEX(PT_DIFFERENTIATION_VTAR,MATCH(A41,PT_DIFFERENTIATION_VTAR_ID,0))</f>
        <v>Тарифы на услуги по передаче теплоносителя</v>
      </c>
      <c r="G41" s="2430" t="str">
        <f>INDEX(PT_DIFFERENTIATION_NTAR,MATCH(B41,PT_DIFFERENTIATION_NTAR_ID,0))</f>
        <v/>
      </c>
      <c r="H41" s="1865"/>
      <c r="I41" s="1742"/>
      <c r="J41" s="1776"/>
      <c r="K41" s="1868"/>
      <c r="L41" s="1865" t="s">
        <v>322</v>
      </c>
      <c r="M41" s="2173"/>
      <c r="N41" s="337"/>
      <c r="O41" s="1627"/>
      <c r="P41" s="1627"/>
      <c r="AH41" s="1634">
        <v>0</v>
      </c>
    </row>
    <row s="1638" customFormat="1" customHeight="1" ht="18.75" hidden="1">
      <c r="A42" s="1783"/>
      <c r="B42" s="1783"/>
      <c r="C42" s="372" t="s">
        <v>1169</v>
      </c>
      <c r="D42" s="2465"/>
      <c r="E42" s="2207"/>
      <c r="F42" s="2386"/>
      <c r="G42" s="2430"/>
      <c r="H42" s="1503"/>
      <c r="I42" s="654" t="s">
        <v>1170</v>
      </c>
      <c r="J42" s="574"/>
      <c r="K42" s="1503"/>
      <c r="L42" s="217"/>
      <c r="M42" s="2173"/>
      <c r="N42" s="337"/>
      <c r="O42" s="1627"/>
      <c r="P42" s="1627"/>
      <c r="AH42" s="1634">
        <v>0</v>
      </c>
    </row>
    <row s="1638" customFormat="1" customHeight="1" ht="0.75" hidden="1">
      <c r="A43" s="1783"/>
      <c r="B43" s="1783"/>
      <c r="C43" s="372" t="s">
        <v>1175</v>
      </c>
      <c r="D43" s="2465"/>
      <c r="E43" s="2207"/>
      <c r="F43" s="2386"/>
      <c r="G43" s="403"/>
      <c r="H43" s="1503"/>
      <c r="I43" s="654"/>
      <c r="J43" s="574"/>
      <c r="K43" s="1503"/>
      <c r="L43" s="217"/>
      <c r="M43" s="2173"/>
      <c r="N43" s="337"/>
      <c r="O43" s="1627"/>
      <c r="P43" s="1627"/>
      <c r="AH43" s="1634">
        <v>0</v>
      </c>
    </row>
    <row s="1638" customFormat="1" customHeight="1" ht="18.75" hidden="1">
      <c r="A44" s="1783" t="s">
        <v>209</v>
      </c>
      <c r="B44" s="1783" t="s">
        <v>210</v>
      </c>
      <c r="C44" s="372"/>
      <c r="D44" s="2465"/>
      <c r="E44" s="2207"/>
      <c r="F44" s="2386"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0" t="str">
        <f>INDEX(PT_DIFFERENTIATION_NTAR,MATCH(B44,PT_DIFFERENTIATION_NTAR_ID,0))</f>
        <v/>
      </c>
      <c r="H44" s="1865"/>
      <c r="I44" s="1742"/>
      <c r="J44" s="1776"/>
      <c r="K44" s="1868"/>
      <c r="L44" s="1865" t="s">
        <v>322</v>
      </c>
      <c r="M44" s="2173"/>
      <c r="N44" s="337"/>
      <c r="O44" s="1627"/>
      <c r="P44" s="1627"/>
      <c r="AH44" s="1634">
        <v>0</v>
      </c>
    </row>
    <row s="1638" customFormat="1" customHeight="1" ht="18.75" hidden="1">
      <c r="A45" s="1783"/>
      <c r="B45" s="1783"/>
      <c r="C45" s="372" t="s">
        <v>1169</v>
      </c>
      <c r="D45" s="2465"/>
      <c r="E45" s="2207"/>
      <c r="F45" s="2386"/>
      <c r="G45" s="2430"/>
      <c r="H45" s="1503"/>
      <c r="I45" s="654" t="s">
        <v>1170</v>
      </c>
      <c r="J45" s="574"/>
      <c r="K45" s="1503"/>
      <c r="L45" s="217"/>
      <c r="M45" s="2173"/>
      <c r="N45" s="337"/>
      <c r="O45" s="1627"/>
      <c r="P45" s="1627"/>
      <c r="AH45" s="1634">
        <v>0</v>
      </c>
    </row>
    <row s="1638" customFormat="1" customHeight="1" ht="0.75" hidden="1">
      <c r="A46" s="1783"/>
      <c r="B46" s="1783"/>
      <c r="C46" s="372" t="s">
        <v>1175</v>
      </c>
      <c r="D46" s="2465"/>
      <c r="E46" s="2207"/>
      <c r="F46" s="2386"/>
      <c r="G46" s="403"/>
      <c r="H46" s="1503"/>
      <c r="I46" s="654"/>
      <c r="J46" s="574"/>
      <c r="K46" s="1503"/>
      <c r="L46" s="217"/>
      <c r="M46" s="2173"/>
      <c r="N46" s="337"/>
      <c r="O46" s="1627"/>
      <c r="P46" s="1627"/>
      <c r="AH46" s="1634">
        <v>0</v>
      </c>
    </row>
    <row s="1638" customFormat="1" customHeight="1" ht="18.75" hidden="1">
      <c r="A47" s="1783" t="s">
        <v>215</v>
      </c>
      <c r="B47" s="1783" t="s">
        <v>216</v>
      </c>
      <c r="C47" s="372"/>
      <c r="D47" s="2465"/>
      <c r="E47" s="2207"/>
      <c r="F47" s="2386" t="str">
        <f>INDEX(PT_DIFFERENTIATION_VTAR,MATCH(A47,PT_DIFFERENTIATION_VTAR_ID,0))</f>
        <v>Плата за подключение (технологическое присоединение) к системе теплоснабжения</v>
      </c>
      <c r="G47" s="2430" t="str">
        <f>INDEX(PT_DIFFERENTIATION_NTAR,MATCH(B47,PT_DIFFERENTIATION_NTAR_ID,0))</f>
        <v/>
      </c>
      <c r="H47" s="1865"/>
      <c r="I47" s="1742"/>
      <c r="J47" s="1776"/>
      <c r="K47" s="1868"/>
      <c r="L47" s="1865" t="s">
        <v>322</v>
      </c>
      <c r="M47" s="2173"/>
      <c r="N47" s="337"/>
      <c r="O47" s="1627"/>
      <c r="P47" s="1627"/>
      <c r="AH47" s="1634">
        <v>0</v>
      </c>
    </row>
    <row s="1638" customFormat="1" customHeight="1" ht="18.75" hidden="1">
      <c r="A48" s="1783"/>
      <c r="B48" s="1783"/>
      <c r="C48" s="372" t="s">
        <v>1169</v>
      </c>
      <c r="D48" s="2465"/>
      <c r="E48" s="2207"/>
      <c r="F48" s="2386"/>
      <c r="G48" s="2430"/>
      <c r="H48" s="1503"/>
      <c r="I48" s="654" t="s">
        <v>1170</v>
      </c>
      <c r="J48" s="574"/>
      <c r="K48" s="1503"/>
      <c r="L48" s="217"/>
      <c r="M48" s="2173"/>
      <c r="N48" s="337"/>
      <c r="O48" s="1627"/>
      <c r="P48" s="1627"/>
      <c r="AH48" s="1634">
        <v>0</v>
      </c>
    </row>
    <row s="1638" customFormat="1" customHeight="1" ht="0.75" hidden="1">
      <c r="A49" s="1783"/>
      <c r="B49" s="1783"/>
      <c r="C49" s="372" t="s">
        <v>1175</v>
      </c>
      <c r="D49" s="2465"/>
      <c r="E49" s="2207"/>
      <c r="F49" s="2386"/>
      <c r="G49" s="403"/>
      <c r="H49" s="1503"/>
      <c r="I49" s="654"/>
      <c r="J49" s="574"/>
      <c r="K49" s="1503"/>
      <c r="L49" s="217"/>
      <c r="M49" s="2173"/>
      <c r="N49" s="337"/>
      <c r="O49" s="1627"/>
      <c r="P49" s="1627"/>
      <c r="AH49" s="1634">
        <v>0</v>
      </c>
    </row>
    <row s="1638" customFormat="1" customHeight="1" ht="18.75" hidden="1">
      <c r="A50" s="1783" t="s">
        <v>221</v>
      </c>
      <c r="B50" s="1783" t="s">
        <v>222</v>
      </c>
      <c r="C50" s="372"/>
      <c r="D50" s="2465"/>
      <c r="E50" s="2207"/>
      <c r="F50" s="2386" t="str">
        <f>INDEX(PT_DIFFERENTIATION_VTAR,MATCH(A50,PT_DIFFERENTIATION_VTAR_ID,0))</f>
        <v>Плата за подключение (технологическое присоединение) к системе теплоснабжения (индивидуальная)</v>
      </c>
      <c r="G50" s="2430" t="str">
        <f>INDEX(PT_DIFFERENTIATION_NTAR,MATCH(B50,PT_DIFFERENTIATION_NTAR_ID,0))</f>
        <v/>
      </c>
      <c r="H50" s="1992"/>
      <c r="I50" s="1742"/>
      <c r="J50" s="1776"/>
      <c r="K50" s="1868"/>
      <c r="L50" s="1992" t="s">
        <v>322</v>
      </c>
      <c r="M50" s="2173"/>
      <c r="N50" s="337"/>
      <c r="O50" s="1627"/>
      <c r="P50" s="1627"/>
      <c r="AH50" s="1634">
        <v>0</v>
      </c>
    </row>
    <row s="1638" customFormat="1" customHeight="1" ht="18.75" hidden="1">
      <c r="A51" s="1783"/>
      <c r="B51" s="1783"/>
      <c r="C51" s="372" t="s">
        <v>1169</v>
      </c>
      <c r="D51" s="2465"/>
      <c r="E51" s="2207"/>
      <c r="F51" s="2386"/>
      <c r="G51" s="2430"/>
      <c r="H51" s="1503"/>
      <c r="I51" s="654" t="s">
        <v>1170</v>
      </c>
      <c r="J51" s="574"/>
      <c r="K51" s="1503"/>
      <c r="L51" s="217"/>
      <c r="M51" s="2173"/>
      <c r="N51" s="337"/>
      <c r="O51" s="1627"/>
      <c r="P51" s="1627"/>
      <c r="AH51" s="1634">
        <v>0</v>
      </c>
    </row>
    <row s="1638" customFormat="1" customHeight="1" ht="0.75" hidden="1">
      <c r="A52" s="1783"/>
      <c r="B52" s="1783"/>
      <c r="C52" s="372" t="s">
        <v>1175</v>
      </c>
      <c r="D52" s="2465"/>
      <c r="E52" s="2207"/>
      <c r="F52" s="2386"/>
      <c r="G52" s="403"/>
      <c r="H52" s="1503"/>
      <c r="I52" s="654"/>
      <c r="J52" s="574"/>
      <c r="K52" s="1503"/>
      <c r="L52" s="217"/>
      <c r="M52" s="2173"/>
      <c r="N52" s="337"/>
      <c r="O52" s="1627"/>
      <c r="P52" s="1627"/>
      <c r="AH52" s="1634">
        <v>0</v>
      </c>
    </row>
    <row s="1638" customFormat="1" customHeight="1" ht="18.75" hidden="1">
      <c r="A53" s="1783" t="s">
        <v>241</v>
      </c>
      <c r="B53" s="1783" t="s">
        <v>242</v>
      </c>
      <c r="C53" s="372"/>
      <c r="D53" s="2465"/>
      <c r="E53" s="2207"/>
      <c r="F53" s="2386" t="str">
        <f>INDEX(PT_DIFFERENTIATION_VTAR,MATCH(A53,PT_DIFFERENTIATION_VTAR_ID,0))</f>
        <v>Тариф на питьевую воду (питьевое водоснабжение)</v>
      </c>
      <c r="G53" s="2430" t="str">
        <f>INDEX(PT_DIFFERENTIATION_NTAR,MATCH(B53,PT_DIFFERENTIATION_NTAR_ID,0))</f>
        <v/>
      </c>
      <c r="H53" s="1865"/>
      <c r="I53" s="1742"/>
      <c r="J53" s="1776"/>
      <c r="K53" s="1868"/>
      <c r="L53" s="1865" t="s">
        <v>322</v>
      </c>
      <c r="M53" s="2173"/>
      <c r="N53" s="337"/>
      <c r="O53" s="1627"/>
      <c r="P53" s="1627"/>
      <c r="AH53" s="1634">
        <v>0</v>
      </c>
    </row>
    <row s="1638" customFormat="1" customHeight="1" ht="18.75" hidden="1">
      <c r="A54" s="1783"/>
      <c r="B54" s="1783"/>
      <c r="C54" s="372" t="s">
        <v>1169</v>
      </c>
      <c r="D54" s="2465"/>
      <c r="E54" s="2207"/>
      <c r="F54" s="2386"/>
      <c r="G54" s="2430"/>
      <c r="H54" s="1503"/>
      <c r="I54" s="654" t="s">
        <v>1170</v>
      </c>
      <c r="J54" s="574"/>
      <c r="K54" s="1503"/>
      <c r="L54" s="217"/>
      <c r="M54" s="2173"/>
      <c r="N54" s="337"/>
      <c r="O54" s="1627"/>
      <c r="P54" s="1627"/>
      <c r="AH54" s="1634">
        <v>0</v>
      </c>
    </row>
    <row s="1638" customFormat="1" customHeight="1" ht="0.75" hidden="1">
      <c r="A55" s="1783"/>
      <c r="B55" s="1783"/>
      <c r="C55" s="372" t="s">
        <v>1175</v>
      </c>
      <c r="D55" s="2465"/>
      <c r="E55" s="2207"/>
      <c r="F55" s="2386"/>
      <c r="G55" s="403"/>
      <c r="H55" s="1503"/>
      <c r="I55" s="654"/>
      <c r="J55" s="574"/>
      <c r="K55" s="1503"/>
      <c r="L55" s="217"/>
      <c r="M55" s="2173"/>
      <c r="N55" s="337"/>
      <c r="O55" s="1627"/>
      <c r="P55" s="1627"/>
      <c r="AH55" s="1634">
        <v>0</v>
      </c>
    </row>
    <row s="1638" customFormat="1" customHeight="1" ht="18.75" hidden="1">
      <c r="A56" s="1783" t="s">
        <v>246</v>
      </c>
      <c r="B56" s="1783" t="s">
        <v>247</v>
      </c>
      <c r="C56" s="372"/>
      <c r="D56" s="2465"/>
      <c r="E56" s="2207"/>
      <c r="F56" s="2386" t="str">
        <f>INDEX(PT_DIFFERENTIATION_VTAR,MATCH(A56,PT_DIFFERENTIATION_VTAR_ID,0))</f>
        <v>Тариф на техническую воду</v>
      </c>
      <c r="G56" s="2430" t="str">
        <f>INDEX(PT_DIFFERENTIATION_NTAR,MATCH(B56,PT_DIFFERENTIATION_NTAR_ID,0))</f>
        <v/>
      </c>
      <c r="H56" s="1865"/>
      <c r="I56" s="1742"/>
      <c r="J56" s="1776"/>
      <c r="K56" s="1868"/>
      <c r="L56" s="1865" t="s">
        <v>322</v>
      </c>
      <c r="M56" s="2173"/>
      <c r="N56" s="337"/>
      <c r="O56" s="1627"/>
      <c r="P56" s="1627"/>
      <c r="AH56" s="1634">
        <v>0</v>
      </c>
    </row>
    <row s="1638" customFormat="1" customHeight="1" ht="18.75" hidden="1">
      <c r="A57" s="1783"/>
      <c r="B57" s="1783"/>
      <c r="C57" s="372" t="s">
        <v>1169</v>
      </c>
      <c r="D57" s="2465"/>
      <c r="E57" s="2207"/>
      <c r="F57" s="2386"/>
      <c r="G57" s="2430"/>
      <c r="H57" s="1503"/>
      <c r="I57" s="654" t="s">
        <v>1170</v>
      </c>
      <c r="J57" s="574"/>
      <c r="K57" s="1503"/>
      <c r="L57" s="217"/>
      <c r="M57" s="2173"/>
      <c r="N57" s="337"/>
      <c r="O57" s="1627"/>
      <c r="P57" s="1627"/>
      <c r="AH57" s="1634">
        <v>0</v>
      </c>
    </row>
    <row s="1638" customFormat="1" customHeight="1" ht="0.75" hidden="1">
      <c r="A58" s="1783"/>
      <c r="B58" s="1783"/>
      <c r="C58" s="372" t="s">
        <v>1175</v>
      </c>
      <c r="D58" s="2465"/>
      <c r="E58" s="2207"/>
      <c r="F58" s="2386"/>
      <c r="G58" s="403"/>
      <c r="H58" s="1503"/>
      <c r="I58" s="654"/>
      <c r="J58" s="574"/>
      <c r="K58" s="1503"/>
      <c r="L58" s="217"/>
      <c r="M58" s="2173"/>
      <c r="N58" s="337"/>
      <c r="O58" s="1627"/>
      <c r="P58" s="1627"/>
      <c r="AH58" s="1634">
        <v>0</v>
      </c>
    </row>
    <row s="1638" customFormat="1" customHeight="1" ht="18.75" hidden="1">
      <c r="A59" s="1783" t="s">
        <v>251</v>
      </c>
      <c r="B59" s="1783" t="s">
        <v>252</v>
      </c>
      <c r="C59" s="372"/>
      <c r="D59" s="2465"/>
      <c r="E59" s="2207"/>
      <c r="F59" s="2386" t="str">
        <f>INDEX(PT_DIFFERENTIATION_VTAR,MATCH(A59,PT_DIFFERENTIATION_VTAR_ID,0))</f>
        <v>Тариф на транспортировку воды</v>
      </c>
      <c r="G59" s="2430" t="str">
        <f>INDEX(PT_DIFFERENTIATION_NTAR,MATCH(B59,PT_DIFFERENTIATION_NTAR_ID,0))</f>
        <v/>
      </c>
      <c r="H59" s="1865"/>
      <c r="I59" s="1742"/>
      <c r="J59" s="1776"/>
      <c r="K59" s="1868"/>
      <c r="L59" s="1865" t="s">
        <v>322</v>
      </c>
      <c r="M59" s="2173"/>
      <c r="N59" s="337"/>
      <c r="O59" s="1627"/>
      <c r="P59" s="1627"/>
      <c r="AH59" s="1634">
        <v>0</v>
      </c>
    </row>
    <row s="1638" customFormat="1" customHeight="1" ht="18.75" hidden="1">
      <c r="A60" s="1783"/>
      <c r="B60" s="1783"/>
      <c r="C60" s="372" t="s">
        <v>1169</v>
      </c>
      <c r="D60" s="2465"/>
      <c r="E60" s="2207"/>
      <c r="F60" s="2386"/>
      <c r="G60" s="2430"/>
      <c r="H60" s="1503"/>
      <c r="I60" s="654" t="s">
        <v>1170</v>
      </c>
      <c r="J60" s="574"/>
      <c r="K60" s="1503"/>
      <c r="L60" s="217"/>
      <c r="M60" s="2173"/>
      <c r="N60" s="337"/>
      <c r="O60" s="1627"/>
      <c r="P60" s="1627"/>
      <c r="AH60" s="1634">
        <v>0</v>
      </c>
    </row>
    <row s="1638" customFormat="1" customHeight="1" ht="0.75" hidden="1">
      <c r="A61" s="1783"/>
      <c r="B61" s="1783"/>
      <c r="C61" s="372" t="s">
        <v>1175</v>
      </c>
      <c r="D61" s="2465"/>
      <c r="E61" s="2207"/>
      <c r="F61" s="2386"/>
      <c r="G61" s="403"/>
      <c r="H61" s="1503"/>
      <c r="I61" s="654"/>
      <c r="J61" s="574"/>
      <c r="K61" s="1503"/>
      <c r="L61" s="217"/>
      <c r="M61" s="2173"/>
      <c r="N61" s="337"/>
      <c r="O61" s="1627"/>
      <c r="P61" s="1627"/>
      <c r="AH61" s="1634">
        <v>0</v>
      </c>
    </row>
    <row s="1638" customFormat="1" customHeight="1" ht="18.75" hidden="1">
      <c r="A62" s="1783" t="s">
        <v>256</v>
      </c>
      <c r="B62" s="1783" t="s">
        <v>257</v>
      </c>
      <c r="C62" s="372"/>
      <c r="D62" s="2465"/>
      <c r="E62" s="2207"/>
      <c r="F62" s="2386" t="str">
        <f>INDEX(PT_DIFFERENTIATION_VTAR,MATCH(A62,PT_DIFFERENTIATION_VTAR_ID,0))</f>
        <v>Тариф на подвоз воды</v>
      </c>
      <c r="G62" s="2430" t="str">
        <f>INDEX(PT_DIFFERENTIATION_NTAR,MATCH(B62,PT_DIFFERENTIATION_NTAR_ID,0))</f>
        <v/>
      </c>
      <c r="H62" s="1865"/>
      <c r="I62" s="1742"/>
      <c r="J62" s="1776"/>
      <c r="K62" s="1868"/>
      <c r="L62" s="1865" t="s">
        <v>322</v>
      </c>
      <c r="M62" s="2173"/>
      <c r="N62" s="337"/>
      <c r="O62" s="1627"/>
      <c r="P62" s="1627"/>
      <c r="AH62" s="1634">
        <v>0</v>
      </c>
    </row>
    <row s="1638" customFormat="1" customHeight="1" ht="18.75" hidden="1">
      <c r="A63" s="1783"/>
      <c r="B63" s="1783"/>
      <c r="C63" s="372" t="s">
        <v>1169</v>
      </c>
      <c r="D63" s="2465"/>
      <c r="E63" s="2207"/>
      <c r="F63" s="2386"/>
      <c r="G63" s="2430"/>
      <c r="H63" s="1503"/>
      <c r="I63" s="654" t="s">
        <v>1170</v>
      </c>
      <c r="J63" s="574"/>
      <c r="K63" s="1503"/>
      <c r="L63" s="217"/>
      <c r="M63" s="2173"/>
      <c r="N63" s="337"/>
      <c r="O63" s="1627"/>
      <c r="P63" s="1627"/>
      <c r="AH63" s="1634">
        <v>0</v>
      </c>
    </row>
    <row s="1638" customFormat="1" customHeight="1" ht="0.75" hidden="1">
      <c r="A64" s="1783"/>
      <c r="B64" s="1783"/>
      <c r="C64" s="372" t="s">
        <v>1175</v>
      </c>
      <c r="D64" s="2465"/>
      <c r="E64" s="2207"/>
      <c r="F64" s="2386"/>
      <c r="G64" s="403"/>
      <c r="H64" s="1503"/>
      <c r="I64" s="654"/>
      <c r="J64" s="574"/>
      <c r="K64" s="1503"/>
      <c r="L64" s="217"/>
      <c r="M64" s="2173"/>
      <c r="N64" s="337"/>
      <c r="O64" s="1627"/>
      <c r="P64" s="1627"/>
      <c r="AH64" s="1634">
        <v>0</v>
      </c>
    </row>
    <row s="1638" customFormat="1" customHeight="1" ht="18.75" hidden="1">
      <c r="A65" s="1783" t="s">
        <v>261</v>
      </c>
      <c r="B65" s="1783" t="s">
        <v>262</v>
      </c>
      <c r="C65" s="372"/>
      <c r="D65" s="2465"/>
      <c r="E65" s="2207"/>
      <c r="F65" s="238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0" t="str">
        <f>INDEX(PT_DIFFERENTIATION_NTAR,MATCH(B65,PT_DIFFERENTIATION_NTAR_ID,0))</f>
        <v/>
      </c>
      <c r="H65" s="1865"/>
      <c r="I65" s="1742"/>
      <c r="J65" s="1776"/>
      <c r="K65" s="1868"/>
      <c r="L65" s="1865" t="s">
        <v>322</v>
      </c>
      <c r="M65" s="2173"/>
      <c r="N65" s="337"/>
      <c r="O65" s="1627"/>
      <c r="P65" s="1627"/>
      <c r="AH65" s="1634">
        <v>0</v>
      </c>
    </row>
    <row s="1638" customFormat="1" customHeight="1" ht="18.75" hidden="1">
      <c r="A66" s="1783"/>
      <c r="B66" s="1783"/>
      <c r="C66" s="372" t="s">
        <v>1169</v>
      </c>
      <c r="D66" s="2465"/>
      <c r="E66" s="2207"/>
      <c r="F66" s="2386"/>
      <c r="G66" s="2430"/>
      <c r="H66" s="1503"/>
      <c r="I66" s="654" t="s">
        <v>1170</v>
      </c>
      <c r="J66" s="574"/>
      <c r="K66" s="1503"/>
      <c r="L66" s="217"/>
      <c r="M66" s="2173"/>
      <c r="N66" s="337"/>
      <c r="O66" s="1627"/>
      <c r="P66" s="1627"/>
      <c r="AH66" s="1634">
        <v>0</v>
      </c>
    </row>
    <row s="1638" customFormat="1" customHeight="1" ht="0.75" hidden="1">
      <c r="A67" s="1783"/>
      <c r="B67" s="1783"/>
      <c r="C67" s="372" t="s">
        <v>1175</v>
      </c>
      <c r="D67" s="2465"/>
      <c r="E67" s="2207"/>
      <c r="F67" s="2386"/>
      <c r="G67" s="403"/>
      <c r="H67" s="1503"/>
      <c r="I67" s="654"/>
      <c r="J67" s="574"/>
      <c r="K67" s="1503"/>
      <c r="L67" s="217"/>
      <c r="M67" s="2173"/>
      <c r="N67" s="337"/>
      <c r="O67" s="1627"/>
      <c r="P67" s="1627"/>
      <c r="AH67" s="1634">
        <v>0</v>
      </c>
    </row>
    <row s="1638" customFormat="1" customHeight="1" ht="18.75" hidden="1">
      <c r="A68" s="1783" t="s">
        <v>266</v>
      </c>
      <c r="B68" s="1783" t="s">
        <v>267</v>
      </c>
      <c r="C68" s="372"/>
      <c r="D68" s="2465"/>
      <c r="E68" s="2207"/>
      <c r="F68" s="2386" t="str">
        <f>INDEX(PT_DIFFERENTIATION_VTAR,MATCH(A68,PT_DIFFERENTIATION_VTAR_ID,0))</f>
        <v>Тариф на горячую воду (горячее водоснабжение)</v>
      </c>
      <c r="G68" s="2430" t="str">
        <f>INDEX(PT_DIFFERENTIATION_NTAR,MATCH(B68,PT_DIFFERENTIATION_NTAR_ID,0))</f>
        <v/>
      </c>
      <c r="H68" s="1865"/>
      <c r="I68" s="1742"/>
      <c r="J68" s="1776"/>
      <c r="K68" s="1868"/>
      <c r="L68" s="1865" t="s">
        <v>322</v>
      </c>
      <c r="M68" s="2173"/>
      <c r="N68" s="337"/>
      <c r="O68" s="1627"/>
      <c r="P68" s="1627"/>
      <c r="AH68" s="1634">
        <v>0</v>
      </c>
    </row>
    <row s="1638" customFormat="1" customHeight="1" ht="18.75" hidden="1">
      <c r="A69" s="1783"/>
      <c r="B69" s="1783"/>
      <c r="C69" s="372" t="s">
        <v>1169</v>
      </c>
      <c r="D69" s="2465"/>
      <c r="E69" s="2207"/>
      <c r="F69" s="2386"/>
      <c r="G69" s="2430"/>
      <c r="H69" s="1503"/>
      <c r="I69" s="654" t="s">
        <v>1170</v>
      </c>
      <c r="J69" s="574"/>
      <c r="K69" s="1503"/>
      <c r="L69" s="217"/>
      <c r="M69" s="2173"/>
      <c r="N69" s="337"/>
      <c r="O69" s="1627"/>
      <c r="P69" s="1627"/>
      <c r="AH69" s="1634">
        <v>0</v>
      </c>
    </row>
    <row s="1638" customFormat="1" customHeight="1" ht="0.75" hidden="1">
      <c r="A70" s="1783"/>
      <c r="B70" s="1783"/>
      <c r="C70" s="372" t="s">
        <v>1175</v>
      </c>
      <c r="D70" s="2465"/>
      <c r="E70" s="2207"/>
      <c r="F70" s="2386"/>
      <c r="G70" s="403"/>
      <c r="H70" s="1503"/>
      <c r="I70" s="654"/>
      <c r="J70" s="574"/>
      <c r="K70" s="1503"/>
      <c r="L70" s="217"/>
      <c r="M70" s="2173"/>
      <c r="N70" s="337"/>
      <c r="O70" s="1627"/>
      <c r="P70" s="1627"/>
      <c r="AH70" s="1634">
        <v>0</v>
      </c>
    </row>
    <row s="1638" customFormat="1" customHeight="1" ht="18.75" hidden="1">
      <c r="A71" s="1783" t="s">
        <v>271</v>
      </c>
      <c r="B71" s="1783" t="s">
        <v>272</v>
      </c>
      <c r="C71" s="372"/>
      <c r="D71" s="2465"/>
      <c r="E71" s="2207"/>
      <c r="F71" s="2386" t="str">
        <f>INDEX(PT_DIFFERENTIATION_VTAR,MATCH(A71,PT_DIFFERENTIATION_VTAR_ID,0))</f>
        <v>Тариф на транспортировку горячей воды</v>
      </c>
      <c r="G71" s="2430" t="str">
        <f>INDEX(PT_DIFFERENTIATION_NTAR,MATCH(B71,PT_DIFFERENTIATION_NTAR_ID,0))</f>
        <v/>
      </c>
      <c r="H71" s="1865"/>
      <c r="I71" s="1742"/>
      <c r="J71" s="1776"/>
      <c r="K71" s="1868"/>
      <c r="L71" s="1865" t="s">
        <v>322</v>
      </c>
      <c r="M71" s="2173"/>
      <c r="N71" s="337"/>
      <c r="O71" s="1627"/>
      <c r="P71" s="1627"/>
      <c r="AH71" s="1634">
        <v>0</v>
      </c>
    </row>
    <row s="1638" customFormat="1" customHeight="1" ht="18.75" hidden="1">
      <c r="A72" s="1783"/>
      <c r="B72" s="1783"/>
      <c r="C72" s="372" t="s">
        <v>1169</v>
      </c>
      <c r="D72" s="2465"/>
      <c r="E72" s="2207"/>
      <c r="F72" s="2386"/>
      <c r="G72" s="2430"/>
      <c r="H72" s="1503"/>
      <c r="I72" s="654" t="s">
        <v>1170</v>
      </c>
      <c r="J72" s="574"/>
      <c r="K72" s="1503"/>
      <c r="L72" s="217"/>
      <c r="M72" s="2173"/>
      <c r="N72" s="337"/>
      <c r="O72" s="1627"/>
      <c r="P72" s="1627"/>
      <c r="AH72" s="1634">
        <v>0</v>
      </c>
    </row>
    <row s="1638" customFormat="1" customHeight="1" ht="0.75" hidden="1">
      <c r="A73" s="1783"/>
      <c r="B73" s="1783"/>
      <c r="C73" s="372" t="s">
        <v>1175</v>
      </c>
      <c r="D73" s="2465"/>
      <c r="E73" s="2207"/>
      <c r="F73" s="2386"/>
      <c r="G73" s="403"/>
      <c r="H73" s="1503"/>
      <c r="I73" s="654"/>
      <c r="J73" s="574"/>
      <c r="K73" s="1503"/>
      <c r="L73" s="217"/>
      <c r="M73" s="2173"/>
      <c r="N73" s="337"/>
      <c r="O73" s="1627"/>
      <c r="P73" s="1627"/>
      <c r="AH73" s="1634">
        <v>0</v>
      </c>
    </row>
    <row s="1638" customFormat="1" customHeight="1" ht="18.75" hidden="1">
      <c r="A74" s="1783" t="s">
        <v>276</v>
      </c>
      <c r="B74" s="1783" t="s">
        <v>277</v>
      </c>
      <c r="C74" s="372"/>
      <c r="D74" s="2465"/>
      <c r="E74" s="2207"/>
      <c r="F74" s="2386" t="str">
        <f>INDEX(PT_DIFFERENTIATION_VTAR,MATCH(A74,PT_DIFFERENTIATION_VTAR_ID,0))</f>
        <v>Тариф на подключение (технологическое присоединение) к централизованной системе горячего водоснабжения</v>
      </c>
      <c r="G74" s="2430" t="str">
        <f>INDEX(PT_DIFFERENTIATION_NTAR,MATCH(B74,PT_DIFFERENTIATION_NTAR_ID,0))</f>
        <v/>
      </c>
      <c r="H74" s="1865"/>
      <c r="I74" s="1742"/>
      <c r="J74" s="1776"/>
      <c r="K74" s="1868"/>
      <c r="L74" s="1865" t="s">
        <v>322</v>
      </c>
      <c r="M74" s="2173"/>
      <c r="N74" s="337"/>
      <c r="O74" s="1627"/>
      <c r="P74" s="1627"/>
      <c r="AH74" s="1634">
        <v>0</v>
      </c>
    </row>
    <row s="1638" customFormat="1" customHeight="1" ht="18.75" hidden="1">
      <c r="A75" s="1783"/>
      <c r="B75" s="1783"/>
      <c r="C75" s="372" t="s">
        <v>1169</v>
      </c>
      <c r="D75" s="2465"/>
      <c r="E75" s="2207"/>
      <c r="F75" s="2386"/>
      <c r="G75" s="2430"/>
      <c r="H75" s="1503"/>
      <c r="I75" s="654" t="s">
        <v>1170</v>
      </c>
      <c r="J75" s="574"/>
      <c r="K75" s="1503"/>
      <c r="L75" s="217"/>
      <c r="M75" s="2173"/>
      <c r="N75" s="337"/>
      <c r="O75" s="1627"/>
      <c r="P75" s="1627"/>
      <c r="AH75" s="1634">
        <v>0</v>
      </c>
    </row>
    <row s="1638" customFormat="1" customHeight="1" ht="0.75" hidden="1">
      <c r="A76" s="1783"/>
      <c r="B76" s="1783"/>
      <c r="C76" s="372" t="s">
        <v>1175</v>
      </c>
      <c r="D76" s="2465"/>
      <c r="E76" s="2207"/>
      <c r="F76" s="2386"/>
      <c r="G76" s="403"/>
      <c r="H76" s="1503"/>
      <c r="I76" s="654"/>
      <c r="J76" s="574"/>
      <c r="K76" s="1503"/>
      <c r="L76" s="217"/>
      <c r="M76" s="2173"/>
      <c r="N76" s="337"/>
      <c r="O76" s="1627"/>
      <c r="P76" s="1627"/>
      <c r="AH76" s="1634">
        <v>0</v>
      </c>
    </row>
    <row s="1638" customFormat="1" customHeight="1" ht="18.75" hidden="1">
      <c r="A77" s="1783" t="s">
        <v>281</v>
      </c>
      <c r="B77" s="1783" t="s">
        <v>282</v>
      </c>
      <c r="C77" s="372"/>
      <c r="D77" s="2465"/>
      <c r="E77" s="2207"/>
      <c r="F77" s="2386" t="str">
        <f>INDEX(PT_DIFFERENTIATION_VTAR,MATCH(A77,PT_DIFFERENTIATION_VTAR_ID,0))</f>
        <v>Тариф на водоотведение</v>
      </c>
      <c r="G77" s="2430" t="str">
        <f>INDEX(PT_DIFFERENTIATION_NTAR,MATCH(B77,PT_DIFFERENTIATION_NTAR_ID,0))</f>
        <v/>
      </c>
      <c r="H77" s="1865"/>
      <c r="I77" s="1742"/>
      <c r="J77" s="1776"/>
      <c r="K77" s="1868"/>
      <c r="L77" s="1865" t="s">
        <v>322</v>
      </c>
      <c r="M77" s="2173"/>
      <c r="N77" s="337"/>
      <c r="O77" s="1627"/>
      <c r="P77" s="1627"/>
      <c r="AH77" s="1634">
        <v>0</v>
      </c>
    </row>
    <row s="1638" customFormat="1" customHeight="1" ht="18.75" hidden="1">
      <c r="A78" s="1783"/>
      <c r="B78" s="1783"/>
      <c r="C78" s="372" t="s">
        <v>1169</v>
      </c>
      <c r="D78" s="2465"/>
      <c r="E78" s="2207"/>
      <c r="F78" s="2386"/>
      <c r="G78" s="2430"/>
      <c r="H78" s="1503"/>
      <c r="I78" s="654" t="s">
        <v>1170</v>
      </c>
      <c r="J78" s="574"/>
      <c r="K78" s="1503"/>
      <c r="L78" s="217"/>
      <c r="M78" s="2173"/>
      <c r="N78" s="337"/>
      <c r="O78" s="1627"/>
      <c r="P78" s="1627"/>
      <c r="AH78" s="1634">
        <v>0</v>
      </c>
    </row>
    <row s="1638" customFormat="1" customHeight="1" ht="0.75" hidden="1">
      <c r="A79" s="1783"/>
      <c r="B79" s="1783"/>
      <c r="C79" s="372" t="s">
        <v>1175</v>
      </c>
      <c r="D79" s="2465"/>
      <c r="E79" s="2207"/>
      <c r="F79" s="2386"/>
      <c r="G79" s="403"/>
      <c r="H79" s="1503"/>
      <c r="I79" s="654"/>
      <c r="J79" s="574"/>
      <c r="K79" s="1503"/>
      <c r="L79" s="217"/>
      <c r="M79" s="2173"/>
      <c r="N79" s="337"/>
      <c r="O79" s="1627"/>
      <c r="P79" s="1627"/>
      <c r="AH79" s="1634">
        <v>0</v>
      </c>
    </row>
    <row s="1638" customFormat="1" customHeight="1" ht="18.75" hidden="1">
      <c r="A80" s="1783" t="s">
        <v>286</v>
      </c>
      <c r="B80" s="1783" t="s">
        <v>287</v>
      </c>
      <c r="C80" s="372"/>
      <c r="D80" s="2465"/>
      <c r="E80" s="2207"/>
      <c r="F80" s="2386" t="str">
        <f>INDEX(PT_DIFFERENTIATION_VTAR,MATCH(A80,PT_DIFFERENTIATION_VTAR_ID,0))</f>
        <v>Тариф на транспортировку сточных вод</v>
      </c>
      <c r="G80" s="2430" t="str">
        <f>INDEX(PT_DIFFERENTIATION_NTAR,MATCH(B80,PT_DIFFERENTIATION_NTAR_ID,0))</f>
        <v/>
      </c>
      <c r="H80" s="1865"/>
      <c r="I80" s="1742"/>
      <c r="J80" s="1776"/>
      <c r="K80" s="1868"/>
      <c r="L80" s="1865" t="s">
        <v>322</v>
      </c>
      <c r="M80" s="2173"/>
      <c r="N80" s="337"/>
      <c r="O80" s="1627"/>
      <c r="P80" s="1627"/>
      <c r="AH80" s="1634">
        <v>0</v>
      </c>
    </row>
    <row s="1638" customFormat="1" customHeight="1" ht="18.75" hidden="1">
      <c r="A81" s="1783"/>
      <c r="B81" s="1783"/>
      <c r="C81" s="372" t="s">
        <v>1169</v>
      </c>
      <c r="D81" s="2465"/>
      <c r="E81" s="2207"/>
      <c r="F81" s="2386"/>
      <c r="G81" s="2430"/>
      <c r="H81" s="1503"/>
      <c r="I81" s="654" t="s">
        <v>1170</v>
      </c>
      <c r="J81" s="574"/>
      <c r="K81" s="1503"/>
      <c r="L81" s="217"/>
      <c r="M81" s="2173"/>
      <c r="N81" s="337"/>
      <c r="O81" s="1627"/>
      <c r="P81" s="1627"/>
      <c r="AH81" s="1634">
        <v>0</v>
      </c>
    </row>
    <row s="1638" customFormat="1" customHeight="1" ht="0.75" hidden="1">
      <c r="A82" s="1783"/>
      <c r="B82" s="1783"/>
      <c r="C82" s="372" t="s">
        <v>1175</v>
      </c>
      <c r="D82" s="2465"/>
      <c r="E82" s="2207"/>
      <c r="F82" s="2386"/>
      <c r="G82" s="403"/>
      <c r="H82" s="1503"/>
      <c r="I82" s="654"/>
      <c r="J82" s="574"/>
      <c r="K82" s="1503"/>
      <c r="L82" s="217"/>
      <c r="M82" s="2173"/>
      <c r="N82" s="337"/>
      <c r="O82" s="1627"/>
      <c r="P82" s="1627"/>
      <c r="AH82" s="1634">
        <v>0</v>
      </c>
    </row>
    <row s="1638" customFormat="1" customHeight="1" ht="18.75" hidden="1">
      <c r="A83" s="1783" t="s">
        <v>291</v>
      </c>
      <c r="B83" s="1783" t="s">
        <v>292</v>
      </c>
      <c r="C83" s="372"/>
      <c r="D83" s="2465"/>
      <c r="E83" s="2207"/>
      <c r="F83" s="2386" t="str">
        <f>INDEX(PT_DIFFERENTIATION_VTAR,MATCH(A83,PT_DIFFERENTIATION_VTAR_ID,0))</f>
        <v>Тариф на подключение (технологическое присоединение) к централизованной системе водоотведения</v>
      </c>
      <c r="G83" s="2430" t="str">
        <f>INDEX(PT_DIFFERENTIATION_NTAR,MATCH(B83,PT_DIFFERENTIATION_NTAR_ID,0))</f>
        <v/>
      </c>
      <c r="H83" s="1865"/>
      <c r="I83" s="1742"/>
      <c r="J83" s="1776"/>
      <c r="K83" s="1868"/>
      <c r="L83" s="1865" t="s">
        <v>322</v>
      </c>
      <c r="M83" s="2173"/>
      <c r="N83" s="337"/>
      <c r="O83" s="1627"/>
      <c r="P83" s="1627"/>
      <c r="AH83" s="1634">
        <v>0</v>
      </c>
    </row>
    <row s="1638" customFormat="1" customHeight="1" ht="18.75" hidden="1">
      <c r="A84" s="1783"/>
      <c r="B84" s="1783"/>
      <c r="C84" s="372" t="s">
        <v>1169</v>
      </c>
      <c r="D84" s="2465"/>
      <c r="E84" s="2207"/>
      <c r="F84" s="2386"/>
      <c r="G84" s="2430"/>
      <c r="H84" s="1503"/>
      <c r="I84" s="654" t="s">
        <v>1170</v>
      </c>
      <c r="J84" s="574"/>
      <c r="K84" s="1503"/>
      <c r="L84" s="217"/>
      <c r="M84" s="2173"/>
      <c r="N84" s="337"/>
      <c r="O84" s="1627"/>
      <c r="P84" s="1627"/>
      <c r="AH84" s="1634">
        <v>0</v>
      </c>
    </row>
    <row s="1638" customFormat="1" customHeight="1" ht="1.05">
      <c r="A85" s="1783"/>
      <c r="B85" s="1783"/>
      <c r="C85" s="372" t="s">
        <v>1175</v>
      </c>
      <c r="D85" s="2465"/>
      <c r="E85" s="2207"/>
      <c r="F85" s="2386"/>
      <c r="G85" s="403"/>
      <c r="H85" s="1503"/>
      <c r="I85" s="654"/>
      <c r="J85" s="574"/>
      <c r="K85" s="1503"/>
      <c r="L85" s="217"/>
      <c r="M85" s="2173"/>
      <c r="N85" s="337"/>
      <c r="O85" s="1627"/>
      <c r="P85" s="1627"/>
      <c r="AH85" s="1634">
        <v>1</v>
      </c>
    </row>
    <row customHeight="1" ht="19.95">
      <c r="A86" s="1783"/>
      <c r="B86" s="1783"/>
      <c r="D86" s="379"/>
      <c r="E86" s="150" t="s">
        <v>115</v>
      </c>
      <c r="F86"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3"/>
      <c r="H86" s="2463"/>
      <c r="I86" s="2463"/>
      <c r="J86" s="2463"/>
      <c r="K86" s="2463"/>
      <c r="L86" s="2463"/>
      <c r="M86" s="300"/>
      <c r="N86" s="337"/>
      <c r="AH86" s="377">
        <v>19</v>
      </c>
    </row>
    <row customHeight="1" ht="35.699999999999996">
      <c r="A87" s="1783"/>
      <c r="B87" s="1783"/>
      <c r="D87" s="379"/>
      <c r="E87" s="402"/>
      <c r="F87" s="201" t="s">
        <v>322</v>
      </c>
      <c r="G87" s="201" t="s">
        <v>322</v>
      </c>
      <c r="H87" s="2221" t="s">
        <v>322</v>
      </c>
      <c r="I87" s="2223"/>
      <c r="J87" s="201" t="s">
        <v>322</v>
      </c>
      <c r="K87" s="201" t="s">
        <v>322</v>
      </c>
      <c r="L87" s="404"/>
      <c r="M87" s="348" t="s">
        <v>1176</v>
      </c>
      <c r="N87" s="337"/>
      <c r="AH87" s="377">
        <v>34</v>
      </c>
    </row>
    <row customHeight="1" ht="19.95">
      <c r="A88" s="1783"/>
      <c r="B88" s="1783"/>
      <c r="D88" s="379"/>
      <c r="E88" s="150" t="s">
        <v>94</v>
      </c>
      <c r="F88" s="2463" t="s">
        <v>1177</v>
      </c>
      <c r="G88" s="2463"/>
      <c r="H88" s="2463"/>
      <c r="I88" s="2463"/>
      <c r="J88" s="2463"/>
      <c r="K88" s="2463"/>
      <c r="L88" s="2463"/>
      <c r="M88" s="300"/>
      <c r="N88" s="337"/>
      <c r="AH88" s="377">
        <v>19</v>
      </c>
    </row>
    <row s="1638" customFormat="1" customHeight="1" ht="60.75" hidden="1">
      <c r="A89" s="1783" t="s">
        <v>160</v>
      </c>
      <c r="B89" s="1783" t="s">
        <v>161</v>
      </c>
      <c r="C89" s="372"/>
      <c r="D89" s="2465"/>
      <c r="E89" s="2207"/>
      <c r="F89" s="238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0" t="str">
        <f>INDEX(PT_DIFFERENTIATION_NTAR,MATCH(B89,PT_DIFFERENTIATION_NTAR_ID,0))</f>
        <v/>
      </c>
      <c r="H89" s="1865"/>
      <c r="I89" s="1742"/>
      <c r="J89" s="1776"/>
      <c r="K89" s="1781"/>
      <c r="L89" s="1865" t="s">
        <v>322</v>
      </c>
      <c r="M8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7"/>
      <c r="O89" s="1627"/>
      <c r="P89" s="1627"/>
      <c r="AH89" s="1634">
        <v>0</v>
      </c>
    </row>
    <row s="1638" customFormat="1" customHeight="1" ht="18.75" hidden="1">
      <c r="A90" s="1783"/>
      <c r="B90" s="1783"/>
      <c r="C90" s="372" t="s">
        <v>1171</v>
      </c>
      <c r="D90" s="2465"/>
      <c r="E90" s="2207"/>
      <c r="F90" s="2386"/>
      <c r="G90" s="2430"/>
      <c r="H90" s="1503"/>
      <c r="I90" s="654" t="s">
        <v>1170</v>
      </c>
      <c r="J90" s="574"/>
      <c r="K90" s="1503"/>
      <c r="L90" s="217"/>
      <c r="M90" s="2173"/>
      <c r="N90" s="337"/>
      <c r="O90" s="1627"/>
      <c r="P90" s="1627"/>
      <c r="AH90" s="1634">
        <v>0</v>
      </c>
    </row>
    <row s="1638" customFormat="1" customHeight="1" ht="0.75" hidden="1">
      <c r="A91" s="1783"/>
      <c r="B91" s="1783"/>
      <c r="C91" s="372" t="s">
        <v>1178</v>
      </c>
      <c r="D91" s="2465"/>
      <c r="E91" s="2207"/>
      <c r="F91" s="2386"/>
      <c r="G91" s="403"/>
      <c r="H91" s="1503"/>
      <c r="I91" s="654"/>
      <c r="J91" s="574"/>
      <c r="K91" s="1503"/>
      <c r="L91" s="217"/>
      <c r="M91" s="2173"/>
      <c r="N91" s="337"/>
      <c r="O91" s="1627"/>
      <c r="P91" s="1627"/>
      <c r="AH91" s="1634">
        <v>0</v>
      </c>
    </row>
    <row s="1638" customFormat="1" customHeight="1" ht="45" hidden="1">
      <c r="A92" s="1783" t="s">
        <v>168</v>
      </c>
      <c r="B92" s="1783" t="s">
        <v>169</v>
      </c>
      <c r="C92" s="372"/>
      <c r="D92" s="2465"/>
      <c r="E92" s="2207"/>
      <c r="F92" s="2386"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0" t="str">
        <f>INDEX(PT_DIFFERENTIATION_NTAR,MATCH(B92,PT_DIFFERENTIATION_NTAR_ID,0))</f>
        <v>Тариф на тепловую энергию (мощность), поставляемую АО "Интер РАО - Электрогенерация" потребителям Республики Коми</v>
      </c>
      <c r="H92" s="1865"/>
      <c r="I92" s="1742"/>
      <c r="J92" s="1776"/>
      <c r="K92" s="1781"/>
      <c r="L92" s="1865" t="s">
        <v>322</v>
      </c>
      <c r="M92" s="2174"/>
      <c r="N92" s="337"/>
      <c r="O92" s="1627"/>
      <c r="P92" s="1627"/>
      <c r="AH92" s="1634">
        <v>0</v>
      </c>
    </row>
    <row s="1638" customFormat="1" customHeight="1" ht="18.75" hidden="1">
      <c r="A93" s="1783"/>
      <c r="B93" s="1783"/>
      <c r="C93" s="372" t="s">
        <v>1171</v>
      </c>
      <c r="D93" s="2465"/>
      <c r="E93" s="2207"/>
      <c r="F93" s="2386"/>
      <c r="G93" s="2430"/>
      <c r="H93" s="1503"/>
      <c r="I93" s="654" t="s">
        <v>1170</v>
      </c>
      <c r="J93" s="574"/>
      <c r="K93" s="1503"/>
      <c r="L93" s="217"/>
      <c r="M93" s="1864"/>
      <c r="N93" s="337"/>
      <c r="O93" s="1627"/>
      <c r="P93" s="1627"/>
      <c r="AH93" s="1634">
        <v>0</v>
      </c>
    </row>
    <row s="1638" customFormat="1" customHeight="1" ht="18.75">
      <c r="A94" s="1826" t="s">
        <v>168</v>
      </c>
      <c r="B94" s="1826" t="s">
        <v>177</v>
      </c>
      <c r="C94" s="1690"/>
      <c r="D94" s="347"/>
      <c r="E94" s="1034"/>
      <c r="F94" s="1034"/>
      <c r="G94" s="2430" t="str">
        <f>INDEX(PT_DIFFERENTIATION_NTAR,MATCH(B94,PT_DIFFERENTIATION_NTAR_ID,0))</f>
        <v>Тариф на тепловую энергию (мощность), поставляемую АО "Интер РАО - Электрогенерация" потребителям Республики Коми</v>
      </c>
      <c r="H94" s="2274"/>
      <c r="I94" s="1742"/>
      <c r="J94" s="1776"/>
      <c r="K94" s="1781"/>
      <c r="L94" s="2274" t="s">
        <v>322</v>
      </c>
      <c r="M94" s="2321"/>
      <c r="N94" s="621"/>
      <c r="O94" s="1627"/>
      <c r="P94" s="1627"/>
      <c r="Q94" s="1638"/>
      <c r="R94" s="1638"/>
      <c r="S94" s="1638"/>
      <c r="T94" s="1638"/>
      <c r="U94" s="1638"/>
      <c r="V94" s="1638"/>
      <c r="W94" s="1638"/>
      <c r="X94" s="1638"/>
      <c r="Y94" s="1638"/>
      <c r="Z94" s="1638"/>
      <c r="AA94" s="1638"/>
      <c r="AB94" s="1638"/>
      <c r="AC94" s="1638"/>
      <c r="AD94" s="1638"/>
      <c r="AE94" s="1638"/>
      <c r="AF94" s="1638"/>
      <c r="AG94" s="1638"/>
      <c r="AH94" s="1638">
        <v>0</v>
      </c>
    </row>
    <row s="1638" customFormat="1" customHeight="1" ht="18.75">
      <c r="A95" s="1826"/>
      <c r="B95" s="1826"/>
      <c r="C95" s="1690" t="s">
        <v>1171</v>
      </c>
      <c r="D95" s="347"/>
      <c r="E95" s="1034"/>
      <c r="F95" s="1034"/>
      <c r="G95" s="2430"/>
      <c r="H95" s="3789"/>
      <c r="I95" s="3793" t="s">
        <v>1170</v>
      </c>
      <c r="J95" s="3791"/>
      <c r="K95" s="3789"/>
      <c r="L95" s="3792"/>
      <c r="M95" s="2321"/>
      <c r="N95" s="621"/>
      <c r="O95" s="1627"/>
      <c r="P95" s="1627"/>
      <c r="Q95" s="1638"/>
      <c r="R95" s="1638"/>
      <c r="S95" s="1638"/>
      <c r="T95" s="1638"/>
      <c r="U95" s="1638"/>
      <c r="V95" s="1638"/>
      <c r="W95" s="1638"/>
      <c r="X95" s="1638"/>
      <c r="Y95" s="1638"/>
      <c r="Z95" s="1638"/>
      <c r="AA95" s="1638"/>
      <c r="AB95" s="1638"/>
      <c r="AC95" s="1638"/>
      <c r="AD95" s="1638"/>
      <c r="AE95" s="1638"/>
      <c r="AF95" s="1638"/>
      <c r="AG95" s="1638"/>
      <c r="AH95" s="1638">
        <v>0</v>
      </c>
    </row>
    <row s="1638" customFormat="1" customHeight="1" ht="0.75" hidden="1">
      <c r="A96" s="1783"/>
      <c r="B96" s="1783"/>
      <c r="C96" s="372" t="s">
        <v>1178</v>
      </c>
      <c r="D96" s="2465"/>
      <c r="E96" s="2207"/>
      <c r="F96" s="2386"/>
      <c r="G96" s="403"/>
      <c r="H96" s="1503"/>
      <c r="I96" s="654"/>
      <c r="J96" s="574"/>
      <c r="K96" s="1503"/>
      <c r="L96" s="217"/>
      <c r="M96" s="344"/>
      <c r="N96" s="337"/>
      <c r="O96" s="1627"/>
      <c r="P96" s="1627"/>
      <c r="AH96" s="1634">
        <v>0</v>
      </c>
    </row>
    <row s="1638" customFormat="1" customHeight="1" ht="45" hidden="1">
      <c r="A97" s="1783" t="s">
        <v>185</v>
      </c>
      <c r="B97" s="1783" t="s">
        <v>186</v>
      </c>
      <c r="C97" s="372"/>
      <c r="D97" s="2465"/>
      <c r="E97" s="2207"/>
      <c r="F97" s="2386"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0" t="str">
        <f>INDEX(PT_DIFFERENTIATION_NTAR,MATCH(B97,PT_DIFFERENTIATION_NTAR_ID,0))</f>
        <v>Тариф на теплоноситель, поставляемый АО "Интер РАО - Электрогенерация" потребителям Республики Коми</v>
      </c>
      <c r="H97" s="1865"/>
      <c r="I97" s="1742"/>
      <c r="J97" s="1776"/>
      <c r="K97" s="1781"/>
      <c r="L97" s="1865" t="s">
        <v>322</v>
      </c>
      <c r="M97" s="344"/>
      <c r="N97" s="337"/>
      <c r="O97" s="1627"/>
      <c r="P97" s="1627"/>
      <c r="AH97" s="1634">
        <v>0</v>
      </c>
    </row>
    <row s="1638" customFormat="1" customHeight="1" ht="18.75" hidden="1">
      <c r="A98" s="1783"/>
      <c r="B98" s="1783"/>
      <c r="C98" s="372" t="s">
        <v>1171</v>
      </c>
      <c r="D98" s="2465"/>
      <c r="E98" s="2207"/>
      <c r="F98" s="2386"/>
      <c r="G98" s="2430"/>
      <c r="H98" s="1503"/>
      <c r="I98" s="654" t="s">
        <v>1170</v>
      </c>
      <c r="J98" s="574"/>
      <c r="K98" s="1503"/>
      <c r="L98" s="217"/>
      <c r="M98" s="344"/>
      <c r="N98" s="337"/>
      <c r="O98" s="1627"/>
      <c r="P98" s="1627"/>
      <c r="AH98" s="1634">
        <v>0</v>
      </c>
    </row>
    <row s="1638" customFormat="1" customHeight="1" ht="0.75" hidden="1">
      <c r="A99" s="1783"/>
      <c r="B99" s="1783"/>
      <c r="C99" s="372" t="s">
        <v>1178</v>
      </c>
      <c r="D99" s="2465"/>
      <c r="E99" s="2207"/>
      <c r="F99" s="2386"/>
      <c r="G99" s="403"/>
      <c r="H99" s="1503"/>
      <c r="I99" s="654"/>
      <c r="J99" s="574"/>
      <c r="K99" s="1503"/>
      <c r="L99" s="217"/>
      <c r="M99" s="344"/>
      <c r="N99" s="337"/>
      <c r="O99" s="1627"/>
      <c r="P99" s="1627"/>
      <c r="AH99" s="1634">
        <v>0</v>
      </c>
    </row>
    <row s="1638" customFormat="1" customHeight="1" ht="45" hidden="1">
      <c r="A100" s="1783" t="s">
        <v>191</v>
      </c>
      <c r="B100" s="1783" t="s">
        <v>192</v>
      </c>
      <c r="C100" s="372"/>
      <c r="D100" s="2465"/>
      <c r="E100" s="2207"/>
      <c r="F100" s="238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0" t="str">
        <f>INDEX(PT_DIFFERENTIATION_NTAR,MATCH(B100,PT_DIFFERENTIATION_NTAR_ID,0))</f>
        <v/>
      </c>
      <c r="H100" s="1865"/>
      <c r="I100" s="1742"/>
      <c r="J100" s="1776"/>
      <c r="K100" s="1781"/>
      <c r="L100" s="1865" t="s">
        <v>322</v>
      </c>
      <c r="M100" s="344"/>
      <c r="N100" s="337"/>
      <c r="O100" s="1627"/>
      <c r="P100" s="1627"/>
      <c r="AH100" s="1634">
        <v>0</v>
      </c>
    </row>
    <row s="1638" customFormat="1" customHeight="1" ht="18.75" hidden="1">
      <c r="A101" s="1783"/>
      <c r="B101" s="1783"/>
      <c r="C101" s="372" t="s">
        <v>1171</v>
      </c>
      <c r="D101" s="2465"/>
      <c r="E101" s="2207"/>
      <c r="F101" s="2386"/>
      <c r="G101" s="2430"/>
      <c r="H101" s="1503"/>
      <c r="I101" s="654" t="s">
        <v>1170</v>
      </c>
      <c r="J101" s="574"/>
      <c r="K101" s="1503"/>
      <c r="L101" s="217"/>
      <c r="M101" s="344"/>
      <c r="N101" s="337"/>
      <c r="O101" s="1627"/>
      <c r="P101" s="1627"/>
      <c r="AH101" s="1634">
        <v>0</v>
      </c>
    </row>
    <row s="1638" customFormat="1" customHeight="1" ht="0.75" hidden="1">
      <c r="A102" s="1783"/>
      <c r="B102" s="1783"/>
      <c r="C102" s="372" t="s">
        <v>1178</v>
      </c>
      <c r="D102" s="2465"/>
      <c r="E102" s="2207"/>
      <c r="F102" s="2386"/>
      <c r="G102" s="403"/>
      <c r="H102" s="1503"/>
      <c r="I102" s="654"/>
      <c r="J102" s="574"/>
      <c r="K102" s="1503"/>
      <c r="L102" s="217"/>
      <c r="M102" s="344"/>
      <c r="N102" s="337"/>
      <c r="O102" s="1627"/>
      <c r="P102" s="1627"/>
      <c r="AH102" s="1634">
        <v>0</v>
      </c>
    </row>
    <row s="1638" customFormat="1" customHeight="1" ht="18.75" hidden="1">
      <c r="A103" s="1783" t="s">
        <v>197</v>
      </c>
      <c r="B103" s="1783" t="s">
        <v>198</v>
      </c>
      <c r="C103" s="372"/>
      <c r="D103" s="2465"/>
      <c r="E103" s="2207"/>
      <c r="F103" s="2386" t="str">
        <f>INDEX(PT_DIFFERENTIATION_VTAR,MATCH(A103,PT_DIFFERENTIATION_VTAR_ID,0))</f>
        <v>Тарифы на услуги по передаче тепловой энергии</v>
      </c>
      <c r="G103" s="2430" t="str">
        <f>INDEX(PT_DIFFERENTIATION_NTAR,MATCH(B103,PT_DIFFERENTIATION_NTAR_ID,0))</f>
        <v/>
      </c>
      <c r="H103" s="1865"/>
      <c r="I103" s="1742"/>
      <c r="J103" s="1776"/>
      <c r="K103" s="1781"/>
      <c r="L103" s="1865" t="s">
        <v>322</v>
      </c>
      <c r="M103" s="344"/>
      <c r="N103" s="337"/>
      <c r="O103" s="1627"/>
      <c r="P103" s="1627"/>
      <c r="AH103" s="1634">
        <v>0</v>
      </c>
    </row>
    <row s="1638" customFormat="1" customHeight="1" ht="18.75" hidden="1">
      <c r="A104" s="1783"/>
      <c r="B104" s="1783"/>
      <c r="C104" s="372" t="s">
        <v>1171</v>
      </c>
      <c r="D104" s="2465"/>
      <c r="E104" s="2207"/>
      <c r="F104" s="2386"/>
      <c r="G104" s="2430"/>
      <c r="H104" s="1503"/>
      <c r="I104" s="654" t="s">
        <v>1170</v>
      </c>
      <c r="J104" s="574"/>
      <c r="K104" s="1503"/>
      <c r="L104" s="217"/>
      <c r="M104" s="344"/>
      <c r="N104" s="337"/>
      <c r="O104" s="1627"/>
      <c r="P104" s="1627"/>
      <c r="AH104" s="1634">
        <v>0</v>
      </c>
    </row>
    <row s="1638" customFormat="1" customHeight="1" ht="0.75" hidden="1">
      <c r="A105" s="1783"/>
      <c r="B105" s="1783"/>
      <c r="C105" s="372" t="s">
        <v>1178</v>
      </c>
      <c r="D105" s="2465"/>
      <c r="E105" s="2207"/>
      <c r="F105" s="2386"/>
      <c r="G105" s="403"/>
      <c r="H105" s="1503"/>
      <c r="I105" s="654"/>
      <c r="J105" s="574"/>
      <c r="K105" s="1503"/>
      <c r="L105" s="217"/>
      <c r="M105" s="344"/>
      <c r="N105" s="337"/>
      <c r="O105" s="1627"/>
      <c r="P105" s="1627"/>
      <c r="AH105" s="1634">
        <v>0</v>
      </c>
    </row>
    <row s="1638" customFormat="1" customHeight="1" ht="18.75" hidden="1">
      <c r="A106" s="1783" t="s">
        <v>203</v>
      </c>
      <c r="B106" s="1783" t="s">
        <v>204</v>
      </c>
      <c r="C106" s="372"/>
      <c r="D106" s="2465"/>
      <c r="E106" s="2207"/>
      <c r="F106" s="2386" t="str">
        <f>INDEX(PT_DIFFERENTIATION_VTAR,MATCH(A106,PT_DIFFERENTIATION_VTAR_ID,0))</f>
        <v>Тарифы на услуги по передаче теплоносителя</v>
      </c>
      <c r="G106" s="2430" t="str">
        <f>INDEX(PT_DIFFERENTIATION_NTAR,MATCH(B106,PT_DIFFERENTIATION_NTAR_ID,0))</f>
        <v/>
      </c>
      <c r="H106" s="1865"/>
      <c r="I106" s="1742"/>
      <c r="J106" s="1776"/>
      <c r="K106" s="1781"/>
      <c r="L106" s="1865" t="s">
        <v>322</v>
      </c>
      <c r="M106" s="344"/>
      <c r="N106" s="337"/>
      <c r="O106" s="1627"/>
      <c r="P106" s="1627"/>
      <c r="AH106" s="1634">
        <v>0</v>
      </c>
    </row>
    <row s="1638" customFormat="1" customHeight="1" ht="18.75" hidden="1">
      <c r="A107" s="1783"/>
      <c r="B107" s="1783"/>
      <c r="C107" s="372" t="s">
        <v>1171</v>
      </c>
      <c r="D107" s="2465"/>
      <c r="E107" s="2207"/>
      <c r="F107" s="2386"/>
      <c r="G107" s="2430"/>
      <c r="H107" s="1503"/>
      <c r="I107" s="654" t="s">
        <v>1170</v>
      </c>
      <c r="J107" s="574"/>
      <c r="K107" s="1503"/>
      <c r="L107" s="217"/>
      <c r="M107" s="344"/>
      <c r="N107" s="337"/>
      <c r="O107" s="1627"/>
      <c r="P107" s="1627"/>
      <c r="AH107" s="1634">
        <v>0</v>
      </c>
    </row>
    <row s="1638" customFormat="1" customHeight="1" ht="0.75" hidden="1">
      <c r="A108" s="1783"/>
      <c r="B108" s="1783"/>
      <c r="C108" s="372" t="s">
        <v>1178</v>
      </c>
      <c r="D108" s="2465"/>
      <c r="E108" s="2207"/>
      <c r="F108" s="2386"/>
      <c r="G108" s="403"/>
      <c r="H108" s="1503"/>
      <c r="I108" s="654"/>
      <c r="J108" s="574"/>
      <c r="K108" s="1503"/>
      <c r="L108" s="217"/>
      <c r="M108" s="344"/>
      <c r="N108" s="337"/>
      <c r="O108" s="1627"/>
      <c r="P108" s="1627"/>
      <c r="AH108" s="1634">
        <v>0</v>
      </c>
    </row>
    <row s="1638" customFormat="1" customHeight="1" ht="18.75" hidden="1">
      <c r="A109" s="1783" t="s">
        <v>209</v>
      </c>
      <c r="B109" s="1783" t="s">
        <v>210</v>
      </c>
      <c r="C109" s="372"/>
      <c r="D109" s="2465"/>
      <c r="E109" s="2207"/>
      <c r="F109" s="238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0" t="str">
        <f>INDEX(PT_DIFFERENTIATION_NTAR,MATCH(B109,PT_DIFFERENTIATION_NTAR_ID,0))</f>
        <v/>
      </c>
      <c r="H109" s="1865"/>
      <c r="I109" s="1742"/>
      <c r="J109" s="1776"/>
      <c r="K109" s="1781"/>
      <c r="L109" s="1865" t="s">
        <v>322</v>
      </c>
      <c r="M109" s="344"/>
      <c r="N109" s="337"/>
      <c r="O109" s="1627"/>
      <c r="P109" s="1627"/>
      <c r="AH109" s="1634">
        <v>0</v>
      </c>
    </row>
    <row s="1638" customFormat="1" customHeight="1" ht="18.75" hidden="1">
      <c r="A110" s="1783"/>
      <c r="B110" s="1783"/>
      <c r="C110" s="372" t="s">
        <v>1171</v>
      </c>
      <c r="D110" s="2465"/>
      <c r="E110" s="2207"/>
      <c r="F110" s="2386"/>
      <c r="G110" s="2430"/>
      <c r="H110" s="1503"/>
      <c r="I110" s="654" t="s">
        <v>1170</v>
      </c>
      <c r="J110" s="574"/>
      <c r="K110" s="1503"/>
      <c r="L110" s="217"/>
      <c r="M110" s="344"/>
      <c r="N110" s="337"/>
      <c r="O110" s="1627"/>
      <c r="P110" s="1627"/>
      <c r="AH110" s="1634">
        <v>0</v>
      </c>
    </row>
    <row s="1638" customFormat="1" customHeight="1" ht="0.75" hidden="1">
      <c r="A111" s="1783"/>
      <c r="B111" s="1783"/>
      <c r="C111" s="372" t="s">
        <v>1178</v>
      </c>
      <c r="D111" s="2465"/>
      <c r="E111" s="2207"/>
      <c r="F111" s="2386"/>
      <c r="G111" s="403"/>
      <c r="H111" s="1503"/>
      <c r="I111" s="654"/>
      <c r="J111" s="574"/>
      <c r="K111" s="1503"/>
      <c r="L111" s="217"/>
      <c r="M111" s="344"/>
      <c r="N111" s="337"/>
      <c r="O111" s="1627"/>
      <c r="P111" s="1627"/>
      <c r="AH111" s="1634">
        <v>0</v>
      </c>
    </row>
    <row s="1638" customFormat="1" customHeight="1" ht="18.75" hidden="1">
      <c r="A112" s="1783" t="s">
        <v>215</v>
      </c>
      <c r="B112" s="1783" t="s">
        <v>216</v>
      </c>
      <c r="C112" s="372"/>
      <c r="D112" s="2465"/>
      <c r="E112" s="2207"/>
      <c r="F112" s="2386" t="str">
        <f>INDEX(PT_DIFFERENTIATION_VTAR,MATCH(A112,PT_DIFFERENTIATION_VTAR_ID,0))</f>
        <v>Плата за подключение (технологическое присоединение) к системе теплоснабжения</v>
      </c>
      <c r="G112" s="2430" t="str">
        <f>INDEX(PT_DIFFERENTIATION_NTAR,MATCH(B112,PT_DIFFERENTIATION_NTAR_ID,0))</f>
        <v/>
      </c>
      <c r="H112" s="1865"/>
      <c r="I112" s="1742"/>
      <c r="J112" s="1776"/>
      <c r="K112" s="1781"/>
      <c r="L112" s="1865" t="s">
        <v>322</v>
      </c>
      <c r="M112" s="344"/>
      <c r="N112" s="337"/>
      <c r="O112" s="1627"/>
      <c r="P112" s="1627"/>
      <c r="AH112" s="1634">
        <v>0</v>
      </c>
    </row>
    <row s="1638" customFormat="1" customHeight="1" ht="18.75" hidden="1">
      <c r="A113" s="1783"/>
      <c r="B113" s="1783"/>
      <c r="C113" s="372" t="s">
        <v>1171</v>
      </c>
      <c r="D113" s="2465"/>
      <c r="E113" s="2207"/>
      <c r="F113" s="2386"/>
      <c r="G113" s="2430"/>
      <c r="H113" s="1503"/>
      <c r="I113" s="654" t="s">
        <v>1170</v>
      </c>
      <c r="J113" s="574"/>
      <c r="K113" s="1503"/>
      <c r="L113" s="217"/>
      <c r="M113" s="344"/>
      <c r="N113" s="337"/>
      <c r="O113" s="1627"/>
      <c r="P113" s="1627"/>
      <c r="AH113" s="1634">
        <v>0</v>
      </c>
    </row>
    <row s="1638" customFormat="1" customHeight="1" ht="0.75" hidden="1">
      <c r="A114" s="1783"/>
      <c r="B114" s="1783"/>
      <c r="C114" s="372" t="s">
        <v>1178</v>
      </c>
      <c r="D114" s="2465"/>
      <c r="E114" s="2207"/>
      <c r="F114" s="2386"/>
      <c r="G114" s="403"/>
      <c r="H114" s="1503"/>
      <c r="I114" s="654"/>
      <c r="J114" s="574"/>
      <c r="K114" s="1503"/>
      <c r="L114" s="217"/>
      <c r="M114" s="344"/>
      <c r="N114" s="337"/>
      <c r="O114" s="1627"/>
      <c r="P114" s="1627"/>
      <c r="AH114" s="1634">
        <v>0</v>
      </c>
    </row>
    <row s="1638" customFormat="1" customHeight="1" ht="18.75" hidden="1">
      <c r="A115" s="1783" t="s">
        <v>221</v>
      </c>
      <c r="B115" s="1783" t="s">
        <v>222</v>
      </c>
      <c r="C115" s="372"/>
      <c r="D115" s="2465"/>
      <c r="E115" s="2207"/>
      <c r="F115" s="2386" t="str">
        <f>INDEX(PT_DIFFERENTIATION_VTAR,MATCH(A115,PT_DIFFERENTIATION_VTAR_ID,0))</f>
        <v>Плата за подключение (технологическое присоединение) к системе теплоснабжения (индивидуальная)</v>
      </c>
      <c r="G115" s="2430" t="str">
        <f>INDEX(PT_DIFFERENTIATION_NTAR,MATCH(B115,PT_DIFFERENTIATION_NTAR_ID,0))</f>
        <v/>
      </c>
      <c r="H115" s="1992"/>
      <c r="I115" s="1742"/>
      <c r="J115" s="1776"/>
      <c r="K115" s="1781"/>
      <c r="L115" s="1992" t="s">
        <v>322</v>
      </c>
      <c r="M115" s="344"/>
      <c r="N115" s="337"/>
      <c r="O115" s="1627"/>
      <c r="P115" s="1627"/>
      <c r="AH115" s="1634">
        <v>0</v>
      </c>
    </row>
    <row s="1638" customFormat="1" customHeight="1" ht="18.75" hidden="1">
      <c r="A116" s="1783"/>
      <c r="B116" s="1783"/>
      <c r="C116" s="372" t="s">
        <v>1171</v>
      </c>
      <c r="D116" s="2465"/>
      <c r="E116" s="2207"/>
      <c r="F116" s="2386"/>
      <c r="G116" s="2430"/>
      <c r="H116" s="1503"/>
      <c r="I116" s="654" t="s">
        <v>1170</v>
      </c>
      <c r="J116" s="574"/>
      <c r="K116" s="1503"/>
      <c r="L116" s="217"/>
      <c r="M116" s="344"/>
      <c r="N116" s="337"/>
      <c r="O116" s="1627"/>
      <c r="P116" s="1627"/>
      <c r="AH116" s="1634">
        <v>0</v>
      </c>
    </row>
    <row s="1638" customFormat="1" customHeight="1" ht="0.75" hidden="1">
      <c r="A117" s="1783"/>
      <c r="B117" s="1783"/>
      <c r="C117" s="372" t="s">
        <v>1178</v>
      </c>
      <c r="D117" s="2465"/>
      <c r="E117" s="2207"/>
      <c r="F117" s="2386"/>
      <c r="G117" s="403"/>
      <c r="H117" s="1503"/>
      <c r="I117" s="654"/>
      <c r="J117" s="574"/>
      <c r="K117" s="1503"/>
      <c r="L117" s="217"/>
      <c r="M117" s="344"/>
      <c r="N117" s="337"/>
      <c r="O117" s="1627"/>
      <c r="P117" s="1627"/>
      <c r="AH117" s="1634">
        <v>0</v>
      </c>
    </row>
    <row s="1638" customFormat="1" customHeight="1" ht="18.75" hidden="1">
      <c r="A118" s="1783" t="s">
        <v>241</v>
      </c>
      <c r="B118" s="1783" t="s">
        <v>242</v>
      </c>
      <c r="C118" s="372"/>
      <c r="D118" s="2465"/>
      <c r="E118" s="2207"/>
      <c r="F118" s="2386" t="str">
        <f>INDEX(PT_DIFFERENTIATION_VTAR,MATCH(A118,PT_DIFFERENTIATION_VTAR_ID,0))</f>
        <v>Тариф на питьевую воду (питьевое водоснабжение)</v>
      </c>
      <c r="G118" s="2430" t="str">
        <f>INDEX(PT_DIFFERENTIATION_NTAR,MATCH(B118,PT_DIFFERENTIATION_NTAR_ID,0))</f>
        <v/>
      </c>
      <c r="H118" s="1865"/>
      <c r="I118" s="1742"/>
      <c r="J118" s="1776"/>
      <c r="K118" s="1781"/>
      <c r="L118" s="1865" t="s">
        <v>322</v>
      </c>
      <c r="M118" s="344"/>
      <c r="N118" s="337"/>
      <c r="O118" s="1627"/>
      <c r="P118" s="1627"/>
      <c r="AH118" s="1634">
        <v>0</v>
      </c>
    </row>
    <row s="1638" customFormat="1" customHeight="1" ht="18.75" hidden="1">
      <c r="A119" s="1783"/>
      <c r="B119" s="1783"/>
      <c r="C119" s="372" t="s">
        <v>1171</v>
      </c>
      <c r="D119" s="2465"/>
      <c r="E119" s="2207"/>
      <c r="F119" s="2386"/>
      <c r="G119" s="2430"/>
      <c r="H119" s="1503"/>
      <c r="I119" s="654" t="s">
        <v>1170</v>
      </c>
      <c r="J119" s="574"/>
      <c r="K119" s="1503"/>
      <c r="L119" s="217"/>
      <c r="M119" s="344"/>
      <c r="N119" s="337"/>
      <c r="O119" s="1627"/>
      <c r="P119" s="1627"/>
      <c r="AH119" s="1634">
        <v>0</v>
      </c>
    </row>
    <row s="1638" customFormat="1" customHeight="1" ht="0.75" hidden="1">
      <c r="A120" s="1783"/>
      <c r="B120" s="1783"/>
      <c r="C120" s="372" t="s">
        <v>1178</v>
      </c>
      <c r="D120" s="2465"/>
      <c r="E120" s="2207"/>
      <c r="F120" s="2386"/>
      <c r="G120" s="403"/>
      <c r="H120" s="1503"/>
      <c r="I120" s="654"/>
      <c r="J120" s="574"/>
      <c r="K120" s="1503"/>
      <c r="L120" s="217"/>
      <c r="M120" s="344"/>
      <c r="N120" s="337"/>
      <c r="O120" s="1627"/>
      <c r="P120" s="1627"/>
      <c r="AH120" s="1634">
        <v>0</v>
      </c>
    </row>
    <row s="1638" customFormat="1" customHeight="1" ht="18.75" hidden="1">
      <c r="A121" s="1783" t="s">
        <v>246</v>
      </c>
      <c r="B121" s="1783" t="s">
        <v>247</v>
      </c>
      <c r="C121" s="372"/>
      <c r="D121" s="2465"/>
      <c r="E121" s="2207"/>
      <c r="F121" s="2386" t="str">
        <f>INDEX(PT_DIFFERENTIATION_VTAR,MATCH(A121,PT_DIFFERENTIATION_VTAR_ID,0))</f>
        <v>Тариф на техническую воду</v>
      </c>
      <c r="G121" s="2430" t="str">
        <f>INDEX(PT_DIFFERENTIATION_NTAR,MATCH(B121,PT_DIFFERENTIATION_NTAR_ID,0))</f>
        <v/>
      </c>
      <c r="H121" s="1865"/>
      <c r="I121" s="1742"/>
      <c r="J121" s="1776"/>
      <c r="K121" s="1781"/>
      <c r="L121" s="1865" t="s">
        <v>322</v>
      </c>
      <c r="M121" s="344"/>
      <c r="N121" s="337"/>
      <c r="O121" s="1627"/>
      <c r="P121" s="1627"/>
      <c r="AH121" s="1634">
        <v>0</v>
      </c>
    </row>
    <row s="1638" customFormat="1" customHeight="1" ht="18.75" hidden="1">
      <c r="A122" s="1783"/>
      <c r="B122" s="1783"/>
      <c r="C122" s="372" t="s">
        <v>1171</v>
      </c>
      <c r="D122" s="2465"/>
      <c r="E122" s="2207"/>
      <c r="F122" s="2386"/>
      <c r="G122" s="2430"/>
      <c r="H122" s="1503"/>
      <c r="I122" s="654" t="s">
        <v>1170</v>
      </c>
      <c r="J122" s="574"/>
      <c r="K122" s="1503"/>
      <c r="L122" s="217"/>
      <c r="M122" s="344"/>
      <c r="N122" s="337"/>
      <c r="O122" s="1627"/>
      <c r="P122" s="1627"/>
      <c r="AH122" s="1634">
        <v>0</v>
      </c>
    </row>
    <row s="1638" customFormat="1" customHeight="1" ht="0.75" hidden="1">
      <c r="A123" s="1783"/>
      <c r="B123" s="1783"/>
      <c r="C123" s="372" t="s">
        <v>1178</v>
      </c>
      <c r="D123" s="2465"/>
      <c r="E123" s="2207"/>
      <c r="F123" s="2386"/>
      <c r="G123" s="403"/>
      <c r="H123" s="1503"/>
      <c r="I123" s="654"/>
      <c r="J123" s="574"/>
      <c r="K123" s="1503"/>
      <c r="L123" s="217"/>
      <c r="M123" s="344"/>
      <c r="N123" s="337"/>
      <c r="O123" s="1627"/>
      <c r="P123" s="1627"/>
      <c r="AH123" s="1634">
        <v>0</v>
      </c>
    </row>
    <row s="1638" customFormat="1" customHeight="1" ht="18.75" hidden="1">
      <c r="A124" s="1783" t="s">
        <v>251</v>
      </c>
      <c r="B124" s="1783" t="s">
        <v>252</v>
      </c>
      <c r="C124" s="372"/>
      <c r="D124" s="2465"/>
      <c r="E124" s="2207"/>
      <c r="F124" s="2386" t="str">
        <f>INDEX(PT_DIFFERENTIATION_VTAR,MATCH(A124,PT_DIFFERENTIATION_VTAR_ID,0))</f>
        <v>Тариф на транспортировку воды</v>
      </c>
      <c r="G124" s="2430" t="str">
        <f>INDEX(PT_DIFFERENTIATION_NTAR,MATCH(B124,PT_DIFFERENTIATION_NTAR_ID,0))</f>
        <v/>
      </c>
      <c r="H124" s="1865"/>
      <c r="I124" s="1742"/>
      <c r="J124" s="1776"/>
      <c r="K124" s="1781"/>
      <c r="L124" s="1865" t="s">
        <v>322</v>
      </c>
      <c r="M124" s="344"/>
      <c r="N124" s="337"/>
      <c r="O124" s="1627"/>
      <c r="P124" s="1627"/>
      <c r="AH124" s="1634">
        <v>0</v>
      </c>
    </row>
    <row s="1638" customFormat="1" customHeight="1" ht="18.75" hidden="1">
      <c r="A125" s="1783"/>
      <c r="B125" s="1783"/>
      <c r="C125" s="372" t="s">
        <v>1171</v>
      </c>
      <c r="D125" s="2465"/>
      <c r="E125" s="2207"/>
      <c r="F125" s="2386"/>
      <c r="G125" s="2430"/>
      <c r="H125" s="1503"/>
      <c r="I125" s="654" t="s">
        <v>1170</v>
      </c>
      <c r="J125" s="574"/>
      <c r="K125" s="1503"/>
      <c r="L125" s="217"/>
      <c r="M125" s="344"/>
      <c r="N125" s="337"/>
      <c r="O125" s="1627"/>
      <c r="P125" s="1627"/>
      <c r="AH125" s="1634">
        <v>0</v>
      </c>
    </row>
    <row s="1638" customFormat="1" customHeight="1" ht="0.75" hidden="1">
      <c r="A126" s="1783"/>
      <c r="B126" s="1783"/>
      <c r="C126" s="372" t="s">
        <v>1178</v>
      </c>
      <c r="D126" s="2465"/>
      <c r="E126" s="2207"/>
      <c r="F126" s="2386"/>
      <c r="G126" s="403"/>
      <c r="H126" s="1503"/>
      <c r="I126" s="654"/>
      <c r="J126" s="574"/>
      <c r="K126" s="1503"/>
      <c r="L126" s="217"/>
      <c r="M126" s="344"/>
      <c r="N126" s="337"/>
      <c r="O126" s="1627"/>
      <c r="P126" s="1627"/>
      <c r="AH126" s="1634">
        <v>0</v>
      </c>
    </row>
    <row s="1638" customFormat="1" customHeight="1" ht="18.75" hidden="1">
      <c r="A127" s="1783" t="s">
        <v>256</v>
      </c>
      <c r="B127" s="1783" t="s">
        <v>257</v>
      </c>
      <c r="C127" s="372"/>
      <c r="D127" s="2465"/>
      <c r="E127" s="2207"/>
      <c r="F127" s="2386" t="str">
        <f>INDEX(PT_DIFFERENTIATION_VTAR,MATCH(A127,PT_DIFFERENTIATION_VTAR_ID,0))</f>
        <v>Тариф на подвоз воды</v>
      </c>
      <c r="G127" s="2430" t="str">
        <f>INDEX(PT_DIFFERENTIATION_NTAR,MATCH(B127,PT_DIFFERENTIATION_NTAR_ID,0))</f>
        <v/>
      </c>
      <c r="H127" s="1865"/>
      <c r="I127" s="1742"/>
      <c r="J127" s="1776"/>
      <c r="K127" s="1781"/>
      <c r="L127" s="1865" t="s">
        <v>322</v>
      </c>
      <c r="M127" s="344"/>
      <c r="N127" s="337"/>
      <c r="O127" s="1627"/>
      <c r="P127" s="1627"/>
      <c r="AH127" s="1634">
        <v>0</v>
      </c>
    </row>
    <row s="1638" customFormat="1" customHeight="1" ht="18.75" hidden="1">
      <c r="A128" s="1783"/>
      <c r="B128" s="1783"/>
      <c r="C128" s="372" t="s">
        <v>1171</v>
      </c>
      <c r="D128" s="2465"/>
      <c r="E128" s="2207"/>
      <c r="F128" s="2386"/>
      <c r="G128" s="2430"/>
      <c r="H128" s="1503"/>
      <c r="I128" s="654" t="s">
        <v>1170</v>
      </c>
      <c r="J128" s="574"/>
      <c r="K128" s="1503"/>
      <c r="L128" s="217"/>
      <c r="M128" s="344"/>
      <c r="N128" s="337"/>
      <c r="O128" s="1627"/>
      <c r="P128" s="1627"/>
      <c r="AH128" s="1634">
        <v>0</v>
      </c>
    </row>
    <row s="1638" customFormat="1" customHeight="1" ht="0.75" hidden="1">
      <c r="A129" s="1783"/>
      <c r="B129" s="1783"/>
      <c r="C129" s="372" t="s">
        <v>1178</v>
      </c>
      <c r="D129" s="2465"/>
      <c r="E129" s="2207"/>
      <c r="F129" s="2386"/>
      <c r="G129" s="403"/>
      <c r="H129" s="1503"/>
      <c r="I129" s="654"/>
      <c r="J129" s="574"/>
      <c r="K129" s="1503"/>
      <c r="L129" s="217"/>
      <c r="M129" s="344"/>
      <c r="N129" s="337"/>
      <c r="O129" s="1627"/>
      <c r="P129" s="1627"/>
      <c r="AH129" s="1634">
        <v>0</v>
      </c>
    </row>
    <row s="1638" customFormat="1" customHeight="1" ht="18.75" hidden="1">
      <c r="A130" s="1783" t="s">
        <v>261</v>
      </c>
      <c r="B130" s="1783" t="s">
        <v>262</v>
      </c>
      <c r="C130" s="372"/>
      <c r="D130" s="2465"/>
      <c r="E130" s="2207"/>
      <c r="F130" s="238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0" t="str">
        <f>INDEX(PT_DIFFERENTIATION_NTAR,MATCH(B130,PT_DIFFERENTIATION_NTAR_ID,0))</f>
        <v/>
      </c>
      <c r="H130" s="1865"/>
      <c r="I130" s="1742"/>
      <c r="J130" s="1776"/>
      <c r="K130" s="1781"/>
      <c r="L130" s="1865" t="s">
        <v>322</v>
      </c>
      <c r="M130" s="344"/>
      <c r="N130" s="337"/>
      <c r="O130" s="1627"/>
      <c r="P130" s="1627"/>
      <c r="AH130" s="1634">
        <v>0</v>
      </c>
    </row>
    <row s="1638" customFormat="1" customHeight="1" ht="18.75" hidden="1">
      <c r="A131" s="1783"/>
      <c r="B131" s="1783"/>
      <c r="C131" s="372" t="s">
        <v>1171</v>
      </c>
      <c r="D131" s="2465"/>
      <c r="E131" s="2207"/>
      <c r="F131" s="2386"/>
      <c r="G131" s="2430"/>
      <c r="H131" s="1503"/>
      <c r="I131" s="654" t="s">
        <v>1170</v>
      </c>
      <c r="J131" s="574"/>
      <c r="K131" s="1503"/>
      <c r="L131" s="217"/>
      <c r="M131" s="344"/>
      <c r="N131" s="337"/>
      <c r="O131" s="1627"/>
      <c r="P131" s="1627"/>
      <c r="AH131" s="1634">
        <v>0</v>
      </c>
    </row>
    <row s="1638" customFormat="1" customHeight="1" ht="0.75" hidden="1">
      <c r="A132" s="1783"/>
      <c r="B132" s="1783"/>
      <c r="C132" s="372" t="s">
        <v>1178</v>
      </c>
      <c r="D132" s="2465"/>
      <c r="E132" s="2207"/>
      <c r="F132" s="2386"/>
      <c r="G132" s="403"/>
      <c r="H132" s="1503"/>
      <c r="I132" s="654"/>
      <c r="J132" s="574"/>
      <c r="K132" s="1503"/>
      <c r="L132" s="217"/>
      <c r="M132" s="344"/>
      <c r="N132" s="337"/>
      <c r="O132" s="1627"/>
      <c r="P132" s="1627"/>
      <c r="AH132" s="1634">
        <v>0</v>
      </c>
    </row>
    <row s="1638" customFormat="1" customHeight="1" ht="18.75" hidden="1">
      <c r="A133" s="1783" t="s">
        <v>266</v>
      </c>
      <c r="B133" s="1783" t="s">
        <v>267</v>
      </c>
      <c r="C133" s="372"/>
      <c r="D133" s="2465"/>
      <c r="E133" s="2207"/>
      <c r="F133" s="2386" t="str">
        <f>INDEX(PT_DIFFERENTIATION_VTAR,MATCH(A133,PT_DIFFERENTIATION_VTAR_ID,0))</f>
        <v>Тариф на горячую воду (горячее водоснабжение)</v>
      </c>
      <c r="G133" s="2430" t="str">
        <f>INDEX(PT_DIFFERENTIATION_NTAR,MATCH(B133,PT_DIFFERENTIATION_NTAR_ID,0))</f>
        <v/>
      </c>
      <c r="H133" s="1865"/>
      <c r="I133" s="1742"/>
      <c r="J133" s="1776"/>
      <c r="K133" s="1781"/>
      <c r="L133" s="1865" t="s">
        <v>322</v>
      </c>
      <c r="M133" s="344"/>
      <c r="N133" s="337"/>
      <c r="O133" s="1627"/>
      <c r="P133" s="1627"/>
      <c r="AH133" s="1634">
        <v>0</v>
      </c>
    </row>
    <row s="1638" customFormat="1" customHeight="1" ht="18.75" hidden="1">
      <c r="A134" s="1783"/>
      <c r="B134" s="1783"/>
      <c r="C134" s="372" t="s">
        <v>1171</v>
      </c>
      <c r="D134" s="2465"/>
      <c r="E134" s="2207"/>
      <c r="F134" s="2386"/>
      <c r="G134" s="2430"/>
      <c r="H134" s="1503"/>
      <c r="I134" s="654" t="s">
        <v>1170</v>
      </c>
      <c r="J134" s="574"/>
      <c r="K134" s="1503"/>
      <c r="L134" s="217"/>
      <c r="M134" s="344"/>
      <c r="N134" s="337"/>
      <c r="O134" s="1627"/>
      <c r="P134" s="1627"/>
      <c r="AH134" s="1634">
        <v>0</v>
      </c>
    </row>
    <row s="1638" customFormat="1" customHeight="1" ht="0.75" hidden="1">
      <c r="A135" s="1783"/>
      <c r="B135" s="1783"/>
      <c r="C135" s="372" t="s">
        <v>1178</v>
      </c>
      <c r="D135" s="2465"/>
      <c r="E135" s="2207"/>
      <c r="F135" s="2386"/>
      <c r="G135" s="403"/>
      <c r="H135" s="1503"/>
      <c r="I135" s="654"/>
      <c r="J135" s="574"/>
      <c r="K135" s="1503"/>
      <c r="L135" s="217"/>
      <c r="M135" s="344"/>
      <c r="N135" s="337"/>
      <c r="O135" s="1627"/>
      <c r="P135" s="1627"/>
      <c r="AH135" s="1634">
        <v>0</v>
      </c>
    </row>
    <row s="1638" customFormat="1" customHeight="1" ht="18.75" hidden="1">
      <c r="A136" s="1783" t="s">
        <v>271</v>
      </c>
      <c r="B136" s="1783" t="s">
        <v>272</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322</v>
      </c>
      <c r="M136" s="344"/>
      <c r="N136" s="337"/>
      <c r="O136" s="1627"/>
      <c r="P136" s="1627"/>
      <c r="AH136" s="1634">
        <v>0</v>
      </c>
    </row>
    <row s="1638" customFormat="1" customHeight="1" ht="18.75" hidden="1">
      <c r="A137" s="1783"/>
      <c r="B137" s="1783"/>
      <c r="C137" s="372" t="s">
        <v>1171</v>
      </c>
      <c r="D137" s="2465"/>
      <c r="E137" s="2207"/>
      <c r="F137" s="2386"/>
      <c r="G137" s="2430"/>
      <c r="H137" s="1503"/>
      <c r="I137" s="654" t="s">
        <v>1170</v>
      </c>
      <c r="J137" s="574"/>
      <c r="K137" s="1503"/>
      <c r="L137" s="217"/>
      <c r="M137" s="344"/>
      <c r="N137" s="337"/>
      <c r="O137" s="1627"/>
      <c r="P137" s="1627"/>
      <c r="AH137" s="1634">
        <v>0</v>
      </c>
    </row>
    <row s="1638" customFormat="1" customHeight="1" ht="0.75" hidden="1">
      <c r="A138" s="1783"/>
      <c r="B138" s="1783"/>
      <c r="C138" s="372" t="s">
        <v>1178</v>
      </c>
      <c r="D138" s="2465"/>
      <c r="E138" s="2207"/>
      <c r="F138" s="2386"/>
      <c r="G138" s="403"/>
      <c r="H138" s="1503"/>
      <c r="I138" s="654"/>
      <c r="J138" s="574"/>
      <c r="K138" s="1503"/>
      <c r="L138" s="217"/>
      <c r="M138" s="344"/>
      <c r="N138" s="337"/>
      <c r="O138" s="1627"/>
      <c r="P138" s="1627"/>
      <c r="AH138" s="1634">
        <v>0</v>
      </c>
    </row>
    <row s="1638" customFormat="1" customHeight="1" ht="18.75" hidden="1">
      <c r="A139" s="1783" t="s">
        <v>276</v>
      </c>
      <c r="B139" s="1783" t="s">
        <v>277</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322</v>
      </c>
      <c r="M139" s="344"/>
      <c r="N139" s="337"/>
      <c r="O139" s="1627"/>
      <c r="P139" s="1627"/>
      <c r="AH139" s="1634">
        <v>0</v>
      </c>
    </row>
    <row s="1638" customFormat="1" customHeight="1" ht="18.75" hidden="1">
      <c r="A140" s="1783"/>
      <c r="B140" s="1783"/>
      <c r="C140" s="372" t="s">
        <v>1171</v>
      </c>
      <c r="D140" s="2465"/>
      <c r="E140" s="2207"/>
      <c r="F140" s="2386"/>
      <c r="G140" s="2430"/>
      <c r="H140" s="1503"/>
      <c r="I140" s="654" t="s">
        <v>1170</v>
      </c>
      <c r="J140" s="574"/>
      <c r="K140" s="1503"/>
      <c r="L140" s="217"/>
      <c r="M140" s="344"/>
      <c r="N140" s="337"/>
      <c r="O140" s="1627"/>
      <c r="P140" s="1627"/>
      <c r="AH140" s="1634">
        <v>0</v>
      </c>
    </row>
    <row s="1638" customFormat="1" customHeight="1" ht="0.75" hidden="1">
      <c r="A141" s="1783"/>
      <c r="B141" s="1783"/>
      <c r="C141" s="372" t="s">
        <v>1178</v>
      </c>
      <c r="D141" s="2465"/>
      <c r="E141" s="2207"/>
      <c r="F141" s="2386"/>
      <c r="G141" s="403"/>
      <c r="H141" s="1503"/>
      <c r="I141" s="654"/>
      <c r="J141" s="574"/>
      <c r="K141" s="1503"/>
      <c r="L141" s="217"/>
      <c r="M141" s="344"/>
      <c r="N141" s="337"/>
      <c r="O141" s="1627"/>
      <c r="P141" s="1627"/>
      <c r="AH141" s="1634">
        <v>0</v>
      </c>
    </row>
    <row s="1638" customFormat="1" customHeight="1" ht="18.75" hidden="1">
      <c r="A142" s="1783" t="s">
        <v>281</v>
      </c>
      <c r="B142" s="1783" t="s">
        <v>282</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322</v>
      </c>
      <c r="M142" s="344"/>
      <c r="N142" s="337"/>
      <c r="O142" s="1627"/>
      <c r="P142" s="1627"/>
      <c r="AH142" s="1634">
        <v>0</v>
      </c>
    </row>
    <row s="1638" customFormat="1" customHeight="1" ht="18.75" hidden="1">
      <c r="A143" s="1783"/>
      <c r="B143" s="1783"/>
      <c r="C143" s="372" t="s">
        <v>1171</v>
      </c>
      <c r="D143" s="2465"/>
      <c r="E143" s="2207"/>
      <c r="F143" s="2386"/>
      <c r="G143" s="2430"/>
      <c r="H143" s="1503"/>
      <c r="I143" s="654" t="s">
        <v>1170</v>
      </c>
      <c r="J143" s="574"/>
      <c r="K143" s="1503"/>
      <c r="L143" s="217"/>
      <c r="M143" s="344"/>
      <c r="N143" s="337"/>
      <c r="O143" s="1627"/>
      <c r="P143" s="1627"/>
      <c r="AH143" s="1634">
        <v>0</v>
      </c>
    </row>
    <row s="1638" customFormat="1" customHeight="1" ht="0.75" hidden="1">
      <c r="A144" s="1783"/>
      <c r="B144" s="1783"/>
      <c r="C144" s="372" t="s">
        <v>1178</v>
      </c>
      <c r="D144" s="2465"/>
      <c r="E144" s="2207"/>
      <c r="F144" s="2386"/>
      <c r="G144" s="403"/>
      <c r="H144" s="1503"/>
      <c r="I144" s="654"/>
      <c r="J144" s="574"/>
      <c r="K144" s="1503"/>
      <c r="L144" s="217"/>
      <c r="M144" s="344"/>
      <c r="N144" s="337"/>
      <c r="O144" s="1627"/>
      <c r="P144" s="1627"/>
      <c r="AH144" s="1634">
        <v>0</v>
      </c>
    </row>
    <row s="1638" customFormat="1" customHeight="1" ht="18.75" hidden="1">
      <c r="A145" s="1783" t="s">
        <v>286</v>
      </c>
      <c r="B145" s="1783" t="s">
        <v>287</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322</v>
      </c>
      <c r="M145" s="344"/>
      <c r="N145" s="337"/>
      <c r="O145" s="1627"/>
      <c r="P145" s="1627"/>
      <c r="AH145" s="1634">
        <v>0</v>
      </c>
    </row>
    <row s="1638" customFormat="1" customHeight="1" ht="18.75" hidden="1">
      <c r="A146" s="1783"/>
      <c r="B146" s="1783"/>
      <c r="C146" s="372" t="s">
        <v>1171</v>
      </c>
      <c r="D146" s="2465"/>
      <c r="E146" s="2207"/>
      <c r="F146" s="2386"/>
      <c r="G146" s="2430"/>
      <c r="H146" s="1503"/>
      <c r="I146" s="654" t="s">
        <v>1170</v>
      </c>
      <c r="J146" s="574"/>
      <c r="K146" s="1503"/>
      <c r="L146" s="217"/>
      <c r="M146" s="344"/>
      <c r="N146" s="337"/>
      <c r="O146" s="1627"/>
      <c r="P146" s="1627"/>
      <c r="AH146" s="1634">
        <v>0</v>
      </c>
    </row>
    <row s="1638" customFormat="1" customHeight="1" ht="0.75" hidden="1">
      <c r="A147" s="1783"/>
      <c r="B147" s="1783"/>
      <c r="C147" s="372" t="s">
        <v>1178</v>
      </c>
      <c r="D147" s="2465"/>
      <c r="E147" s="2207"/>
      <c r="F147" s="2386"/>
      <c r="G147" s="403"/>
      <c r="H147" s="1503"/>
      <c r="I147" s="654"/>
      <c r="J147" s="574"/>
      <c r="K147" s="1503"/>
      <c r="L147" s="217"/>
      <c r="M147" s="344"/>
      <c r="N147" s="337"/>
      <c r="O147" s="1627"/>
      <c r="P147" s="1627"/>
      <c r="AH147" s="1634">
        <v>0</v>
      </c>
    </row>
    <row s="1638" customFormat="1" customHeight="1" ht="18.75" hidden="1">
      <c r="A148" s="1783" t="s">
        <v>291</v>
      </c>
      <c r="B148" s="1783" t="s">
        <v>292</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322</v>
      </c>
      <c r="M148" s="344"/>
      <c r="N148" s="337"/>
      <c r="O148" s="1627"/>
      <c r="P148" s="1627"/>
      <c r="AH148" s="1634">
        <v>0</v>
      </c>
    </row>
    <row s="1638" customFormat="1" customHeight="1" ht="18.75" hidden="1">
      <c r="A149" s="1783"/>
      <c r="B149" s="1783"/>
      <c r="C149" s="372" t="s">
        <v>1171</v>
      </c>
      <c r="D149" s="2465"/>
      <c r="E149" s="2207"/>
      <c r="F149" s="2386"/>
      <c r="G149" s="2430"/>
      <c r="H149" s="1503"/>
      <c r="I149" s="654" t="s">
        <v>1170</v>
      </c>
      <c r="J149" s="574"/>
      <c r="K149" s="1503"/>
      <c r="L149" s="217"/>
      <c r="M149" s="344"/>
      <c r="N149" s="337"/>
      <c r="O149" s="1627"/>
      <c r="P149" s="1627"/>
      <c r="AH149" s="1634">
        <v>0</v>
      </c>
    </row>
    <row s="1638" customFormat="1" customHeight="1" ht="1.05">
      <c r="A150" s="1783"/>
      <c r="B150" s="1783"/>
      <c r="C150" s="372" t="s">
        <v>1178</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95</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3"/>
      <c r="H151" s="2463"/>
      <c r="I151" s="2463"/>
      <c r="J151" s="2463"/>
      <c r="K151" s="2463"/>
      <c r="L151" s="2463"/>
      <c r="M151" s="300"/>
      <c r="N151" s="337"/>
      <c r="AH151" s="377">
        <v>19</v>
      </c>
    </row>
    <row s="1638" customFormat="1" customHeight="1" ht="60.75" hidden="1">
      <c r="A152" s="1783" t="s">
        <v>160</v>
      </c>
      <c r="B152" s="1783" t="s">
        <v>161</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322</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1171</v>
      </c>
      <c r="D153" s="2465"/>
      <c r="E153" s="2207"/>
      <c r="F153" s="2386"/>
      <c r="G153" s="2430"/>
      <c r="H153" s="1503"/>
      <c r="I153" s="654" t="s">
        <v>1170</v>
      </c>
      <c r="J153" s="574"/>
      <c r="K153" s="1503"/>
      <c r="L153" s="217"/>
      <c r="M153" s="2173"/>
      <c r="N153" s="337"/>
      <c r="O153" s="1627"/>
      <c r="P153" s="1627"/>
      <c r="AH153" s="1634">
        <v>0</v>
      </c>
    </row>
    <row s="1638" customFormat="1" customHeight="1" ht="0.75" hidden="1">
      <c r="A154" s="1783"/>
      <c r="B154" s="1783"/>
      <c r="C154" s="372" t="s">
        <v>1178</v>
      </c>
      <c r="D154" s="2465"/>
      <c r="E154" s="2207"/>
      <c r="F154" s="2386"/>
      <c r="G154" s="403"/>
      <c r="H154" s="1503"/>
      <c r="I154" s="654"/>
      <c r="J154" s="574"/>
      <c r="K154" s="1503"/>
      <c r="L154" s="217"/>
      <c r="M154" s="2173"/>
      <c r="N154" s="337"/>
      <c r="O154" s="1627"/>
      <c r="P154" s="1627"/>
      <c r="AH154" s="1634">
        <v>0</v>
      </c>
    </row>
    <row s="1638" customFormat="1" customHeight="1" ht="45" hidden="1">
      <c r="A155" s="1783" t="s">
        <v>168</v>
      </c>
      <c r="B155" s="1783" t="s">
        <v>169</v>
      </c>
      <c r="C155" s="372"/>
      <c r="D155" s="2465"/>
      <c r="E155" s="2207"/>
      <c r="F155" s="238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0" t="str">
        <f>INDEX(PT_DIFFERENTIATION_NTAR,MATCH(B155,PT_DIFFERENTIATION_NTAR_ID,0))</f>
        <v>Тариф на тепловую энергию (мощность), поставляемую АО "Интер РАО - Электрогенерация" потребителям Республики Коми</v>
      </c>
      <c r="H155" s="1865"/>
      <c r="I155" s="1742"/>
      <c r="J155" s="1776"/>
      <c r="K155" s="1781"/>
      <c r="L155" s="1865" t="s">
        <v>322</v>
      </c>
      <c r="M155" s="2174"/>
      <c r="N155" s="337"/>
      <c r="O155" s="1627"/>
      <c r="P155" s="1627"/>
      <c r="AH155" s="1634">
        <v>0</v>
      </c>
    </row>
    <row s="1638" customFormat="1" customHeight="1" ht="18.75" hidden="1">
      <c r="A156" s="1783"/>
      <c r="B156" s="1783"/>
      <c r="C156" s="372" t="s">
        <v>1171</v>
      </c>
      <c r="D156" s="2465"/>
      <c r="E156" s="2207"/>
      <c r="F156" s="2386"/>
      <c r="G156" s="2430"/>
      <c r="H156" s="1503"/>
      <c r="I156" s="654" t="s">
        <v>1170</v>
      </c>
      <c r="J156" s="574"/>
      <c r="K156" s="1503"/>
      <c r="L156" s="217"/>
      <c r="M156" s="1864"/>
      <c r="N156" s="337"/>
      <c r="O156" s="1627"/>
      <c r="P156" s="1627"/>
      <c r="AH156" s="1634">
        <v>0</v>
      </c>
    </row>
    <row s="1638" customFormat="1" customHeight="1" ht="18.75">
      <c r="A157" s="1826" t="s">
        <v>168</v>
      </c>
      <c r="B157" s="1826" t="s">
        <v>177</v>
      </c>
      <c r="C157" s="1690"/>
      <c r="D157" s="347"/>
      <c r="E157" s="1034"/>
      <c r="F157" s="1034"/>
      <c r="G157" s="2430" t="str">
        <f>INDEX(PT_DIFFERENTIATION_NTAR,MATCH(B157,PT_DIFFERENTIATION_NTAR_ID,0))</f>
        <v>Тариф на тепловую энергию (мощность), поставляемую АО "Интер РАО - Электрогенерация" потребителям Республики Коми</v>
      </c>
      <c r="H157" s="2274"/>
      <c r="I157" s="1742"/>
      <c r="J157" s="1776"/>
      <c r="K157" s="1781"/>
      <c r="L157" s="2274" t="s">
        <v>322</v>
      </c>
      <c r="M157" s="2321"/>
      <c r="N157" s="621"/>
      <c r="O157" s="1627"/>
      <c r="P157" s="1627"/>
      <c r="Q157" s="1638"/>
      <c r="R157" s="1638"/>
      <c r="S157" s="1638"/>
      <c r="T157" s="1638"/>
      <c r="U157" s="1638"/>
      <c r="V157" s="1638"/>
      <c r="W157" s="1638"/>
      <c r="X157" s="1638"/>
      <c r="Y157" s="1638"/>
      <c r="Z157" s="1638"/>
      <c r="AA157" s="1638"/>
      <c r="AB157" s="1638"/>
      <c r="AC157" s="1638"/>
      <c r="AD157" s="1638"/>
      <c r="AE157" s="1638"/>
      <c r="AF157" s="1638"/>
      <c r="AG157" s="1638"/>
      <c r="AH157" s="1638">
        <v>0</v>
      </c>
    </row>
    <row s="1638" customFormat="1" customHeight="1" ht="18.75">
      <c r="A158" s="1826"/>
      <c r="B158" s="1826"/>
      <c r="C158" s="1690" t="s">
        <v>1171</v>
      </c>
      <c r="D158" s="347"/>
      <c r="E158" s="1034"/>
      <c r="F158" s="1034"/>
      <c r="G158" s="2430"/>
      <c r="H158" s="3789"/>
      <c r="I158" s="3794" t="s">
        <v>1170</v>
      </c>
      <c r="J158" s="3791"/>
      <c r="K158" s="3789"/>
      <c r="L158" s="3792"/>
      <c r="M158" s="2321"/>
      <c r="N158" s="621"/>
      <c r="O158" s="1627"/>
      <c r="P158" s="1627"/>
      <c r="Q158" s="1638"/>
      <c r="R158" s="1638"/>
      <c r="S158" s="1638"/>
      <c r="T158" s="1638"/>
      <c r="U158" s="1638"/>
      <c r="V158" s="1638"/>
      <c r="W158" s="1638"/>
      <c r="X158" s="1638"/>
      <c r="Y158" s="1638"/>
      <c r="Z158" s="1638"/>
      <c r="AA158" s="1638"/>
      <c r="AB158" s="1638"/>
      <c r="AC158" s="1638"/>
      <c r="AD158" s="1638"/>
      <c r="AE158" s="1638"/>
      <c r="AF158" s="1638"/>
      <c r="AG158" s="1638"/>
      <c r="AH158" s="1638">
        <v>0</v>
      </c>
    </row>
    <row s="1638" customFormat="1" customHeight="1" ht="0.75" hidden="1">
      <c r="A159" s="1783"/>
      <c r="B159" s="1783"/>
      <c r="C159" s="372" t="s">
        <v>1178</v>
      </c>
      <c r="D159" s="2465"/>
      <c r="E159" s="2207"/>
      <c r="F159" s="2386"/>
      <c r="G159" s="403"/>
      <c r="H159" s="1503"/>
      <c r="I159" s="654"/>
      <c r="J159" s="574"/>
      <c r="K159" s="1503"/>
      <c r="L159" s="217"/>
      <c r="M159" s="344"/>
      <c r="N159" s="337"/>
      <c r="O159" s="1627"/>
      <c r="P159" s="1627"/>
      <c r="AH159" s="1634">
        <v>0</v>
      </c>
    </row>
    <row s="1638" customFormat="1" customHeight="1" ht="45" hidden="1">
      <c r="A160" s="1783" t="s">
        <v>185</v>
      </c>
      <c r="B160" s="1783" t="s">
        <v>186</v>
      </c>
      <c r="C160" s="372"/>
      <c r="D160" s="2465"/>
      <c r="E160" s="2207"/>
      <c r="F160" s="2386"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30" t="str">
        <f>INDEX(PT_DIFFERENTIATION_NTAR,MATCH(B160,PT_DIFFERENTIATION_NTAR_ID,0))</f>
        <v>Тариф на теплоноситель, поставляемый АО "Интер РАО - Электрогенерация" потребителям Республики Коми</v>
      </c>
      <c r="H160" s="1865"/>
      <c r="I160" s="1742"/>
      <c r="J160" s="1776"/>
      <c r="K160" s="1781"/>
      <c r="L160" s="1865" t="s">
        <v>322</v>
      </c>
      <c r="M160" s="344"/>
      <c r="N160" s="337"/>
      <c r="O160" s="1627"/>
      <c r="P160" s="1627"/>
      <c r="AH160" s="1634">
        <v>0</v>
      </c>
    </row>
    <row s="1638" customFormat="1" customHeight="1" ht="18.75" hidden="1">
      <c r="A161" s="1783"/>
      <c r="B161" s="1783"/>
      <c r="C161" s="372" t="s">
        <v>1171</v>
      </c>
      <c r="D161" s="2465"/>
      <c r="E161" s="2207"/>
      <c r="F161" s="2386"/>
      <c r="G161" s="2430"/>
      <c r="H161" s="1503"/>
      <c r="I161" s="654" t="s">
        <v>1170</v>
      </c>
      <c r="J161" s="574"/>
      <c r="K161" s="1503"/>
      <c r="L161" s="217"/>
      <c r="M161" s="344"/>
      <c r="N161" s="337"/>
      <c r="O161" s="1627"/>
      <c r="P161" s="1627"/>
      <c r="AH161" s="1634">
        <v>0</v>
      </c>
    </row>
    <row s="1638" customFormat="1" customHeight="1" ht="0.75" hidden="1">
      <c r="A162" s="1783"/>
      <c r="B162" s="1783"/>
      <c r="C162" s="372" t="s">
        <v>1178</v>
      </c>
      <c r="D162" s="2465"/>
      <c r="E162" s="2207"/>
      <c r="F162" s="2386"/>
      <c r="G162" s="403"/>
      <c r="H162" s="1503"/>
      <c r="I162" s="654"/>
      <c r="J162" s="574"/>
      <c r="K162" s="1503"/>
      <c r="L162" s="217"/>
      <c r="M162" s="344"/>
      <c r="N162" s="337"/>
      <c r="O162" s="1627"/>
      <c r="P162" s="1627"/>
      <c r="AH162" s="1634">
        <v>0</v>
      </c>
    </row>
    <row s="1638" customFormat="1" customHeight="1" ht="45" hidden="1">
      <c r="A163" s="1783" t="s">
        <v>191</v>
      </c>
      <c r="B163" s="1783" t="s">
        <v>192</v>
      </c>
      <c r="C163" s="372"/>
      <c r="D163" s="2465"/>
      <c r="E163" s="2207"/>
      <c r="F163" s="2386"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30" t="str">
        <f>INDEX(PT_DIFFERENTIATION_NTAR,MATCH(B163,PT_DIFFERENTIATION_NTAR_ID,0))</f>
        <v/>
      </c>
      <c r="H163" s="1865"/>
      <c r="I163" s="1742"/>
      <c r="J163" s="1776"/>
      <c r="K163" s="1781"/>
      <c r="L163" s="1865" t="s">
        <v>322</v>
      </c>
      <c r="M163" s="344"/>
      <c r="N163" s="337"/>
      <c r="O163" s="1627"/>
      <c r="P163" s="1627"/>
      <c r="AH163" s="1634">
        <v>0</v>
      </c>
    </row>
    <row s="1638" customFormat="1" customHeight="1" ht="18.75" hidden="1">
      <c r="A164" s="1783"/>
      <c r="B164" s="1783"/>
      <c r="C164" s="372" t="s">
        <v>1171</v>
      </c>
      <c r="D164" s="2465"/>
      <c r="E164" s="2207"/>
      <c r="F164" s="2386"/>
      <c r="G164" s="2430"/>
      <c r="H164" s="1503"/>
      <c r="I164" s="654" t="s">
        <v>1170</v>
      </c>
      <c r="J164" s="574"/>
      <c r="K164" s="1503"/>
      <c r="L164" s="217"/>
      <c r="M164" s="344"/>
      <c r="N164" s="337"/>
      <c r="O164" s="1627"/>
      <c r="P164" s="1627"/>
      <c r="AH164" s="1634">
        <v>0</v>
      </c>
    </row>
    <row s="1638" customFormat="1" customHeight="1" ht="0.75" hidden="1">
      <c r="A165" s="1783"/>
      <c r="B165" s="1783"/>
      <c r="C165" s="372" t="s">
        <v>1178</v>
      </c>
      <c r="D165" s="2465"/>
      <c r="E165" s="2207"/>
      <c r="F165" s="2386"/>
      <c r="G165" s="403"/>
      <c r="H165" s="1503"/>
      <c r="I165" s="654"/>
      <c r="J165" s="574"/>
      <c r="K165" s="1503"/>
      <c r="L165" s="217"/>
      <c r="M165" s="344"/>
      <c r="N165" s="337"/>
      <c r="O165" s="1627"/>
      <c r="P165" s="1627"/>
      <c r="AH165" s="1634">
        <v>0</v>
      </c>
    </row>
    <row s="1638" customFormat="1" customHeight="1" ht="18.75" hidden="1">
      <c r="A166" s="1783" t="s">
        <v>197</v>
      </c>
      <c r="B166" s="1783" t="s">
        <v>198</v>
      </c>
      <c r="C166" s="372"/>
      <c r="D166" s="2465"/>
      <c r="E166" s="2207"/>
      <c r="F166" s="2386" t="str">
        <f>INDEX(PT_DIFFERENTIATION_VTAR,MATCH(A166,PT_DIFFERENTIATION_VTAR_ID,0))</f>
        <v>Тарифы на услуги по передаче тепловой энергии</v>
      </c>
      <c r="G166" s="2430" t="str">
        <f>INDEX(PT_DIFFERENTIATION_NTAR,MATCH(B166,PT_DIFFERENTIATION_NTAR_ID,0))</f>
        <v/>
      </c>
      <c r="H166" s="1865"/>
      <c r="I166" s="1742"/>
      <c r="J166" s="1776"/>
      <c r="K166" s="1781"/>
      <c r="L166" s="1865" t="s">
        <v>322</v>
      </c>
      <c r="M166" s="344"/>
      <c r="N166" s="337"/>
      <c r="O166" s="1627"/>
      <c r="P166" s="1627"/>
      <c r="AH166" s="1634">
        <v>0</v>
      </c>
    </row>
    <row s="1638" customFormat="1" customHeight="1" ht="18.75" hidden="1">
      <c r="A167" s="1783"/>
      <c r="B167" s="1783"/>
      <c r="C167" s="372" t="s">
        <v>1171</v>
      </c>
      <c r="D167" s="2465"/>
      <c r="E167" s="2207"/>
      <c r="F167" s="2386"/>
      <c r="G167" s="2430"/>
      <c r="H167" s="1503"/>
      <c r="I167" s="654" t="s">
        <v>1170</v>
      </c>
      <c r="J167" s="574"/>
      <c r="K167" s="1503"/>
      <c r="L167" s="217"/>
      <c r="M167" s="344"/>
      <c r="N167" s="337"/>
      <c r="O167" s="1627"/>
      <c r="P167" s="1627"/>
      <c r="AH167" s="1634">
        <v>0</v>
      </c>
    </row>
    <row s="1638" customFormat="1" customHeight="1" ht="0.75" hidden="1">
      <c r="A168" s="1783"/>
      <c r="B168" s="1783"/>
      <c r="C168" s="372" t="s">
        <v>1178</v>
      </c>
      <c r="D168" s="2465"/>
      <c r="E168" s="2207"/>
      <c r="F168" s="2386"/>
      <c r="G168" s="403"/>
      <c r="H168" s="1503"/>
      <c r="I168" s="654"/>
      <c r="J168" s="574"/>
      <c r="K168" s="1503"/>
      <c r="L168" s="217"/>
      <c r="M168" s="344"/>
      <c r="N168" s="337"/>
      <c r="O168" s="1627"/>
      <c r="P168" s="1627"/>
      <c r="AH168" s="1634">
        <v>0</v>
      </c>
    </row>
    <row s="1638" customFormat="1" customHeight="1" ht="18.75" hidden="1">
      <c r="A169" s="1783" t="s">
        <v>203</v>
      </c>
      <c r="B169" s="1783" t="s">
        <v>204</v>
      </c>
      <c r="C169" s="372"/>
      <c r="D169" s="2465"/>
      <c r="E169" s="2207"/>
      <c r="F169" s="2386" t="str">
        <f>INDEX(PT_DIFFERENTIATION_VTAR,MATCH(A169,PT_DIFFERENTIATION_VTAR_ID,0))</f>
        <v>Тарифы на услуги по передаче теплоносителя</v>
      </c>
      <c r="G169" s="2430" t="str">
        <f>INDEX(PT_DIFFERENTIATION_NTAR,MATCH(B169,PT_DIFFERENTIATION_NTAR_ID,0))</f>
        <v/>
      </c>
      <c r="H169" s="1865"/>
      <c r="I169" s="1742"/>
      <c r="J169" s="1776"/>
      <c r="K169" s="1781"/>
      <c r="L169" s="1865" t="s">
        <v>322</v>
      </c>
      <c r="M169" s="344"/>
      <c r="N169" s="337"/>
      <c r="O169" s="1627"/>
      <c r="P169" s="1627"/>
      <c r="AH169" s="1634">
        <v>0</v>
      </c>
    </row>
    <row s="1638" customFormat="1" customHeight="1" ht="18.75" hidden="1">
      <c r="A170" s="1783"/>
      <c r="B170" s="1783"/>
      <c r="C170" s="372" t="s">
        <v>1171</v>
      </c>
      <c r="D170" s="2465"/>
      <c r="E170" s="2207"/>
      <c r="F170" s="2386"/>
      <c r="G170" s="2430"/>
      <c r="H170" s="1503"/>
      <c r="I170" s="654" t="s">
        <v>1170</v>
      </c>
      <c r="J170" s="574"/>
      <c r="K170" s="1503"/>
      <c r="L170" s="217"/>
      <c r="M170" s="344"/>
      <c r="N170" s="337"/>
      <c r="O170" s="1627"/>
      <c r="P170" s="1627"/>
      <c r="AH170" s="1634">
        <v>0</v>
      </c>
    </row>
    <row s="1638" customFormat="1" customHeight="1" ht="0.75" hidden="1">
      <c r="A171" s="1783"/>
      <c r="B171" s="1783"/>
      <c r="C171" s="372" t="s">
        <v>1178</v>
      </c>
      <c r="D171" s="2465"/>
      <c r="E171" s="2207"/>
      <c r="F171" s="2386"/>
      <c r="G171" s="403"/>
      <c r="H171" s="1503"/>
      <c r="I171" s="654"/>
      <c r="J171" s="574"/>
      <c r="K171" s="1503"/>
      <c r="L171" s="217"/>
      <c r="M171" s="344"/>
      <c r="N171" s="337"/>
      <c r="O171" s="1627"/>
      <c r="P171" s="1627"/>
      <c r="AH171" s="1634">
        <v>0</v>
      </c>
    </row>
    <row s="1638" customFormat="1" customHeight="1" ht="18.75" hidden="1">
      <c r="A172" s="1783" t="s">
        <v>209</v>
      </c>
      <c r="B172" s="1783" t="s">
        <v>210</v>
      </c>
      <c r="C172" s="372"/>
      <c r="D172" s="2465"/>
      <c r="E172" s="2207"/>
      <c r="F172" s="2386"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30" t="str">
        <f>INDEX(PT_DIFFERENTIATION_NTAR,MATCH(B172,PT_DIFFERENTIATION_NTAR_ID,0))</f>
        <v/>
      </c>
      <c r="H172" s="1865"/>
      <c r="I172" s="1742"/>
      <c r="J172" s="1776"/>
      <c r="K172" s="1781"/>
      <c r="L172" s="1865" t="s">
        <v>322</v>
      </c>
      <c r="M172" s="344"/>
      <c r="N172" s="337"/>
      <c r="O172" s="1627"/>
      <c r="P172" s="1627"/>
      <c r="AH172" s="1634">
        <v>0</v>
      </c>
    </row>
    <row s="1638" customFormat="1" customHeight="1" ht="18.75" hidden="1">
      <c r="A173" s="1783"/>
      <c r="B173" s="1783"/>
      <c r="C173" s="372" t="s">
        <v>1171</v>
      </c>
      <c r="D173" s="2465"/>
      <c r="E173" s="2207"/>
      <c r="F173" s="2386"/>
      <c r="G173" s="2430"/>
      <c r="H173" s="1503"/>
      <c r="I173" s="654" t="s">
        <v>1170</v>
      </c>
      <c r="J173" s="574"/>
      <c r="K173" s="1503"/>
      <c r="L173" s="217"/>
      <c r="M173" s="344"/>
      <c r="N173" s="337"/>
      <c r="O173" s="1627"/>
      <c r="P173" s="1627"/>
      <c r="AH173" s="1634">
        <v>0</v>
      </c>
    </row>
    <row s="1638" customFormat="1" customHeight="1" ht="0.75" hidden="1">
      <c r="A174" s="1783"/>
      <c r="B174" s="1783"/>
      <c r="C174" s="372" t="s">
        <v>1178</v>
      </c>
      <c r="D174" s="2465"/>
      <c r="E174" s="2207"/>
      <c r="F174" s="2386"/>
      <c r="G174" s="403"/>
      <c r="H174" s="1503"/>
      <c r="I174" s="654"/>
      <c r="J174" s="574"/>
      <c r="K174" s="1503"/>
      <c r="L174" s="217"/>
      <c r="M174" s="344"/>
      <c r="N174" s="337"/>
      <c r="O174" s="1627"/>
      <c r="P174" s="1627"/>
      <c r="AH174" s="1634">
        <v>0</v>
      </c>
    </row>
    <row s="1638" customFormat="1" customHeight="1" ht="18.75" hidden="1">
      <c r="A175" s="1783" t="s">
        <v>215</v>
      </c>
      <c r="B175" s="1783" t="s">
        <v>216</v>
      </c>
      <c r="C175" s="372"/>
      <c r="D175" s="2465"/>
      <c r="E175" s="2207"/>
      <c r="F175" s="2386" t="str">
        <f>INDEX(PT_DIFFERENTIATION_VTAR,MATCH(A175,PT_DIFFERENTIATION_VTAR_ID,0))</f>
        <v>Плата за подключение (технологическое присоединение) к системе теплоснабжения</v>
      </c>
      <c r="G175" s="2430" t="str">
        <f>INDEX(PT_DIFFERENTIATION_NTAR,MATCH(B175,PT_DIFFERENTIATION_NTAR_ID,0))</f>
        <v/>
      </c>
      <c r="H175" s="1865"/>
      <c r="I175" s="1742"/>
      <c r="J175" s="1776"/>
      <c r="K175" s="1781"/>
      <c r="L175" s="1865" t="s">
        <v>322</v>
      </c>
      <c r="M175" s="344"/>
      <c r="N175" s="337"/>
      <c r="O175" s="1627"/>
      <c r="P175" s="1627"/>
      <c r="AH175" s="1634">
        <v>0</v>
      </c>
    </row>
    <row s="1638" customFormat="1" customHeight="1" ht="18.75" hidden="1">
      <c r="A176" s="1783"/>
      <c r="B176" s="1783"/>
      <c r="C176" s="372" t="s">
        <v>1171</v>
      </c>
      <c r="D176" s="2465"/>
      <c r="E176" s="2207"/>
      <c r="F176" s="2386"/>
      <c r="G176" s="2430"/>
      <c r="H176" s="1503"/>
      <c r="I176" s="654" t="s">
        <v>1170</v>
      </c>
      <c r="J176" s="574"/>
      <c r="K176" s="1503"/>
      <c r="L176" s="217"/>
      <c r="M176" s="344"/>
      <c r="N176" s="337"/>
      <c r="O176" s="1627"/>
      <c r="P176" s="1627"/>
      <c r="AH176" s="1634">
        <v>0</v>
      </c>
    </row>
    <row s="1638" customFormat="1" customHeight="1" ht="0.75" hidden="1">
      <c r="A177" s="1783"/>
      <c r="B177" s="1783"/>
      <c r="C177" s="372" t="s">
        <v>1178</v>
      </c>
      <c r="D177" s="2465"/>
      <c r="E177" s="2207"/>
      <c r="F177" s="2386"/>
      <c r="G177" s="403"/>
      <c r="H177" s="1503"/>
      <c r="I177" s="654"/>
      <c r="J177" s="574"/>
      <c r="K177" s="1503"/>
      <c r="L177" s="217"/>
      <c r="M177" s="344"/>
      <c r="N177" s="337"/>
      <c r="O177" s="1627"/>
      <c r="P177" s="1627"/>
      <c r="AH177" s="1634">
        <v>0</v>
      </c>
    </row>
    <row s="1638" customFormat="1" customHeight="1" ht="18.75" hidden="1">
      <c r="A178" s="1783" t="s">
        <v>221</v>
      </c>
      <c r="B178" s="1783" t="s">
        <v>222</v>
      </c>
      <c r="C178" s="372"/>
      <c r="D178" s="2465"/>
      <c r="E178" s="2207"/>
      <c r="F178" s="2386" t="str">
        <f>INDEX(PT_DIFFERENTIATION_VTAR,MATCH(A178,PT_DIFFERENTIATION_VTAR_ID,0))</f>
        <v>Плата за подключение (технологическое присоединение) к системе теплоснабжения (индивидуальная)</v>
      </c>
      <c r="G178" s="2430" t="str">
        <f>INDEX(PT_DIFFERENTIATION_NTAR,MATCH(B178,PT_DIFFERENTIATION_NTAR_ID,0))</f>
        <v/>
      </c>
      <c r="H178" s="1992"/>
      <c r="I178" s="1742"/>
      <c r="J178" s="1776"/>
      <c r="K178" s="1781"/>
      <c r="L178" s="1992" t="s">
        <v>322</v>
      </c>
      <c r="M178" s="344"/>
      <c r="N178" s="337"/>
      <c r="O178" s="1627"/>
      <c r="P178" s="1627"/>
      <c r="AH178" s="1634">
        <v>0</v>
      </c>
    </row>
    <row s="1638" customFormat="1" customHeight="1" ht="18.75" hidden="1">
      <c r="A179" s="1783"/>
      <c r="B179" s="1783"/>
      <c r="C179" s="372" t="s">
        <v>1171</v>
      </c>
      <c r="D179" s="2465"/>
      <c r="E179" s="2207"/>
      <c r="F179" s="2386"/>
      <c r="G179" s="2430"/>
      <c r="H179" s="1503"/>
      <c r="I179" s="654" t="s">
        <v>1170</v>
      </c>
      <c r="J179" s="574"/>
      <c r="K179" s="1503"/>
      <c r="L179" s="217"/>
      <c r="M179" s="344"/>
      <c r="N179" s="337"/>
      <c r="O179" s="1627"/>
      <c r="P179" s="1627"/>
      <c r="AH179" s="1634">
        <v>0</v>
      </c>
    </row>
    <row s="1638" customFormat="1" customHeight="1" ht="0.75" hidden="1">
      <c r="A180" s="1783"/>
      <c r="B180" s="1783"/>
      <c r="C180" s="372" t="s">
        <v>1178</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питьевую воду (питьевое водоснабжение)</v>
      </c>
      <c r="G181" s="2430" t="str">
        <f>INDEX(PT_DIFFERENTIATION_NTAR,MATCH(B181,PT_DIFFERENTIATION_NTAR_ID,0))</f>
        <v/>
      </c>
      <c r="H181" s="1865"/>
      <c r="I181" s="1742"/>
      <c r="J181" s="1776"/>
      <c r="K181" s="1781"/>
      <c r="L181" s="1865" t="s">
        <v>322</v>
      </c>
      <c r="M181" s="344"/>
      <c r="N181" s="337"/>
      <c r="O181" s="1627"/>
      <c r="P181" s="1627"/>
      <c r="AH181" s="1634">
        <v>0</v>
      </c>
    </row>
    <row s="1638" customFormat="1" customHeight="1" ht="18.75" hidden="1">
      <c r="A182" s="1783"/>
      <c r="B182" s="1783"/>
      <c r="C182" s="372" t="s">
        <v>1171</v>
      </c>
      <c r="D182" s="2465"/>
      <c r="E182" s="2207"/>
      <c r="F182" s="2386"/>
      <c r="G182" s="2430"/>
      <c r="H182" s="1503"/>
      <c r="I182" s="654" t="s">
        <v>1170</v>
      </c>
      <c r="J182" s="574"/>
      <c r="K182" s="1503"/>
      <c r="L182" s="217"/>
      <c r="M182" s="344"/>
      <c r="N182" s="337"/>
      <c r="O182" s="1627"/>
      <c r="P182" s="1627"/>
      <c r="AH182" s="1634">
        <v>0</v>
      </c>
    </row>
    <row s="1638" customFormat="1" customHeight="1" ht="0.75" hidden="1">
      <c r="A183" s="1783"/>
      <c r="B183" s="1783"/>
      <c r="C183" s="372" t="s">
        <v>1178</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техническую воду</v>
      </c>
      <c r="G184" s="2430" t="str">
        <f>INDEX(PT_DIFFERENTIATION_NTAR,MATCH(B184,PT_DIFFERENTIATION_NTAR_ID,0))</f>
        <v/>
      </c>
      <c r="H184" s="1865"/>
      <c r="I184" s="1742"/>
      <c r="J184" s="1776"/>
      <c r="K184" s="1781"/>
      <c r="L184" s="1865" t="s">
        <v>322</v>
      </c>
      <c r="M184" s="344"/>
      <c r="N184" s="337"/>
      <c r="O184" s="1627"/>
      <c r="P184" s="1627"/>
      <c r="AH184" s="1634">
        <v>0</v>
      </c>
    </row>
    <row s="1638" customFormat="1" customHeight="1" ht="18.75" hidden="1">
      <c r="A185" s="1783"/>
      <c r="B185" s="1783"/>
      <c r="C185" s="372" t="s">
        <v>1171</v>
      </c>
      <c r="D185" s="2465"/>
      <c r="E185" s="2207"/>
      <c r="F185" s="2386"/>
      <c r="G185" s="2430"/>
      <c r="H185" s="1503"/>
      <c r="I185" s="654" t="s">
        <v>1170</v>
      </c>
      <c r="J185" s="574"/>
      <c r="K185" s="1503"/>
      <c r="L185" s="217"/>
      <c r="M185" s="344"/>
      <c r="N185" s="337"/>
      <c r="O185" s="1627"/>
      <c r="P185" s="1627"/>
      <c r="AH185" s="1634">
        <v>0</v>
      </c>
    </row>
    <row s="1638" customFormat="1" customHeight="1" ht="0.75" hidden="1">
      <c r="A186" s="1783"/>
      <c r="B186" s="1783"/>
      <c r="C186" s="372" t="s">
        <v>1178</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транспортировку воды</v>
      </c>
      <c r="G187" s="2430" t="str">
        <f>INDEX(PT_DIFFERENTIATION_NTAR,MATCH(B187,PT_DIFFERENTIATION_NTAR_ID,0))</f>
        <v/>
      </c>
      <c r="H187" s="1865"/>
      <c r="I187" s="1742"/>
      <c r="J187" s="1776"/>
      <c r="K187" s="1781"/>
      <c r="L187" s="1865" t="s">
        <v>322</v>
      </c>
      <c r="M187" s="344"/>
      <c r="N187" s="337"/>
      <c r="O187" s="1627"/>
      <c r="P187" s="1627"/>
      <c r="AH187" s="1634">
        <v>0</v>
      </c>
    </row>
    <row s="1638" customFormat="1" customHeight="1" ht="18.75" hidden="1">
      <c r="A188" s="1783"/>
      <c r="B188" s="1783"/>
      <c r="C188" s="372" t="s">
        <v>1171</v>
      </c>
      <c r="D188" s="2465"/>
      <c r="E188" s="2207"/>
      <c r="F188" s="2386"/>
      <c r="G188" s="2430"/>
      <c r="H188" s="1503"/>
      <c r="I188" s="654" t="s">
        <v>1170</v>
      </c>
      <c r="J188" s="574"/>
      <c r="K188" s="1503"/>
      <c r="L188" s="217"/>
      <c r="M188" s="344"/>
      <c r="N188" s="337"/>
      <c r="O188" s="1627"/>
      <c r="P188" s="1627"/>
      <c r="AH188" s="1634">
        <v>0</v>
      </c>
    </row>
    <row s="1638" customFormat="1" customHeight="1" ht="0.75" hidden="1">
      <c r="A189" s="1783"/>
      <c r="B189" s="1783"/>
      <c r="C189" s="372" t="s">
        <v>1178</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подвоз воды</v>
      </c>
      <c r="G190" s="2430" t="str">
        <f>INDEX(PT_DIFFERENTIATION_NTAR,MATCH(B190,PT_DIFFERENTIATION_NTAR_ID,0))</f>
        <v/>
      </c>
      <c r="H190" s="1865"/>
      <c r="I190" s="1742"/>
      <c r="J190" s="1776"/>
      <c r="K190" s="1781"/>
      <c r="L190" s="1865" t="s">
        <v>322</v>
      </c>
      <c r="M190" s="344"/>
      <c r="N190" s="337"/>
      <c r="O190" s="1627"/>
      <c r="P190" s="1627"/>
      <c r="AH190" s="1634">
        <v>0</v>
      </c>
    </row>
    <row s="1638" customFormat="1" customHeight="1" ht="18.75" hidden="1">
      <c r="A191" s="1783"/>
      <c r="B191" s="1783"/>
      <c r="C191" s="372" t="s">
        <v>1171</v>
      </c>
      <c r="D191" s="2465"/>
      <c r="E191" s="2207"/>
      <c r="F191" s="2386"/>
      <c r="G191" s="2430"/>
      <c r="H191" s="1503"/>
      <c r="I191" s="654" t="s">
        <v>1170</v>
      </c>
      <c r="J191" s="574"/>
      <c r="K191" s="1503"/>
      <c r="L191" s="217"/>
      <c r="M191" s="344"/>
      <c r="N191" s="337"/>
      <c r="O191" s="1627"/>
      <c r="P191" s="1627"/>
      <c r="AH191" s="1634">
        <v>0</v>
      </c>
    </row>
    <row s="1638" customFormat="1" customHeight="1" ht="0.75" hidden="1">
      <c r="A192" s="1783"/>
      <c r="B192" s="1783"/>
      <c r="C192" s="372" t="s">
        <v>1178</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0" t="str">
        <f>INDEX(PT_DIFFERENTIATION_NTAR,MATCH(B193,PT_DIFFERENTIATION_NTAR_ID,0))</f>
        <v/>
      </c>
      <c r="H193" s="1865"/>
      <c r="I193" s="1742"/>
      <c r="J193" s="1776"/>
      <c r="K193" s="1781"/>
      <c r="L193" s="1865" t="s">
        <v>322</v>
      </c>
      <c r="M193" s="344"/>
      <c r="N193" s="337"/>
      <c r="O193" s="1627"/>
      <c r="P193" s="1627"/>
      <c r="AH193" s="1634">
        <v>0</v>
      </c>
    </row>
    <row s="1638" customFormat="1" customHeight="1" ht="18.75" hidden="1">
      <c r="A194" s="1783"/>
      <c r="B194" s="1783"/>
      <c r="C194" s="372" t="s">
        <v>1171</v>
      </c>
      <c r="D194" s="2465"/>
      <c r="E194" s="2207"/>
      <c r="F194" s="2386"/>
      <c r="G194" s="2430"/>
      <c r="H194" s="1503"/>
      <c r="I194" s="654" t="s">
        <v>1170</v>
      </c>
      <c r="J194" s="574"/>
      <c r="K194" s="1503"/>
      <c r="L194" s="217"/>
      <c r="M194" s="344"/>
      <c r="N194" s="337"/>
      <c r="O194" s="1627"/>
      <c r="P194" s="1627"/>
      <c r="AH194" s="1634">
        <v>0</v>
      </c>
    </row>
    <row s="1638" customFormat="1" customHeight="1" ht="0.75" hidden="1">
      <c r="A195" s="1783"/>
      <c r="B195" s="1783"/>
      <c r="C195" s="372" t="s">
        <v>1178</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горячую воду (горячее водоснабжение)</v>
      </c>
      <c r="G196" s="2430" t="str">
        <f>INDEX(PT_DIFFERENTIATION_NTAR,MATCH(B196,PT_DIFFERENTIATION_NTAR_ID,0))</f>
        <v/>
      </c>
      <c r="H196" s="1865"/>
      <c r="I196" s="1742"/>
      <c r="J196" s="1776"/>
      <c r="K196" s="1781"/>
      <c r="L196" s="1865" t="s">
        <v>322</v>
      </c>
      <c r="M196" s="344"/>
      <c r="N196" s="337"/>
      <c r="O196" s="1627"/>
      <c r="P196" s="1627"/>
      <c r="AH196" s="1634">
        <v>0</v>
      </c>
    </row>
    <row s="1638" customFormat="1" customHeight="1" ht="18.75" hidden="1">
      <c r="A197" s="1783"/>
      <c r="B197" s="1783"/>
      <c r="C197" s="372" t="s">
        <v>1171</v>
      </c>
      <c r="D197" s="2465"/>
      <c r="E197" s="2207"/>
      <c r="F197" s="2386"/>
      <c r="G197" s="2430"/>
      <c r="H197" s="1503"/>
      <c r="I197" s="654" t="s">
        <v>1170</v>
      </c>
      <c r="J197" s="574"/>
      <c r="K197" s="1503"/>
      <c r="L197" s="217"/>
      <c r="M197" s="344"/>
      <c r="N197" s="337"/>
      <c r="O197" s="1627"/>
      <c r="P197" s="1627"/>
      <c r="AH197" s="1634">
        <v>0</v>
      </c>
    </row>
    <row s="1638" customFormat="1" customHeight="1" ht="0.75" hidden="1">
      <c r="A198" s="1783"/>
      <c r="B198" s="1783"/>
      <c r="C198" s="372" t="s">
        <v>1178</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транспортировку горячей воды</v>
      </c>
      <c r="G199" s="2430" t="str">
        <f>INDEX(PT_DIFFERENTIATION_NTAR,MATCH(B199,PT_DIFFERENTIATION_NTAR_ID,0))</f>
        <v/>
      </c>
      <c r="H199" s="1865"/>
      <c r="I199" s="1742"/>
      <c r="J199" s="1776"/>
      <c r="K199" s="1781"/>
      <c r="L199" s="1865" t="s">
        <v>322</v>
      </c>
      <c r="M199" s="344"/>
      <c r="N199" s="337"/>
      <c r="O199" s="1627"/>
      <c r="P199" s="1627"/>
      <c r="AH199" s="1634">
        <v>0</v>
      </c>
    </row>
    <row s="1638" customFormat="1" customHeight="1" ht="18.75" hidden="1">
      <c r="A200" s="1783"/>
      <c r="B200" s="1783"/>
      <c r="C200" s="372" t="s">
        <v>1171</v>
      </c>
      <c r="D200" s="2465"/>
      <c r="E200" s="2207"/>
      <c r="F200" s="2386"/>
      <c r="G200" s="2430"/>
      <c r="H200" s="1503"/>
      <c r="I200" s="654" t="s">
        <v>1170</v>
      </c>
      <c r="J200" s="574"/>
      <c r="K200" s="1503"/>
      <c r="L200" s="217"/>
      <c r="M200" s="344"/>
      <c r="N200" s="337"/>
      <c r="O200" s="1627"/>
      <c r="P200" s="1627"/>
      <c r="AH200" s="1634">
        <v>0</v>
      </c>
    </row>
    <row s="1638" customFormat="1" customHeight="1" ht="0.75" hidden="1">
      <c r="A201" s="1783"/>
      <c r="B201" s="1783"/>
      <c r="C201" s="372" t="s">
        <v>1178</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0" t="str">
        <f>INDEX(PT_DIFFERENTIATION_NTAR,MATCH(B202,PT_DIFFERENTIATION_NTAR_ID,0))</f>
        <v/>
      </c>
      <c r="H202" s="1865"/>
      <c r="I202" s="1742"/>
      <c r="J202" s="1776"/>
      <c r="K202" s="1781"/>
      <c r="L202" s="1865" t="s">
        <v>322</v>
      </c>
      <c r="M202" s="344"/>
      <c r="N202" s="337"/>
      <c r="O202" s="1627"/>
      <c r="P202" s="1627"/>
      <c r="AH202" s="1634">
        <v>0</v>
      </c>
    </row>
    <row s="1638" customFormat="1" customHeight="1" ht="18.75" hidden="1">
      <c r="A203" s="1783"/>
      <c r="B203" s="1783"/>
      <c r="C203" s="372" t="s">
        <v>1171</v>
      </c>
      <c r="D203" s="2465"/>
      <c r="E203" s="2207"/>
      <c r="F203" s="2386"/>
      <c r="G203" s="2430"/>
      <c r="H203" s="1503"/>
      <c r="I203" s="654" t="s">
        <v>1170</v>
      </c>
      <c r="J203" s="574"/>
      <c r="K203" s="1503"/>
      <c r="L203" s="217"/>
      <c r="M203" s="344"/>
      <c r="N203" s="337"/>
      <c r="O203" s="1627"/>
      <c r="P203" s="1627"/>
      <c r="AH203" s="1634">
        <v>0</v>
      </c>
    </row>
    <row s="1638" customFormat="1" customHeight="1" ht="0.75" hidden="1">
      <c r="A204" s="1783"/>
      <c r="B204" s="1783"/>
      <c r="C204" s="372" t="s">
        <v>1178</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водоотведение</v>
      </c>
      <c r="G205" s="2430" t="str">
        <f>INDEX(PT_DIFFERENTIATION_NTAR,MATCH(B205,PT_DIFFERENTIATION_NTAR_ID,0))</f>
        <v/>
      </c>
      <c r="H205" s="1865"/>
      <c r="I205" s="1742"/>
      <c r="J205" s="1776"/>
      <c r="K205" s="1781"/>
      <c r="L205" s="1865" t="s">
        <v>322</v>
      </c>
      <c r="M205" s="344"/>
      <c r="N205" s="337"/>
      <c r="O205" s="1627"/>
      <c r="P205" s="1627"/>
      <c r="AH205" s="1634">
        <v>0</v>
      </c>
    </row>
    <row s="1638" customFormat="1" customHeight="1" ht="18.75" hidden="1">
      <c r="A206" s="1783"/>
      <c r="B206" s="1783"/>
      <c r="C206" s="372" t="s">
        <v>1171</v>
      </c>
      <c r="D206" s="2465"/>
      <c r="E206" s="2207"/>
      <c r="F206" s="2386"/>
      <c r="G206" s="2430"/>
      <c r="H206" s="1503"/>
      <c r="I206" s="654" t="s">
        <v>1170</v>
      </c>
      <c r="J206" s="574"/>
      <c r="K206" s="1503"/>
      <c r="L206" s="217"/>
      <c r="M206" s="344"/>
      <c r="N206" s="337"/>
      <c r="O206" s="1627"/>
      <c r="P206" s="1627"/>
      <c r="AH206" s="1634">
        <v>0</v>
      </c>
    </row>
    <row s="1638" customFormat="1" customHeight="1" ht="0.75" hidden="1">
      <c r="A207" s="1783"/>
      <c r="B207" s="1783"/>
      <c r="C207" s="372" t="s">
        <v>1178</v>
      </c>
      <c r="D207" s="2465"/>
      <c r="E207" s="2207"/>
      <c r="F207" s="2386"/>
      <c r="G207" s="403"/>
      <c r="H207" s="1503"/>
      <c r="I207" s="654"/>
      <c r="J207" s="574"/>
      <c r="K207" s="1503"/>
      <c r="L207" s="217"/>
      <c r="M207" s="344"/>
      <c r="N207" s="337"/>
      <c r="O207" s="1627"/>
      <c r="P207" s="1627"/>
      <c r="AH207" s="1634">
        <v>0</v>
      </c>
    </row>
    <row s="1638" customFormat="1" customHeight="1" ht="18.75" hidden="1">
      <c r="A208" s="1783" t="s">
        <v>286</v>
      </c>
      <c r="B208" s="1783" t="s">
        <v>287</v>
      </c>
      <c r="C208" s="372"/>
      <c r="D208" s="2465"/>
      <c r="E208" s="2207"/>
      <c r="F208" s="2386" t="str">
        <f>INDEX(PT_DIFFERENTIATION_VTAR,MATCH(A208,PT_DIFFERENTIATION_VTAR_ID,0))</f>
        <v>Тариф на транспортировку сточных вод</v>
      </c>
      <c r="G208" s="2430" t="str">
        <f>INDEX(PT_DIFFERENTIATION_NTAR,MATCH(B208,PT_DIFFERENTIATION_NTAR_ID,0))</f>
        <v/>
      </c>
      <c r="H208" s="1865"/>
      <c r="I208" s="1742"/>
      <c r="J208" s="1776"/>
      <c r="K208" s="1781"/>
      <c r="L208" s="1865" t="s">
        <v>322</v>
      </c>
      <c r="M208" s="344"/>
      <c r="N208" s="337"/>
      <c r="O208" s="1627"/>
      <c r="P208" s="1627"/>
      <c r="AH208" s="1634">
        <v>0</v>
      </c>
    </row>
    <row s="1638" customFormat="1" customHeight="1" ht="18.75" hidden="1">
      <c r="A209" s="1783"/>
      <c r="B209" s="1783"/>
      <c r="C209" s="372" t="s">
        <v>1171</v>
      </c>
      <c r="D209" s="2465"/>
      <c r="E209" s="2207"/>
      <c r="F209" s="2386"/>
      <c r="G209" s="2430"/>
      <c r="H209" s="1503"/>
      <c r="I209" s="654" t="s">
        <v>1170</v>
      </c>
      <c r="J209" s="574"/>
      <c r="K209" s="1503"/>
      <c r="L209" s="217"/>
      <c r="M209" s="344"/>
      <c r="N209" s="337"/>
      <c r="O209" s="1627"/>
      <c r="P209" s="1627"/>
      <c r="AH209" s="1634">
        <v>0</v>
      </c>
    </row>
    <row s="1638" customFormat="1" customHeight="1" ht="0.75" hidden="1">
      <c r="A210" s="1783"/>
      <c r="B210" s="1783"/>
      <c r="C210" s="372" t="s">
        <v>1178</v>
      </c>
      <c r="D210" s="2465"/>
      <c r="E210" s="2207"/>
      <c r="F210" s="2386"/>
      <c r="G210" s="403"/>
      <c r="H210" s="1503"/>
      <c r="I210" s="654"/>
      <c r="J210" s="574"/>
      <c r="K210" s="1503"/>
      <c r="L210" s="217"/>
      <c r="M210" s="344"/>
      <c r="N210" s="337"/>
      <c r="O210" s="1627"/>
      <c r="P210" s="1627"/>
      <c r="AH210" s="1634">
        <v>0</v>
      </c>
    </row>
    <row s="1638" customFormat="1" customHeight="1" ht="18.75" hidden="1">
      <c r="A211" s="1783" t="s">
        <v>291</v>
      </c>
      <c r="B211" s="1783" t="s">
        <v>292</v>
      </c>
      <c r="C211" s="372"/>
      <c r="D211" s="2465"/>
      <c r="E211" s="2207"/>
      <c r="F211" s="2386" t="str">
        <f>INDEX(PT_DIFFERENTIATION_VTAR,MATCH(A211,PT_DIFFERENTIATION_VTAR_ID,0))</f>
        <v>Тариф на подключение (технологическое присоединение) к централизованной системе водоотведения</v>
      </c>
      <c r="G211" s="2430" t="str">
        <f>INDEX(PT_DIFFERENTIATION_NTAR,MATCH(B211,PT_DIFFERENTIATION_NTAR_ID,0))</f>
        <v/>
      </c>
      <c r="H211" s="1865"/>
      <c r="I211" s="1742"/>
      <c r="J211" s="1776"/>
      <c r="K211" s="1781"/>
      <c r="L211" s="1865" t="s">
        <v>322</v>
      </c>
      <c r="M211" s="344"/>
      <c r="N211" s="337"/>
      <c r="O211" s="1627"/>
      <c r="P211" s="1627"/>
      <c r="AH211" s="1634">
        <v>0</v>
      </c>
    </row>
    <row s="1638" customFormat="1" customHeight="1" ht="18.75" hidden="1">
      <c r="A212" s="1783"/>
      <c r="B212" s="1783"/>
      <c r="C212" s="372" t="s">
        <v>1171</v>
      </c>
      <c r="D212" s="2465"/>
      <c r="E212" s="2207"/>
      <c r="F212" s="2386"/>
      <c r="G212" s="2430"/>
      <c r="H212" s="1503"/>
      <c r="I212" s="654" t="s">
        <v>1170</v>
      </c>
      <c r="J212" s="574"/>
      <c r="K212" s="1503"/>
      <c r="L212" s="217"/>
      <c r="M212" s="344"/>
      <c r="N212" s="337"/>
      <c r="O212" s="1627"/>
      <c r="P212" s="1627"/>
      <c r="AH212" s="1634">
        <v>0</v>
      </c>
    </row>
    <row s="1638" customFormat="1" customHeight="1" ht="1.05">
      <c r="A213" s="1783"/>
      <c r="B213" s="1783"/>
      <c r="C213" s="372" t="s">
        <v>1178</v>
      </c>
      <c r="D213" s="2465"/>
      <c r="E213" s="2207"/>
      <c r="F213" s="2386"/>
      <c r="G213" s="403"/>
      <c r="H213" s="1503"/>
      <c r="I213" s="654"/>
      <c r="J213" s="574"/>
      <c r="K213" s="1503"/>
      <c r="L213" s="217"/>
      <c r="M213" s="344"/>
      <c r="N213" s="337"/>
      <c r="O213" s="1627"/>
      <c r="P213" s="1627"/>
      <c r="AH213" s="1634">
        <v>1</v>
      </c>
    </row>
    <row customHeight="1" ht="27.299999999999997">
      <c r="A214" s="1783"/>
      <c r="B214" s="1783"/>
      <c r="D214" s="379"/>
      <c r="E214" s="150" t="s">
        <v>116</v>
      </c>
      <c r="F214"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3"/>
      <c r="H214" s="2463"/>
      <c r="I214" s="2463"/>
      <c r="J214" s="2463"/>
      <c r="K214" s="2463"/>
      <c r="L214" s="2463"/>
      <c r="M214" s="300"/>
      <c r="N214" s="337"/>
      <c r="AH214" s="377">
        <v>26</v>
      </c>
    </row>
    <row s="1638" customFormat="1" customHeight="1" ht="60.75" hidden="1">
      <c r="A215" s="1783" t="s">
        <v>160</v>
      </c>
      <c r="B215" s="1783" t="s">
        <v>161</v>
      </c>
      <c r="C215" s="372"/>
      <c r="D215" s="2465"/>
      <c r="E215" s="2207"/>
      <c r="F215" s="238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0" t="str">
        <f>INDEX(PT_DIFFERENTIATION_NTAR,MATCH(B215,PT_DIFFERENTIATION_NTAR_ID,0))</f>
        <v/>
      </c>
      <c r="H215" s="1865"/>
      <c r="I215" s="1742"/>
      <c r="J215" s="1776"/>
      <c r="K215" s="1781"/>
      <c r="L215" s="1865" t="s">
        <v>322</v>
      </c>
      <c r="M215"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7"/>
      <c r="O215" s="1627"/>
      <c r="P215" s="1627"/>
      <c r="AH215" s="1634">
        <v>0</v>
      </c>
    </row>
    <row s="1638" customFormat="1" customHeight="1" ht="18.75" hidden="1">
      <c r="A216" s="1783"/>
      <c r="B216" s="1783"/>
      <c r="C216" s="372" t="s">
        <v>1171</v>
      </c>
      <c r="D216" s="2465"/>
      <c r="E216" s="2207"/>
      <c r="F216" s="2386"/>
      <c r="G216" s="2430"/>
      <c r="H216" s="1503"/>
      <c r="I216" s="654" t="s">
        <v>1170</v>
      </c>
      <c r="J216" s="574"/>
      <c r="K216" s="1503"/>
      <c r="L216" s="217"/>
      <c r="M216" s="2173"/>
      <c r="N216" s="337"/>
      <c r="O216" s="1627"/>
      <c r="P216" s="1627"/>
      <c r="AH216" s="1634">
        <v>0</v>
      </c>
    </row>
    <row s="1638" customFormat="1" customHeight="1" ht="0.75" hidden="1">
      <c r="A217" s="1783"/>
      <c r="B217" s="1783"/>
      <c r="C217" s="372" t="s">
        <v>1178</v>
      </c>
      <c r="D217" s="2465"/>
      <c r="E217" s="2207"/>
      <c r="F217" s="2386"/>
      <c r="G217" s="403"/>
      <c r="H217" s="1503"/>
      <c r="I217" s="654"/>
      <c r="J217" s="574"/>
      <c r="K217" s="1503"/>
      <c r="L217" s="217"/>
      <c r="M217" s="2173"/>
      <c r="N217" s="337"/>
      <c r="O217" s="1627"/>
      <c r="P217" s="1627"/>
      <c r="AH217" s="1634">
        <v>0</v>
      </c>
    </row>
    <row s="1638" customFormat="1" customHeight="1" ht="45" hidden="1">
      <c r="A218" s="1783" t="s">
        <v>168</v>
      </c>
      <c r="B218" s="1783" t="s">
        <v>169</v>
      </c>
      <c r="C218" s="372"/>
      <c r="D218" s="2465"/>
      <c r="E218" s="2207"/>
      <c r="F218" s="2386"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30" t="str">
        <f>INDEX(PT_DIFFERENTIATION_NTAR,MATCH(B218,PT_DIFFERENTIATION_NTAR_ID,0))</f>
        <v>Тариф на тепловую энергию (мощность), поставляемую АО "Интер РАО - Электрогенерация" потребителям Республики Коми</v>
      </c>
      <c r="H218" s="1865"/>
      <c r="I218" s="1742"/>
      <c r="J218" s="1776"/>
      <c r="K218" s="1781"/>
      <c r="L218" s="1865" t="s">
        <v>322</v>
      </c>
      <c r="M218" s="2174"/>
      <c r="N218" s="337"/>
      <c r="O218" s="1627"/>
      <c r="P218" s="1627"/>
      <c r="AH218" s="1634">
        <v>0</v>
      </c>
    </row>
    <row s="1638" customFormat="1" customHeight="1" ht="18.75" hidden="1">
      <c r="A219" s="1783"/>
      <c r="B219" s="1783"/>
      <c r="C219" s="372" t="s">
        <v>1171</v>
      </c>
      <c r="D219" s="2465"/>
      <c r="E219" s="2207"/>
      <c r="F219" s="2386"/>
      <c r="G219" s="2430"/>
      <c r="H219" s="1503"/>
      <c r="I219" s="654" t="s">
        <v>1170</v>
      </c>
      <c r="J219" s="574"/>
      <c r="K219" s="1503"/>
      <c r="L219" s="217"/>
      <c r="M219" s="1864"/>
      <c r="N219" s="337"/>
      <c r="O219" s="1627"/>
      <c r="P219" s="1627"/>
      <c r="AH219" s="1634">
        <v>0</v>
      </c>
    </row>
    <row s="1638" customFormat="1" customHeight="1" ht="18.75">
      <c r="A220" s="1826" t="s">
        <v>168</v>
      </c>
      <c r="B220" s="1826" t="s">
        <v>177</v>
      </c>
      <c r="C220" s="1690"/>
      <c r="D220" s="347"/>
      <c r="E220" s="1034"/>
      <c r="F220" s="1034"/>
      <c r="G220" s="2430" t="str">
        <f>INDEX(PT_DIFFERENTIATION_NTAR,MATCH(B220,PT_DIFFERENTIATION_NTAR_ID,0))</f>
        <v>Тариф на тепловую энергию (мощность), поставляемую АО "Интер РАО - Электрогенерация" потребителям Республики Коми</v>
      </c>
      <c r="H220" s="2274"/>
      <c r="I220" s="1742"/>
      <c r="J220" s="1776"/>
      <c r="K220" s="1781"/>
      <c r="L220" s="2274" t="s">
        <v>322</v>
      </c>
      <c r="M220" s="2321"/>
      <c r="N220" s="621"/>
      <c r="O220" s="1627"/>
      <c r="P220" s="1627"/>
      <c r="Q220" s="1638"/>
      <c r="R220" s="1638"/>
      <c r="S220" s="1638"/>
      <c r="T220" s="1638"/>
      <c r="U220" s="1638"/>
      <c r="V220" s="1638"/>
      <c r="W220" s="1638"/>
      <c r="X220" s="1638"/>
      <c r="Y220" s="1638"/>
      <c r="Z220" s="1638"/>
      <c r="AA220" s="1638"/>
      <c r="AB220" s="1638"/>
      <c r="AC220" s="1638"/>
      <c r="AD220" s="1638"/>
      <c r="AE220" s="1638"/>
      <c r="AF220" s="1638"/>
      <c r="AG220" s="1638"/>
      <c r="AH220" s="1638">
        <v>0</v>
      </c>
    </row>
    <row s="1638" customFormat="1" customHeight="1" ht="18.75">
      <c r="A221" s="1826"/>
      <c r="B221" s="1826"/>
      <c r="C221" s="1690" t="s">
        <v>1171</v>
      </c>
      <c r="D221" s="347"/>
      <c r="E221" s="1034"/>
      <c r="F221" s="1034"/>
      <c r="G221" s="2430"/>
      <c r="H221" s="3789"/>
      <c r="I221" s="3795" t="s">
        <v>1170</v>
      </c>
      <c r="J221" s="3791"/>
      <c r="K221" s="3789"/>
      <c r="L221" s="3792"/>
      <c r="M221" s="2321"/>
      <c r="N221" s="621"/>
      <c r="O221" s="1627"/>
      <c r="P221" s="1627"/>
      <c r="Q221" s="1638"/>
      <c r="R221" s="1638"/>
      <c r="S221" s="1638"/>
      <c r="T221" s="1638"/>
      <c r="U221" s="1638"/>
      <c r="V221" s="1638"/>
      <c r="W221" s="1638"/>
      <c r="X221" s="1638"/>
      <c r="Y221" s="1638"/>
      <c r="Z221" s="1638"/>
      <c r="AA221" s="1638"/>
      <c r="AB221" s="1638"/>
      <c r="AC221" s="1638"/>
      <c r="AD221" s="1638"/>
      <c r="AE221" s="1638"/>
      <c r="AF221" s="1638"/>
      <c r="AG221" s="1638"/>
      <c r="AH221" s="1638">
        <v>0</v>
      </c>
    </row>
    <row s="1638" customFormat="1" customHeight="1" ht="0.75" hidden="1">
      <c r="A222" s="1783"/>
      <c r="B222" s="1783"/>
      <c r="C222" s="372" t="s">
        <v>1178</v>
      </c>
      <c r="D222" s="2465"/>
      <c r="E222" s="2207"/>
      <c r="F222" s="2386"/>
      <c r="G222" s="403"/>
      <c r="H222" s="1503"/>
      <c r="I222" s="654"/>
      <c r="J222" s="574"/>
      <c r="K222" s="1503"/>
      <c r="L222" s="217"/>
      <c r="M222" s="344"/>
      <c r="N222" s="337"/>
      <c r="O222" s="1627"/>
      <c r="P222" s="1627"/>
      <c r="AH222" s="1634">
        <v>0</v>
      </c>
    </row>
    <row s="1638" customFormat="1" customHeight="1" ht="45" hidden="1">
      <c r="A223" s="1783" t="s">
        <v>185</v>
      </c>
      <c r="B223" s="1783" t="s">
        <v>186</v>
      </c>
      <c r="C223" s="372"/>
      <c r="D223" s="2465"/>
      <c r="E223" s="2207"/>
      <c r="F223" s="238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30" t="str">
        <f>INDEX(PT_DIFFERENTIATION_NTAR,MATCH(B223,PT_DIFFERENTIATION_NTAR_ID,0))</f>
        <v>Тариф на теплоноситель, поставляемый АО "Интер РАО - Электрогенерация" потребителям Республики Коми</v>
      </c>
      <c r="H223" s="1865"/>
      <c r="I223" s="1742"/>
      <c r="J223" s="1776"/>
      <c r="K223" s="1781"/>
      <c r="L223" s="1865" t="s">
        <v>322</v>
      </c>
      <c r="M223" s="344"/>
      <c r="N223" s="337"/>
      <c r="O223" s="1627"/>
      <c r="P223" s="1627"/>
      <c r="AH223" s="1634">
        <v>0</v>
      </c>
    </row>
    <row s="1638" customFormat="1" customHeight="1" ht="18.75" hidden="1">
      <c r="A224" s="1783"/>
      <c r="B224" s="1783"/>
      <c r="C224" s="372" t="s">
        <v>1171</v>
      </c>
      <c r="D224" s="2465"/>
      <c r="E224" s="2207"/>
      <c r="F224" s="2386"/>
      <c r="G224" s="2430"/>
      <c r="H224" s="1503"/>
      <c r="I224" s="654" t="s">
        <v>1170</v>
      </c>
      <c r="J224" s="574"/>
      <c r="K224" s="1503"/>
      <c r="L224" s="217"/>
      <c r="M224" s="344"/>
      <c r="N224" s="337"/>
      <c r="O224" s="1627"/>
      <c r="P224" s="1627"/>
      <c r="AH224" s="1634">
        <v>0</v>
      </c>
    </row>
    <row s="1638" customFormat="1" customHeight="1" ht="0.75" hidden="1">
      <c r="A225" s="1783"/>
      <c r="B225" s="1783"/>
      <c r="C225" s="372" t="s">
        <v>1178</v>
      </c>
      <c r="D225" s="2465"/>
      <c r="E225" s="2207"/>
      <c r="F225" s="2386"/>
      <c r="G225" s="403"/>
      <c r="H225" s="1503"/>
      <c r="I225" s="654"/>
      <c r="J225" s="574"/>
      <c r="K225" s="1503"/>
      <c r="L225" s="217"/>
      <c r="M225" s="344"/>
      <c r="N225" s="337"/>
      <c r="O225" s="1627"/>
      <c r="P225" s="1627"/>
      <c r="AH225" s="1634">
        <v>0</v>
      </c>
    </row>
    <row s="1638" customFormat="1" customHeight="1" ht="45" hidden="1">
      <c r="A226" s="1783" t="s">
        <v>191</v>
      </c>
      <c r="B226" s="1783" t="s">
        <v>192</v>
      </c>
      <c r="C226" s="372"/>
      <c r="D226" s="2465"/>
      <c r="E226" s="2207"/>
      <c r="F226" s="238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30" t="str">
        <f>INDEX(PT_DIFFERENTIATION_NTAR,MATCH(B226,PT_DIFFERENTIATION_NTAR_ID,0))</f>
        <v/>
      </c>
      <c r="H226" s="1865"/>
      <c r="I226" s="1742"/>
      <c r="J226" s="1776"/>
      <c r="K226" s="1781"/>
      <c r="L226" s="1865" t="s">
        <v>322</v>
      </c>
      <c r="M226" s="344"/>
      <c r="N226" s="337"/>
      <c r="O226" s="1627"/>
      <c r="P226" s="1627"/>
      <c r="AH226" s="1634">
        <v>0</v>
      </c>
    </row>
    <row s="1638" customFormat="1" customHeight="1" ht="18.75" hidden="1">
      <c r="A227" s="1783"/>
      <c r="B227" s="1783"/>
      <c r="C227" s="372" t="s">
        <v>1171</v>
      </c>
      <c r="D227" s="2465"/>
      <c r="E227" s="2207"/>
      <c r="F227" s="2386"/>
      <c r="G227" s="2430"/>
      <c r="H227" s="1503"/>
      <c r="I227" s="654" t="s">
        <v>1170</v>
      </c>
      <c r="J227" s="574"/>
      <c r="K227" s="1503"/>
      <c r="L227" s="217"/>
      <c r="M227" s="344"/>
      <c r="N227" s="337"/>
      <c r="O227" s="1627"/>
      <c r="P227" s="1627"/>
      <c r="AH227" s="1634">
        <v>0</v>
      </c>
    </row>
    <row s="1638" customFormat="1" customHeight="1" ht="0.75" hidden="1">
      <c r="A228" s="1783"/>
      <c r="B228" s="1783"/>
      <c r="C228" s="372" t="s">
        <v>1178</v>
      </c>
      <c r="D228" s="2465"/>
      <c r="E228" s="2207"/>
      <c r="F228" s="2386"/>
      <c r="G228" s="403"/>
      <c r="H228" s="1503"/>
      <c r="I228" s="654"/>
      <c r="J228" s="574"/>
      <c r="K228" s="1503"/>
      <c r="L228" s="217"/>
      <c r="M228" s="344"/>
      <c r="N228" s="337"/>
      <c r="O228" s="1627"/>
      <c r="P228" s="1627"/>
      <c r="AH228" s="1634">
        <v>0</v>
      </c>
    </row>
    <row s="1638" customFormat="1" customHeight="1" ht="18.75" hidden="1">
      <c r="A229" s="1783" t="s">
        <v>197</v>
      </c>
      <c r="B229" s="1783" t="s">
        <v>198</v>
      </c>
      <c r="C229" s="372"/>
      <c r="D229" s="2465"/>
      <c r="E229" s="2207"/>
      <c r="F229" s="2386" t="str">
        <f>INDEX(PT_DIFFERENTIATION_VTAR,MATCH(A229,PT_DIFFERENTIATION_VTAR_ID,0))</f>
        <v>Тарифы на услуги по передаче тепловой энергии</v>
      </c>
      <c r="G229" s="2430" t="str">
        <f>INDEX(PT_DIFFERENTIATION_NTAR,MATCH(B229,PT_DIFFERENTIATION_NTAR_ID,0))</f>
        <v/>
      </c>
      <c r="H229" s="1865"/>
      <c r="I229" s="1742"/>
      <c r="J229" s="1776"/>
      <c r="K229" s="1781"/>
      <c r="L229" s="1865" t="s">
        <v>322</v>
      </c>
      <c r="M229" s="344"/>
      <c r="N229" s="337"/>
      <c r="O229" s="1627"/>
      <c r="P229" s="1627"/>
      <c r="AH229" s="1634">
        <v>0</v>
      </c>
    </row>
    <row s="1638" customFormat="1" customHeight="1" ht="18.75" hidden="1">
      <c r="A230" s="1783"/>
      <c r="B230" s="1783"/>
      <c r="C230" s="372" t="s">
        <v>1171</v>
      </c>
      <c r="D230" s="2465"/>
      <c r="E230" s="2207"/>
      <c r="F230" s="2386"/>
      <c r="G230" s="2430"/>
      <c r="H230" s="1503"/>
      <c r="I230" s="654" t="s">
        <v>1170</v>
      </c>
      <c r="J230" s="574"/>
      <c r="K230" s="1503"/>
      <c r="L230" s="217"/>
      <c r="M230" s="344"/>
      <c r="N230" s="337"/>
      <c r="O230" s="1627"/>
      <c r="P230" s="1627"/>
      <c r="AH230" s="1634">
        <v>0</v>
      </c>
    </row>
    <row s="1638" customFormat="1" customHeight="1" ht="0.75" hidden="1">
      <c r="A231" s="1783"/>
      <c r="B231" s="1783"/>
      <c r="C231" s="372" t="s">
        <v>1178</v>
      </c>
      <c r="D231" s="2465"/>
      <c r="E231" s="2207"/>
      <c r="F231" s="2386"/>
      <c r="G231" s="403"/>
      <c r="H231" s="1503"/>
      <c r="I231" s="654"/>
      <c r="J231" s="574"/>
      <c r="K231" s="1503"/>
      <c r="L231" s="217"/>
      <c r="M231" s="344"/>
      <c r="N231" s="337"/>
      <c r="O231" s="1627"/>
      <c r="P231" s="1627"/>
      <c r="AH231" s="1634">
        <v>0</v>
      </c>
    </row>
    <row s="1638" customFormat="1" customHeight="1" ht="18.75" hidden="1">
      <c r="A232" s="1783" t="s">
        <v>203</v>
      </c>
      <c r="B232" s="1783" t="s">
        <v>204</v>
      </c>
      <c r="C232" s="372"/>
      <c r="D232" s="2465"/>
      <c r="E232" s="2207"/>
      <c r="F232" s="2386" t="str">
        <f>INDEX(PT_DIFFERENTIATION_VTAR,MATCH(A232,PT_DIFFERENTIATION_VTAR_ID,0))</f>
        <v>Тарифы на услуги по передаче теплоносителя</v>
      </c>
      <c r="G232" s="2430" t="str">
        <f>INDEX(PT_DIFFERENTIATION_NTAR,MATCH(B232,PT_DIFFERENTIATION_NTAR_ID,0))</f>
        <v/>
      </c>
      <c r="H232" s="1865"/>
      <c r="I232" s="1742"/>
      <c r="J232" s="1776"/>
      <c r="K232" s="1781"/>
      <c r="L232" s="1865" t="s">
        <v>322</v>
      </c>
      <c r="M232" s="344"/>
      <c r="N232" s="337"/>
      <c r="O232" s="1627"/>
      <c r="P232" s="1627"/>
      <c r="AH232" s="1634">
        <v>0</v>
      </c>
    </row>
    <row s="1638" customFormat="1" customHeight="1" ht="18.75" hidden="1">
      <c r="A233" s="1783"/>
      <c r="B233" s="1783"/>
      <c r="C233" s="372" t="s">
        <v>1171</v>
      </c>
      <c r="D233" s="2465"/>
      <c r="E233" s="2207"/>
      <c r="F233" s="2386"/>
      <c r="G233" s="2430"/>
      <c r="H233" s="1503"/>
      <c r="I233" s="654" t="s">
        <v>1170</v>
      </c>
      <c r="J233" s="574"/>
      <c r="K233" s="1503"/>
      <c r="L233" s="217"/>
      <c r="M233" s="344"/>
      <c r="N233" s="337"/>
      <c r="O233" s="1627"/>
      <c r="P233" s="1627"/>
      <c r="AH233" s="1634">
        <v>0</v>
      </c>
    </row>
    <row s="1638" customFormat="1" customHeight="1" ht="0.75" hidden="1">
      <c r="A234" s="1783"/>
      <c r="B234" s="1783"/>
      <c r="C234" s="372" t="s">
        <v>1178</v>
      </c>
      <c r="D234" s="2465"/>
      <c r="E234" s="2207"/>
      <c r="F234" s="2386"/>
      <c r="G234" s="403"/>
      <c r="H234" s="1503"/>
      <c r="I234" s="654"/>
      <c r="J234" s="574"/>
      <c r="K234" s="1503"/>
      <c r="L234" s="217"/>
      <c r="M234" s="344"/>
      <c r="N234" s="337"/>
      <c r="O234" s="1627"/>
      <c r="P234" s="1627"/>
      <c r="AH234" s="1634">
        <v>0</v>
      </c>
    </row>
    <row s="1638" customFormat="1" customHeight="1" ht="18.75" hidden="1">
      <c r="A235" s="1783" t="s">
        <v>209</v>
      </c>
      <c r="B235" s="1783" t="s">
        <v>210</v>
      </c>
      <c r="C235" s="372"/>
      <c r="D235" s="2465"/>
      <c r="E235" s="2207"/>
      <c r="F235" s="238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0" t="str">
        <f>INDEX(PT_DIFFERENTIATION_NTAR,MATCH(B235,PT_DIFFERENTIATION_NTAR_ID,0))</f>
        <v/>
      </c>
      <c r="H235" s="1865"/>
      <c r="I235" s="1742"/>
      <c r="J235" s="1776"/>
      <c r="K235" s="1781"/>
      <c r="L235" s="1865" t="s">
        <v>322</v>
      </c>
      <c r="M235" s="344"/>
      <c r="N235" s="337"/>
      <c r="O235" s="1627"/>
      <c r="P235" s="1627"/>
      <c r="AH235" s="1634">
        <v>0</v>
      </c>
    </row>
    <row s="1638" customFormat="1" customHeight="1" ht="18.75" hidden="1">
      <c r="A236" s="1783"/>
      <c r="B236" s="1783"/>
      <c r="C236" s="372" t="s">
        <v>1171</v>
      </c>
      <c r="D236" s="2465"/>
      <c r="E236" s="2207"/>
      <c r="F236" s="2386"/>
      <c r="G236" s="2430"/>
      <c r="H236" s="1503"/>
      <c r="I236" s="654" t="s">
        <v>1170</v>
      </c>
      <c r="J236" s="574"/>
      <c r="K236" s="1503"/>
      <c r="L236" s="217"/>
      <c r="M236" s="344"/>
      <c r="N236" s="337"/>
      <c r="O236" s="1627"/>
      <c r="P236" s="1627"/>
      <c r="AH236" s="1634">
        <v>0</v>
      </c>
    </row>
    <row s="1638" customFormat="1" customHeight="1" ht="0.75" hidden="1">
      <c r="A237" s="1783"/>
      <c r="B237" s="1783"/>
      <c r="C237" s="372" t="s">
        <v>1178</v>
      </c>
      <c r="D237" s="2465"/>
      <c r="E237" s="2207"/>
      <c r="F237" s="2386"/>
      <c r="G237" s="403"/>
      <c r="H237" s="1503"/>
      <c r="I237" s="654"/>
      <c r="J237" s="574"/>
      <c r="K237" s="1503"/>
      <c r="L237" s="217"/>
      <c r="M237" s="344"/>
      <c r="N237" s="337"/>
      <c r="O237" s="1627"/>
      <c r="P237" s="1627"/>
      <c r="AH237" s="1634">
        <v>0</v>
      </c>
    </row>
    <row s="1638" customFormat="1" customHeight="1" ht="18.75" hidden="1">
      <c r="A238" s="1783" t="s">
        <v>215</v>
      </c>
      <c r="B238" s="1783" t="s">
        <v>216</v>
      </c>
      <c r="C238" s="372"/>
      <c r="D238" s="2465"/>
      <c r="E238" s="2207"/>
      <c r="F238" s="2386" t="str">
        <f>INDEX(PT_DIFFERENTIATION_VTAR,MATCH(A238,PT_DIFFERENTIATION_VTAR_ID,0))</f>
        <v>Плата за подключение (технологическое присоединение) к системе теплоснабжения</v>
      </c>
      <c r="G238" s="2430" t="str">
        <f>INDEX(PT_DIFFERENTIATION_NTAR,MATCH(B238,PT_DIFFERENTIATION_NTAR_ID,0))</f>
        <v/>
      </c>
      <c r="H238" s="1865"/>
      <c r="I238" s="1742"/>
      <c r="J238" s="1776"/>
      <c r="K238" s="1781"/>
      <c r="L238" s="1865" t="s">
        <v>322</v>
      </c>
      <c r="M238" s="344"/>
      <c r="N238" s="337"/>
      <c r="O238" s="1627"/>
      <c r="P238" s="1627"/>
      <c r="AH238" s="1634">
        <v>0</v>
      </c>
    </row>
    <row s="1638" customFormat="1" customHeight="1" ht="18.75" hidden="1">
      <c r="A239" s="1783"/>
      <c r="B239" s="1783"/>
      <c r="C239" s="372" t="s">
        <v>1171</v>
      </c>
      <c r="D239" s="2465"/>
      <c r="E239" s="2207"/>
      <c r="F239" s="2386"/>
      <c r="G239" s="2430"/>
      <c r="H239" s="1503"/>
      <c r="I239" s="654" t="s">
        <v>1170</v>
      </c>
      <c r="J239" s="574"/>
      <c r="K239" s="1503"/>
      <c r="L239" s="217"/>
      <c r="M239" s="344"/>
      <c r="N239" s="337"/>
      <c r="O239" s="1627"/>
      <c r="P239" s="1627"/>
      <c r="AH239" s="1634">
        <v>0</v>
      </c>
    </row>
    <row s="1638" customFormat="1" customHeight="1" ht="0.75" hidden="1">
      <c r="A240" s="1783"/>
      <c r="B240" s="1783"/>
      <c r="C240" s="372" t="s">
        <v>1178</v>
      </c>
      <c r="D240" s="2465"/>
      <c r="E240" s="2207"/>
      <c r="F240" s="2386"/>
      <c r="G240" s="403"/>
      <c r="H240" s="1503"/>
      <c r="I240" s="654"/>
      <c r="J240" s="574"/>
      <c r="K240" s="1503"/>
      <c r="L240" s="217"/>
      <c r="M240" s="344"/>
      <c r="N240" s="337"/>
      <c r="O240" s="1627"/>
      <c r="P240" s="1627"/>
      <c r="AH240" s="1634">
        <v>0</v>
      </c>
    </row>
    <row s="1638" customFormat="1" customHeight="1" ht="18.75" hidden="1">
      <c r="A241" s="1783" t="s">
        <v>221</v>
      </c>
      <c r="B241" s="1783" t="s">
        <v>222</v>
      </c>
      <c r="C241" s="372"/>
      <c r="D241" s="2465"/>
      <c r="E241" s="2207"/>
      <c r="F241" s="2386" t="str">
        <f>INDEX(PT_DIFFERENTIATION_VTAR,MATCH(A241,PT_DIFFERENTIATION_VTAR_ID,0))</f>
        <v>Плата за подключение (технологическое присоединение) к системе теплоснабжения (индивидуальная)</v>
      </c>
      <c r="G241" s="2430" t="str">
        <f>INDEX(PT_DIFFERENTIATION_NTAR,MATCH(B241,PT_DIFFERENTIATION_NTAR_ID,0))</f>
        <v/>
      </c>
      <c r="H241" s="1992"/>
      <c r="I241" s="1742"/>
      <c r="J241" s="1776"/>
      <c r="K241" s="1781"/>
      <c r="L241" s="1992" t="s">
        <v>322</v>
      </c>
      <c r="M241" s="344"/>
      <c r="N241" s="337"/>
      <c r="O241" s="1627"/>
      <c r="P241" s="1627"/>
      <c r="AH241" s="1634">
        <v>0</v>
      </c>
    </row>
    <row s="1638" customFormat="1" customHeight="1" ht="18.75" hidden="1">
      <c r="A242" s="1783"/>
      <c r="B242" s="1783"/>
      <c r="C242" s="372" t="s">
        <v>1171</v>
      </c>
      <c r="D242" s="2465"/>
      <c r="E242" s="2207"/>
      <c r="F242" s="2386"/>
      <c r="G242" s="2430"/>
      <c r="H242" s="1503"/>
      <c r="I242" s="654" t="s">
        <v>1170</v>
      </c>
      <c r="J242" s="574"/>
      <c r="K242" s="1503"/>
      <c r="L242" s="217"/>
      <c r="M242" s="344"/>
      <c r="N242" s="337"/>
      <c r="O242" s="1627"/>
      <c r="P242" s="1627"/>
      <c r="AH242" s="1634">
        <v>0</v>
      </c>
    </row>
    <row s="1638" customFormat="1" customHeight="1" ht="0.75" hidden="1">
      <c r="A243" s="1783"/>
      <c r="B243" s="1783"/>
      <c r="C243" s="372" t="s">
        <v>1178</v>
      </c>
      <c r="D243" s="2465"/>
      <c r="E243" s="2207"/>
      <c r="F243" s="2386"/>
      <c r="G243" s="403"/>
      <c r="H243" s="1503"/>
      <c r="I243" s="654"/>
      <c r="J243" s="574"/>
      <c r="K243" s="1503"/>
      <c r="L243" s="217"/>
      <c r="M243" s="344"/>
      <c r="N243" s="337"/>
      <c r="O243" s="1627"/>
      <c r="P243" s="1627"/>
      <c r="AH243" s="1634">
        <v>0</v>
      </c>
    </row>
    <row s="1638" customFormat="1" customHeight="1" ht="18.75" hidden="1">
      <c r="A244" s="1783" t="s">
        <v>241</v>
      </c>
      <c r="B244" s="1783" t="s">
        <v>242</v>
      </c>
      <c r="C244" s="372"/>
      <c r="D244" s="2465"/>
      <c r="E244" s="2207"/>
      <c r="F244" s="2386" t="str">
        <f>INDEX(PT_DIFFERENTIATION_VTAR,MATCH(A244,PT_DIFFERENTIATION_VTAR_ID,0))</f>
        <v>Тариф на питьевую воду (питьевое водоснабжение)</v>
      </c>
      <c r="G244" s="2430" t="str">
        <f>INDEX(PT_DIFFERENTIATION_NTAR,MATCH(B244,PT_DIFFERENTIATION_NTAR_ID,0))</f>
        <v/>
      </c>
      <c r="H244" s="1865"/>
      <c r="I244" s="1742"/>
      <c r="J244" s="1776"/>
      <c r="K244" s="1781"/>
      <c r="L244" s="1865" t="s">
        <v>322</v>
      </c>
      <c r="M244" s="344"/>
      <c r="N244" s="337"/>
      <c r="O244" s="1627"/>
      <c r="P244" s="1627"/>
      <c r="AH244" s="1634">
        <v>0</v>
      </c>
    </row>
    <row s="1638" customFormat="1" customHeight="1" ht="18.75" hidden="1">
      <c r="A245" s="1783"/>
      <c r="B245" s="1783"/>
      <c r="C245" s="372" t="s">
        <v>1171</v>
      </c>
      <c r="D245" s="2465"/>
      <c r="E245" s="2207"/>
      <c r="F245" s="2386"/>
      <c r="G245" s="2430"/>
      <c r="H245" s="1503"/>
      <c r="I245" s="654" t="s">
        <v>1170</v>
      </c>
      <c r="J245" s="574"/>
      <c r="K245" s="1503"/>
      <c r="L245" s="217"/>
      <c r="M245" s="344"/>
      <c r="N245" s="337"/>
      <c r="O245" s="1627"/>
      <c r="P245" s="1627"/>
      <c r="AH245" s="1634">
        <v>0</v>
      </c>
    </row>
    <row s="1638" customFormat="1" customHeight="1" ht="0.75" hidden="1">
      <c r="A246" s="1783"/>
      <c r="B246" s="1783"/>
      <c r="C246" s="372" t="s">
        <v>1178</v>
      </c>
      <c r="D246" s="2465"/>
      <c r="E246" s="2207"/>
      <c r="F246" s="2386"/>
      <c r="G246" s="403"/>
      <c r="H246" s="1503"/>
      <c r="I246" s="654"/>
      <c r="J246" s="574"/>
      <c r="K246" s="1503"/>
      <c r="L246" s="217"/>
      <c r="M246" s="344"/>
      <c r="N246" s="337"/>
      <c r="O246" s="1627"/>
      <c r="P246" s="1627"/>
      <c r="AH246" s="1634">
        <v>0</v>
      </c>
    </row>
    <row s="1638" customFormat="1" customHeight="1" ht="18.75" hidden="1">
      <c r="A247" s="1783" t="s">
        <v>246</v>
      </c>
      <c r="B247" s="1783" t="s">
        <v>247</v>
      </c>
      <c r="C247" s="372"/>
      <c r="D247" s="2465"/>
      <c r="E247" s="2207"/>
      <c r="F247" s="2386" t="str">
        <f>INDEX(PT_DIFFERENTIATION_VTAR,MATCH(A247,PT_DIFFERENTIATION_VTAR_ID,0))</f>
        <v>Тариф на техническую воду</v>
      </c>
      <c r="G247" s="2430" t="str">
        <f>INDEX(PT_DIFFERENTIATION_NTAR,MATCH(B247,PT_DIFFERENTIATION_NTAR_ID,0))</f>
        <v/>
      </c>
      <c r="H247" s="1865"/>
      <c r="I247" s="1742"/>
      <c r="J247" s="1776"/>
      <c r="K247" s="1781"/>
      <c r="L247" s="1865" t="s">
        <v>322</v>
      </c>
      <c r="M247" s="344"/>
      <c r="N247" s="337"/>
      <c r="O247" s="1627"/>
      <c r="P247" s="1627"/>
      <c r="AH247" s="1634">
        <v>0</v>
      </c>
    </row>
    <row s="1638" customFormat="1" customHeight="1" ht="18.75" hidden="1">
      <c r="A248" s="1783"/>
      <c r="B248" s="1783"/>
      <c r="C248" s="372" t="s">
        <v>1171</v>
      </c>
      <c r="D248" s="2465"/>
      <c r="E248" s="2207"/>
      <c r="F248" s="2386"/>
      <c r="G248" s="2430"/>
      <c r="H248" s="1503"/>
      <c r="I248" s="654" t="s">
        <v>1170</v>
      </c>
      <c r="J248" s="574"/>
      <c r="K248" s="1503"/>
      <c r="L248" s="217"/>
      <c r="M248" s="344"/>
      <c r="N248" s="337"/>
      <c r="O248" s="1627"/>
      <c r="P248" s="1627"/>
      <c r="AH248" s="1634">
        <v>0</v>
      </c>
    </row>
    <row s="1638" customFormat="1" customHeight="1" ht="0.75" hidden="1">
      <c r="A249" s="1783"/>
      <c r="B249" s="1783"/>
      <c r="C249" s="372" t="s">
        <v>1178</v>
      </c>
      <c r="D249" s="2465"/>
      <c r="E249" s="2207"/>
      <c r="F249" s="2386"/>
      <c r="G249" s="403"/>
      <c r="H249" s="1503"/>
      <c r="I249" s="654"/>
      <c r="J249" s="574"/>
      <c r="K249" s="1503"/>
      <c r="L249" s="217"/>
      <c r="M249" s="344"/>
      <c r="N249" s="337"/>
      <c r="O249" s="1627"/>
      <c r="P249" s="1627"/>
      <c r="AH249" s="1634">
        <v>0</v>
      </c>
    </row>
    <row s="1638" customFormat="1" customHeight="1" ht="18.75" hidden="1">
      <c r="A250" s="1783" t="s">
        <v>251</v>
      </c>
      <c r="B250" s="1783" t="s">
        <v>252</v>
      </c>
      <c r="C250" s="372"/>
      <c r="D250" s="2465"/>
      <c r="E250" s="2207"/>
      <c r="F250" s="2386" t="str">
        <f>INDEX(PT_DIFFERENTIATION_VTAR,MATCH(A250,PT_DIFFERENTIATION_VTAR_ID,0))</f>
        <v>Тариф на транспортировку воды</v>
      </c>
      <c r="G250" s="2430" t="str">
        <f>INDEX(PT_DIFFERENTIATION_NTAR,MATCH(B250,PT_DIFFERENTIATION_NTAR_ID,0))</f>
        <v/>
      </c>
      <c r="H250" s="1865"/>
      <c r="I250" s="1742"/>
      <c r="J250" s="1776"/>
      <c r="K250" s="1781"/>
      <c r="L250" s="1865" t="s">
        <v>322</v>
      </c>
      <c r="M250" s="344"/>
      <c r="N250" s="337"/>
      <c r="O250" s="1627"/>
      <c r="P250" s="1627"/>
      <c r="AH250" s="1634">
        <v>0</v>
      </c>
    </row>
    <row s="1638" customFormat="1" customHeight="1" ht="18.75" hidden="1">
      <c r="A251" s="1783"/>
      <c r="B251" s="1783"/>
      <c r="C251" s="372" t="s">
        <v>1171</v>
      </c>
      <c r="D251" s="2465"/>
      <c r="E251" s="2207"/>
      <c r="F251" s="2386"/>
      <c r="G251" s="2430"/>
      <c r="H251" s="1503"/>
      <c r="I251" s="654" t="s">
        <v>1170</v>
      </c>
      <c r="J251" s="574"/>
      <c r="K251" s="1503"/>
      <c r="L251" s="217"/>
      <c r="M251" s="344"/>
      <c r="N251" s="337"/>
      <c r="O251" s="1627"/>
      <c r="P251" s="1627"/>
      <c r="AH251" s="1634">
        <v>0</v>
      </c>
    </row>
    <row s="1638" customFormat="1" customHeight="1" ht="0.75" hidden="1">
      <c r="A252" s="1783"/>
      <c r="B252" s="1783"/>
      <c r="C252" s="372" t="s">
        <v>1178</v>
      </c>
      <c r="D252" s="2465"/>
      <c r="E252" s="2207"/>
      <c r="F252" s="2386"/>
      <c r="G252" s="403"/>
      <c r="H252" s="1503"/>
      <c r="I252" s="654"/>
      <c r="J252" s="574"/>
      <c r="K252" s="1503"/>
      <c r="L252" s="217"/>
      <c r="M252" s="344"/>
      <c r="N252" s="337"/>
      <c r="O252" s="1627"/>
      <c r="P252" s="1627"/>
      <c r="AH252" s="1634">
        <v>0</v>
      </c>
    </row>
    <row s="1638" customFormat="1" customHeight="1" ht="18.75" hidden="1">
      <c r="A253" s="1783" t="s">
        <v>256</v>
      </c>
      <c r="B253" s="1783" t="s">
        <v>257</v>
      </c>
      <c r="C253" s="372"/>
      <c r="D253" s="2465"/>
      <c r="E253" s="2207"/>
      <c r="F253" s="2386" t="str">
        <f>INDEX(PT_DIFFERENTIATION_VTAR,MATCH(A253,PT_DIFFERENTIATION_VTAR_ID,0))</f>
        <v>Тариф на подвоз воды</v>
      </c>
      <c r="G253" s="2430" t="str">
        <f>INDEX(PT_DIFFERENTIATION_NTAR,MATCH(B253,PT_DIFFERENTIATION_NTAR_ID,0))</f>
        <v/>
      </c>
      <c r="H253" s="1865"/>
      <c r="I253" s="1742"/>
      <c r="J253" s="1776"/>
      <c r="K253" s="1781"/>
      <c r="L253" s="1865" t="s">
        <v>322</v>
      </c>
      <c r="M253" s="344"/>
      <c r="N253" s="337"/>
      <c r="O253" s="1627"/>
      <c r="P253" s="1627"/>
      <c r="AH253" s="1634">
        <v>0</v>
      </c>
    </row>
    <row s="1638" customFormat="1" customHeight="1" ht="18.75" hidden="1">
      <c r="A254" s="1783"/>
      <c r="B254" s="1783"/>
      <c r="C254" s="372" t="s">
        <v>1171</v>
      </c>
      <c r="D254" s="2465"/>
      <c r="E254" s="2207"/>
      <c r="F254" s="2386"/>
      <c r="G254" s="2430"/>
      <c r="H254" s="1503"/>
      <c r="I254" s="654" t="s">
        <v>1170</v>
      </c>
      <c r="J254" s="574"/>
      <c r="K254" s="1503"/>
      <c r="L254" s="217"/>
      <c r="M254" s="344"/>
      <c r="N254" s="337"/>
      <c r="O254" s="1627"/>
      <c r="P254" s="1627"/>
      <c r="AH254" s="1634">
        <v>0</v>
      </c>
    </row>
    <row s="1638" customFormat="1" customHeight="1" ht="0.75" hidden="1">
      <c r="A255" s="1783"/>
      <c r="B255" s="1783"/>
      <c r="C255" s="372" t="s">
        <v>1178</v>
      </c>
      <c r="D255" s="2465"/>
      <c r="E255" s="2207"/>
      <c r="F255" s="2386"/>
      <c r="G255" s="403"/>
      <c r="H255" s="1503"/>
      <c r="I255" s="654"/>
      <c r="J255" s="574"/>
      <c r="K255" s="1503"/>
      <c r="L255" s="217"/>
      <c r="M255" s="344"/>
      <c r="N255" s="337"/>
      <c r="O255" s="1627"/>
      <c r="P255" s="1627"/>
      <c r="AH255" s="1634">
        <v>0</v>
      </c>
    </row>
    <row s="1638" customFormat="1" customHeight="1" ht="18.75" hidden="1">
      <c r="A256" s="1783" t="s">
        <v>261</v>
      </c>
      <c r="B256" s="1783" t="s">
        <v>262</v>
      </c>
      <c r="C256" s="372"/>
      <c r="D256" s="2465"/>
      <c r="E256" s="2207"/>
      <c r="F256" s="238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0" t="str">
        <f>INDEX(PT_DIFFERENTIATION_NTAR,MATCH(B256,PT_DIFFERENTIATION_NTAR_ID,0))</f>
        <v/>
      </c>
      <c r="H256" s="1865"/>
      <c r="I256" s="1742"/>
      <c r="J256" s="1776"/>
      <c r="K256" s="1781"/>
      <c r="L256" s="1865" t="s">
        <v>322</v>
      </c>
      <c r="M256" s="344"/>
      <c r="N256" s="337"/>
      <c r="O256" s="1627"/>
      <c r="P256" s="1627"/>
      <c r="AH256" s="1634">
        <v>0</v>
      </c>
    </row>
    <row s="1638" customFormat="1" customHeight="1" ht="18.75" hidden="1">
      <c r="A257" s="1783"/>
      <c r="B257" s="1783"/>
      <c r="C257" s="372" t="s">
        <v>1171</v>
      </c>
      <c r="D257" s="2465"/>
      <c r="E257" s="2207"/>
      <c r="F257" s="2386"/>
      <c r="G257" s="2430"/>
      <c r="H257" s="1503"/>
      <c r="I257" s="654" t="s">
        <v>1170</v>
      </c>
      <c r="J257" s="574"/>
      <c r="K257" s="1503"/>
      <c r="L257" s="217"/>
      <c r="M257" s="344"/>
      <c r="N257" s="337"/>
      <c r="O257" s="1627"/>
      <c r="P257" s="1627"/>
      <c r="AH257" s="1634">
        <v>0</v>
      </c>
    </row>
    <row s="1638" customFormat="1" customHeight="1" ht="0.75" hidden="1">
      <c r="A258" s="1783"/>
      <c r="B258" s="1783"/>
      <c r="C258" s="372" t="s">
        <v>1178</v>
      </c>
      <c r="D258" s="2465"/>
      <c r="E258" s="2207"/>
      <c r="F258" s="2386"/>
      <c r="G258" s="403"/>
      <c r="H258" s="1503"/>
      <c r="I258" s="654"/>
      <c r="J258" s="574"/>
      <c r="K258" s="1503"/>
      <c r="L258" s="217"/>
      <c r="M258" s="344"/>
      <c r="N258" s="337"/>
      <c r="O258" s="1627"/>
      <c r="P258" s="1627"/>
      <c r="AH258" s="1634">
        <v>0</v>
      </c>
    </row>
    <row s="1638" customFormat="1" customHeight="1" ht="18.75" hidden="1">
      <c r="A259" s="1783" t="s">
        <v>266</v>
      </c>
      <c r="B259" s="1783" t="s">
        <v>267</v>
      </c>
      <c r="C259" s="372"/>
      <c r="D259" s="2465"/>
      <c r="E259" s="2207"/>
      <c r="F259" s="2386" t="str">
        <f>INDEX(PT_DIFFERENTIATION_VTAR,MATCH(A259,PT_DIFFERENTIATION_VTAR_ID,0))</f>
        <v>Тариф на горячую воду (горячее водоснабжение)</v>
      </c>
      <c r="G259" s="2430" t="str">
        <f>INDEX(PT_DIFFERENTIATION_NTAR,MATCH(B259,PT_DIFFERENTIATION_NTAR_ID,0))</f>
        <v/>
      </c>
      <c r="H259" s="1865"/>
      <c r="I259" s="1742"/>
      <c r="J259" s="1776"/>
      <c r="K259" s="1781"/>
      <c r="L259" s="1865" t="s">
        <v>322</v>
      </c>
      <c r="M259" s="344"/>
      <c r="N259" s="337"/>
      <c r="O259" s="1627"/>
      <c r="P259" s="1627"/>
      <c r="AH259" s="1634">
        <v>0</v>
      </c>
    </row>
    <row s="1638" customFormat="1" customHeight="1" ht="18.75" hidden="1">
      <c r="A260" s="1783"/>
      <c r="B260" s="1783"/>
      <c r="C260" s="372" t="s">
        <v>1171</v>
      </c>
      <c r="D260" s="2465"/>
      <c r="E260" s="2207"/>
      <c r="F260" s="2386"/>
      <c r="G260" s="2430"/>
      <c r="H260" s="1503"/>
      <c r="I260" s="654" t="s">
        <v>1170</v>
      </c>
      <c r="J260" s="574"/>
      <c r="K260" s="1503"/>
      <c r="L260" s="217"/>
      <c r="M260" s="344"/>
      <c r="N260" s="337"/>
      <c r="O260" s="1627"/>
      <c r="P260" s="1627"/>
      <c r="AH260" s="1634">
        <v>0</v>
      </c>
    </row>
    <row s="1638" customFormat="1" customHeight="1" ht="0.75" hidden="1">
      <c r="A261" s="1783"/>
      <c r="B261" s="1783"/>
      <c r="C261" s="372" t="s">
        <v>1178</v>
      </c>
      <c r="D261" s="2465"/>
      <c r="E261" s="2207"/>
      <c r="F261" s="2386"/>
      <c r="G261" s="403"/>
      <c r="H261" s="1503"/>
      <c r="I261" s="654"/>
      <c r="J261" s="574"/>
      <c r="K261" s="1503"/>
      <c r="L261" s="217"/>
      <c r="M261" s="344"/>
      <c r="N261" s="337"/>
      <c r="O261" s="1627"/>
      <c r="P261" s="1627"/>
      <c r="AH261" s="1634">
        <v>0</v>
      </c>
    </row>
    <row s="1638" customFormat="1" customHeight="1" ht="18.75" hidden="1">
      <c r="A262" s="1783" t="s">
        <v>271</v>
      </c>
      <c r="B262" s="1783" t="s">
        <v>272</v>
      </c>
      <c r="C262" s="372"/>
      <c r="D262" s="2465"/>
      <c r="E262" s="2207"/>
      <c r="F262" s="2386" t="str">
        <f>INDEX(PT_DIFFERENTIATION_VTAR,MATCH(A262,PT_DIFFERENTIATION_VTAR_ID,0))</f>
        <v>Тариф на транспортировку горячей воды</v>
      </c>
      <c r="G262" s="2430" t="str">
        <f>INDEX(PT_DIFFERENTIATION_NTAR,MATCH(B262,PT_DIFFERENTIATION_NTAR_ID,0))</f>
        <v/>
      </c>
      <c r="H262" s="1865"/>
      <c r="I262" s="1742"/>
      <c r="J262" s="1776"/>
      <c r="K262" s="1781"/>
      <c r="L262" s="1865" t="s">
        <v>322</v>
      </c>
      <c r="M262" s="344"/>
      <c r="N262" s="337"/>
      <c r="O262" s="1627"/>
      <c r="P262" s="1627"/>
      <c r="AH262" s="1634">
        <v>0</v>
      </c>
    </row>
    <row s="1638" customFormat="1" customHeight="1" ht="18.75" hidden="1">
      <c r="A263" s="1783"/>
      <c r="B263" s="1783"/>
      <c r="C263" s="372" t="s">
        <v>1171</v>
      </c>
      <c r="D263" s="2465"/>
      <c r="E263" s="2207"/>
      <c r="F263" s="2386"/>
      <c r="G263" s="2430"/>
      <c r="H263" s="1503"/>
      <c r="I263" s="654" t="s">
        <v>1170</v>
      </c>
      <c r="J263" s="574"/>
      <c r="K263" s="1503"/>
      <c r="L263" s="217"/>
      <c r="M263" s="344"/>
      <c r="N263" s="337"/>
      <c r="O263" s="1627"/>
      <c r="P263" s="1627"/>
      <c r="AH263" s="1634">
        <v>0</v>
      </c>
    </row>
    <row s="1638" customFormat="1" customHeight="1" ht="0.75" hidden="1">
      <c r="A264" s="1783"/>
      <c r="B264" s="1783"/>
      <c r="C264" s="372" t="s">
        <v>1178</v>
      </c>
      <c r="D264" s="2465"/>
      <c r="E264" s="2207"/>
      <c r="F264" s="2386"/>
      <c r="G264" s="403"/>
      <c r="H264" s="1503"/>
      <c r="I264" s="654"/>
      <c r="J264" s="574"/>
      <c r="K264" s="1503"/>
      <c r="L264" s="217"/>
      <c r="M264" s="344"/>
      <c r="N264" s="337"/>
      <c r="O264" s="1627"/>
      <c r="P264" s="1627"/>
      <c r="AH264" s="1634">
        <v>0</v>
      </c>
    </row>
    <row s="1638" customFormat="1" customHeight="1" ht="18.75" hidden="1">
      <c r="A265" s="1783" t="s">
        <v>276</v>
      </c>
      <c r="B265" s="1783" t="s">
        <v>277</v>
      </c>
      <c r="C265" s="372"/>
      <c r="D265" s="2465"/>
      <c r="E265" s="2207"/>
      <c r="F265" s="238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0" t="str">
        <f>INDEX(PT_DIFFERENTIATION_NTAR,MATCH(B265,PT_DIFFERENTIATION_NTAR_ID,0))</f>
        <v/>
      </c>
      <c r="H265" s="1865"/>
      <c r="I265" s="1742"/>
      <c r="J265" s="1776"/>
      <c r="K265" s="1781"/>
      <c r="L265" s="1865" t="s">
        <v>322</v>
      </c>
      <c r="M265" s="344"/>
      <c r="N265" s="337"/>
      <c r="O265" s="1627"/>
      <c r="P265" s="1627"/>
      <c r="AH265" s="1634">
        <v>0</v>
      </c>
    </row>
    <row s="1638" customFormat="1" customHeight="1" ht="18.75" hidden="1">
      <c r="A266" s="1783"/>
      <c r="B266" s="1783"/>
      <c r="C266" s="372" t="s">
        <v>1171</v>
      </c>
      <c r="D266" s="2465"/>
      <c r="E266" s="2207"/>
      <c r="F266" s="2386"/>
      <c r="G266" s="2430"/>
      <c r="H266" s="1503"/>
      <c r="I266" s="654" t="s">
        <v>1170</v>
      </c>
      <c r="J266" s="574"/>
      <c r="K266" s="1503"/>
      <c r="L266" s="217"/>
      <c r="M266" s="344"/>
      <c r="N266" s="337"/>
      <c r="O266" s="1627"/>
      <c r="P266" s="1627"/>
      <c r="AH266" s="1634">
        <v>0</v>
      </c>
    </row>
    <row s="1638" customFormat="1" customHeight="1" ht="0.75" hidden="1">
      <c r="A267" s="1783"/>
      <c r="B267" s="1783"/>
      <c r="C267" s="372" t="s">
        <v>1178</v>
      </c>
      <c r="D267" s="2465"/>
      <c r="E267" s="2207"/>
      <c r="F267" s="2386"/>
      <c r="G267" s="403"/>
      <c r="H267" s="1503"/>
      <c r="I267" s="654"/>
      <c r="J267" s="574"/>
      <c r="K267" s="1503"/>
      <c r="L267" s="217"/>
      <c r="M267" s="344"/>
      <c r="N267" s="337"/>
      <c r="O267" s="1627"/>
      <c r="P267" s="1627"/>
      <c r="AH267" s="1634">
        <v>0</v>
      </c>
    </row>
    <row s="1638" customFormat="1" customHeight="1" ht="18.75" hidden="1">
      <c r="A268" s="1783" t="s">
        <v>281</v>
      </c>
      <c r="B268" s="1783" t="s">
        <v>282</v>
      </c>
      <c r="C268" s="372"/>
      <c r="D268" s="2465"/>
      <c r="E268" s="2207"/>
      <c r="F268" s="2386" t="str">
        <f>INDEX(PT_DIFFERENTIATION_VTAR,MATCH(A268,PT_DIFFERENTIATION_VTAR_ID,0))</f>
        <v>Тариф на водоотведение</v>
      </c>
      <c r="G268" s="2430" t="str">
        <f>INDEX(PT_DIFFERENTIATION_NTAR,MATCH(B268,PT_DIFFERENTIATION_NTAR_ID,0))</f>
        <v/>
      </c>
      <c r="H268" s="1865"/>
      <c r="I268" s="1742"/>
      <c r="J268" s="1776"/>
      <c r="K268" s="1781"/>
      <c r="L268" s="1865" t="s">
        <v>322</v>
      </c>
      <c r="M268" s="344"/>
      <c r="N268" s="337"/>
      <c r="O268" s="1627"/>
      <c r="P268" s="1627"/>
      <c r="AH268" s="1634">
        <v>0</v>
      </c>
    </row>
    <row s="1638" customFormat="1" customHeight="1" ht="18.75" hidden="1">
      <c r="A269" s="1783"/>
      <c r="B269" s="1783"/>
      <c r="C269" s="372" t="s">
        <v>1171</v>
      </c>
      <c r="D269" s="2465"/>
      <c r="E269" s="2207"/>
      <c r="F269" s="2386"/>
      <c r="G269" s="2430"/>
      <c r="H269" s="1503"/>
      <c r="I269" s="654" t="s">
        <v>1170</v>
      </c>
      <c r="J269" s="574"/>
      <c r="K269" s="1503"/>
      <c r="L269" s="217"/>
      <c r="M269" s="344"/>
      <c r="N269" s="337"/>
      <c r="O269" s="1627"/>
      <c r="P269" s="1627"/>
      <c r="AH269" s="1634">
        <v>0</v>
      </c>
    </row>
    <row s="1638" customFormat="1" customHeight="1" ht="0.75" hidden="1">
      <c r="A270" s="1783"/>
      <c r="B270" s="1783"/>
      <c r="C270" s="372" t="s">
        <v>1178</v>
      </c>
      <c r="D270" s="2465"/>
      <c r="E270" s="2207"/>
      <c r="F270" s="2386"/>
      <c r="G270" s="403"/>
      <c r="H270" s="1503"/>
      <c r="I270" s="654"/>
      <c r="J270" s="574"/>
      <c r="K270" s="1503"/>
      <c r="L270" s="217"/>
      <c r="M270" s="344"/>
      <c r="N270" s="337"/>
      <c r="O270" s="1627"/>
      <c r="P270" s="1627"/>
      <c r="AH270" s="1634">
        <v>0</v>
      </c>
    </row>
    <row s="1638" customFormat="1" customHeight="1" ht="18.75" hidden="1">
      <c r="A271" s="1783" t="s">
        <v>286</v>
      </c>
      <c r="B271" s="1783" t="s">
        <v>287</v>
      </c>
      <c r="C271" s="372"/>
      <c r="D271" s="2465"/>
      <c r="E271" s="2207"/>
      <c r="F271" s="2386" t="str">
        <f>INDEX(PT_DIFFERENTIATION_VTAR,MATCH(A271,PT_DIFFERENTIATION_VTAR_ID,0))</f>
        <v>Тариф на транспортировку сточных вод</v>
      </c>
      <c r="G271" s="2430" t="str">
        <f>INDEX(PT_DIFFERENTIATION_NTAR,MATCH(B271,PT_DIFFERENTIATION_NTAR_ID,0))</f>
        <v/>
      </c>
      <c r="H271" s="1865"/>
      <c r="I271" s="1742"/>
      <c r="J271" s="1776"/>
      <c r="K271" s="1781"/>
      <c r="L271" s="1865" t="s">
        <v>322</v>
      </c>
      <c r="M271" s="344"/>
      <c r="N271" s="337"/>
      <c r="O271" s="1627"/>
      <c r="P271" s="1627"/>
      <c r="AH271" s="1634">
        <v>0</v>
      </c>
    </row>
    <row s="1638" customFormat="1" customHeight="1" ht="18.75" hidden="1">
      <c r="A272" s="1783"/>
      <c r="B272" s="1783"/>
      <c r="C272" s="372" t="s">
        <v>1171</v>
      </c>
      <c r="D272" s="2465"/>
      <c r="E272" s="2207"/>
      <c r="F272" s="2386"/>
      <c r="G272" s="2430"/>
      <c r="H272" s="1503"/>
      <c r="I272" s="654" t="s">
        <v>1170</v>
      </c>
      <c r="J272" s="574"/>
      <c r="K272" s="1503"/>
      <c r="L272" s="217"/>
      <c r="M272" s="344"/>
      <c r="N272" s="337"/>
      <c r="O272" s="1627"/>
      <c r="P272" s="1627"/>
      <c r="AH272" s="1634">
        <v>0</v>
      </c>
    </row>
    <row s="1638" customFormat="1" customHeight="1" ht="0.75" hidden="1">
      <c r="A273" s="1783"/>
      <c r="B273" s="1783"/>
      <c r="C273" s="372" t="s">
        <v>1178</v>
      </c>
      <c r="D273" s="2465"/>
      <c r="E273" s="2207"/>
      <c r="F273" s="2386"/>
      <c r="G273" s="403"/>
      <c r="H273" s="1503"/>
      <c r="I273" s="654"/>
      <c r="J273" s="574"/>
      <c r="K273" s="1503"/>
      <c r="L273" s="217"/>
      <c r="M273" s="344"/>
      <c r="N273" s="337"/>
      <c r="O273" s="1627"/>
      <c r="P273" s="1627"/>
      <c r="AH273" s="1634">
        <v>0</v>
      </c>
    </row>
    <row s="1638" customFormat="1" customHeight="1" ht="18.75" hidden="1">
      <c r="A274" s="1783" t="s">
        <v>291</v>
      </c>
      <c r="B274" s="1783" t="s">
        <v>292</v>
      </c>
      <c r="C274" s="372"/>
      <c r="D274" s="2465"/>
      <c r="E274" s="2207"/>
      <c r="F274" s="2386" t="str">
        <f>INDEX(PT_DIFFERENTIATION_VTAR,MATCH(A274,PT_DIFFERENTIATION_VTAR_ID,0))</f>
        <v>Тариф на подключение (технологическое присоединение) к централизованной системе водоотведения</v>
      </c>
      <c r="G274" s="2430" t="str">
        <f>INDEX(PT_DIFFERENTIATION_NTAR,MATCH(B274,PT_DIFFERENTIATION_NTAR_ID,0))</f>
        <v/>
      </c>
      <c r="H274" s="1865"/>
      <c r="I274" s="1742"/>
      <c r="J274" s="1776"/>
      <c r="K274" s="1781"/>
      <c r="L274" s="1865" t="s">
        <v>322</v>
      </c>
      <c r="M274" s="344"/>
      <c r="N274" s="337"/>
      <c r="O274" s="1627"/>
      <c r="P274" s="1627"/>
      <c r="AH274" s="1634">
        <v>0</v>
      </c>
    </row>
    <row s="1638" customFormat="1" customHeight="1" ht="18.75" hidden="1">
      <c r="A275" s="1783"/>
      <c r="B275" s="1783"/>
      <c r="C275" s="372" t="s">
        <v>1171</v>
      </c>
      <c r="D275" s="2465"/>
      <c r="E275" s="2207"/>
      <c r="F275" s="2386"/>
      <c r="G275" s="2430"/>
      <c r="H275" s="1503"/>
      <c r="I275" s="654" t="s">
        <v>1170</v>
      </c>
      <c r="J275" s="574"/>
      <c r="K275" s="1503"/>
      <c r="L275" s="217"/>
      <c r="M275" s="344"/>
      <c r="N275" s="337"/>
      <c r="O275" s="1627"/>
      <c r="P275" s="1627"/>
      <c r="AH275" s="1634">
        <v>0</v>
      </c>
    </row>
    <row s="1638" customFormat="1" customHeight="1" ht="1.05">
      <c r="A276" s="1783"/>
      <c r="B276" s="1783"/>
      <c r="C276" s="372" t="s">
        <v>1178</v>
      </c>
      <c r="D276" s="2465"/>
      <c r="E276" s="2207"/>
      <c r="F276" s="2386"/>
      <c r="G276" s="403"/>
      <c r="H276" s="1503"/>
      <c r="I276" s="654"/>
      <c r="J276" s="574"/>
      <c r="K276" s="1503"/>
      <c r="L276" s="217"/>
      <c r="M276" s="344"/>
      <c r="N276" s="337"/>
      <c r="O276" s="1627"/>
      <c r="P276" s="1627"/>
      <c r="AH276" s="1634">
        <v>1</v>
      </c>
    </row>
    <row customHeight="1" ht="27.299999999999997">
      <c r="A277" s="1783"/>
      <c r="B277" s="1783"/>
      <c r="D277" s="379"/>
      <c r="E277" s="150" t="s">
        <v>96</v>
      </c>
      <c r="F277"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3"/>
      <c r="H277" s="2463"/>
      <c r="I277" s="2463"/>
      <c r="J277" s="2463"/>
      <c r="K277" s="2463"/>
      <c r="L277" s="2463"/>
      <c r="M277" s="300"/>
      <c r="N277" s="337"/>
      <c r="AH277" s="377">
        <v>26</v>
      </c>
    </row>
    <row s="1638" customFormat="1" customHeight="1" ht="60.75" hidden="1">
      <c r="A278" s="1783" t="s">
        <v>160</v>
      </c>
      <c r="B278" s="1783" t="s">
        <v>161</v>
      </c>
      <c r="C278" s="372"/>
      <c r="D278" s="2465"/>
      <c r="E278" s="2207"/>
      <c r="F278" s="238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0" t="str">
        <f>INDEX(PT_DIFFERENTIATION_NTAR,MATCH(B278,PT_DIFFERENTIATION_NTAR_ID,0))</f>
        <v/>
      </c>
      <c r="H278" s="1865"/>
      <c r="I278" s="1742"/>
      <c r="J278" s="1776"/>
      <c r="K278" s="1781"/>
      <c r="L278" s="1865" t="s">
        <v>322</v>
      </c>
      <c r="M2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7"/>
      <c r="O278" s="1627"/>
      <c r="P278" s="1627"/>
      <c r="AH278" s="1634">
        <v>0</v>
      </c>
    </row>
    <row s="1638" customFormat="1" customHeight="1" ht="18.75" hidden="1">
      <c r="A279" s="1783"/>
      <c r="B279" s="1783"/>
      <c r="C279" s="372" t="s">
        <v>1171</v>
      </c>
      <c r="D279" s="2465"/>
      <c r="E279" s="2207"/>
      <c r="F279" s="2386"/>
      <c r="G279" s="2430"/>
      <c r="H279" s="1503"/>
      <c r="I279" s="654" t="s">
        <v>1170</v>
      </c>
      <c r="J279" s="574"/>
      <c r="K279" s="1503"/>
      <c r="L279" s="217"/>
      <c r="M279" s="2173"/>
      <c r="N279" s="337"/>
      <c r="O279" s="1627"/>
      <c r="P279" s="1627"/>
      <c r="AH279" s="1634">
        <v>0</v>
      </c>
    </row>
    <row s="1638" customFormat="1" customHeight="1" ht="0.75" hidden="1">
      <c r="A280" s="1783"/>
      <c r="B280" s="1783"/>
      <c r="C280" s="372" t="s">
        <v>1178</v>
      </c>
      <c r="D280" s="2465"/>
      <c r="E280" s="2207"/>
      <c r="F280" s="2386"/>
      <c r="G280" s="403"/>
      <c r="H280" s="1503"/>
      <c r="I280" s="654"/>
      <c r="J280" s="574"/>
      <c r="K280" s="1503"/>
      <c r="L280" s="217"/>
      <c r="M280" s="2173"/>
      <c r="N280" s="337"/>
      <c r="O280" s="1627"/>
      <c r="P280" s="1627"/>
      <c r="AH280" s="1634">
        <v>0</v>
      </c>
    </row>
    <row s="1638" customFormat="1" customHeight="1" ht="45" hidden="1">
      <c r="A281" s="1783" t="s">
        <v>168</v>
      </c>
      <c r="B281" s="1783" t="s">
        <v>169</v>
      </c>
      <c r="C281" s="372"/>
      <c r="D281" s="2465"/>
      <c r="E281" s="2207"/>
      <c r="F281" s="2386"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30" t="str">
        <f>INDEX(PT_DIFFERENTIATION_NTAR,MATCH(B281,PT_DIFFERENTIATION_NTAR_ID,0))</f>
        <v>Тариф на тепловую энергию (мощность), поставляемую АО "Интер РАО - Электрогенерация" потребителям Республики Коми</v>
      </c>
      <c r="H281" s="1865"/>
      <c r="I281" s="1742"/>
      <c r="J281" s="1776"/>
      <c r="K281" s="1781"/>
      <c r="L281" s="1865" t="s">
        <v>322</v>
      </c>
      <c r="M281" s="2174"/>
      <c r="N281" s="337"/>
      <c r="O281" s="1627"/>
      <c r="P281" s="1627"/>
      <c r="AH281" s="1634">
        <v>0</v>
      </c>
    </row>
    <row s="1638" customFormat="1" customHeight="1" ht="18.75" hidden="1">
      <c r="A282" s="1783"/>
      <c r="B282" s="1783"/>
      <c r="C282" s="372" t="s">
        <v>1171</v>
      </c>
      <c r="D282" s="2465"/>
      <c r="E282" s="2207"/>
      <c r="F282" s="2386"/>
      <c r="G282" s="2430"/>
      <c r="H282" s="1503"/>
      <c r="I282" s="654" t="s">
        <v>1170</v>
      </c>
      <c r="J282" s="574"/>
      <c r="K282" s="1503"/>
      <c r="L282" s="217"/>
      <c r="M282" s="1864"/>
      <c r="N282" s="337"/>
      <c r="O282" s="1627"/>
      <c r="P282" s="1627"/>
      <c r="AH282" s="1634">
        <v>0</v>
      </c>
    </row>
    <row s="1638" customFormat="1" customHeight="1" ht="18.75">
      <c r="A283" s="1826" t="s">
        <v>168</v>
      </c>
      <c r="B283" s="1826" t="s">
        <v>177</v>
      </c>
      <c r="C283" s="1690"/>
      <c r="D283" s="347"/>
      <c r="E283" s="1034"/>
      <c r="F283" s="1034"/>
      <c r="G283" s="2430" t="str">
        <f>INDEX(PT_DIFFERENTIATION_NTAR,MATCH(B283,PT_DIFFERENTIATION_NTAR_ID,0))</f>
        <v>Тариф на тепловую энергию (мощность), поставляемую АО "Интер РАО - Электрогенерация" потребителям Республики Коми</v>
      </c>
      <c r="H283" s="2274"/>
      <c r="I283" s="1742"/>
      <c r="J283" s="1776"/>
      <c r="K283" s="1781"/>
      <c r="L283" s="2274" t="s">
        <v>322</v>
      </c>
      <c r="M283" s="2321"/>
      <c r="N283" s="621"/>
      <c r="O283" s="1627"/>
      <c r="P283" s="1627"/>
      <c r="Q283" s="1638"/>
      <c r="R283" s="1638"/>
      <c r="S283" s="1638"/>
      <c r="T283" s="1638"/>
      <c r="U283" s="1638"/>
      <c r="V283" s="1638"/>
      <c r="W283" s="1638"/>
      <c r="X283" s="1638"/>
      <c r="Y283" s="1638"/>
      <c r="Z283" s="1638"/>
      <c r="AA283" s="1638"/>
      <c r="AB283" s="1638"/>
      <c r="AC283" s="1638"/>
      <c r="AD283" s="1638"/>
      <c r="AE283" s="1638"/>
      <c r="AF283" s="1638"/>
      <c r="AG283" s="1638"/>
      <c r="AH283" s="1638">
        <v>0</v>
      </c>
    </row>
    <row s="1638" customFormat="1" customHeight="1" ht="18.75">
      <c r="A284" s="1826"/>
      <c r="B284" s="1826"/>
      <c r="C284" s="1690" t="s">
        <v>1171</v>
      </c>
      <c r="D284" s="347"/>
      <c r="E284" s="1034"/>
      <c r="F284" s="1034"/>
      <c r="G284" s="2430"/>
      <c r="H284" s="3789"/>
      <c r="I284" s="3796" t="s">
        <v>1170</v>
      </c>
      <c r="J284" s="3791"/>
      <c r="K284" s="3789"/>
      <c r="L284" s="3792"/>
      <c r="M284" s="2321"/>
      <c r="N284" s="621"/>
      <c r="O284" s="1627"/>
      <c r="P284" s="1627"/>
      <c r="Q284" s="1638"/>
      <c r="R284" s="1638"/>
      <c r="S284" s="1638"/>
      <c r="T284" s="1638"/>
      <c r="U284" s="1638"/>
      <c r="V284" s="1638"/>
      <c r="W284" s="1638"/>
      <c r="X284" s="1638"/>
      <c r="Y284" s="1638"/>
      <c r="Z284" s="1638"/>
      <c r="AA284" s="1638"/>
      <c r="AB284" s="1638"/>
      <c r="AC284" s="1638"/>
      <c r="AD284" s="1638"/>
      <c r="AE284" s="1638"/>
      <c r="AF284" s="1638"/>
      <c r="AG284" s="1638"/>
      <c r="AH284" s="1638">
        <v>0</v>
      </c>
    </row>
    <row s="1638" customFormat="1" customHeight="1" ht="0.75" hidden="1">
      <c r="A285" s="1783"/>
      <c r="B285" s="1783"/>
      <c r="C285" s="372" t="s">
        <v>1178</v>
      </c>
      <c r="D285" s="2465"/>
      <c r="E285" s="2207"/>
      <c r="F285" s="2386"/>
      <c r="G285" s="403"/>
      <c r="H285" s="1503"/>
      <c r="I285" s="654"/>
      <c r="J285" s="574"/>
      <c r="K285" s="1503"/>
      <c r="L285" s="217"/>
      <c r="M285" s="344"/>
      <c r="N285" s="337"/>
      <c r="O285" s="1627"/>
      <c r="P285" s="1627"/>
      <c r="AH285" s="1634">
        <v>0</v>
      </c>
    </row>
    <row s="1638" customFormat="1" customHeight="1" ht="45" hidden="1">
      <c r="A286" s="1783" t="s">
        <v>185</v>
      </c>
      <c r="B286" s="1783" t="s">
        <v>186</v>
      </c>
      <c r="C286" s="372"/>
      <c r="D286" s="2465"/>
      <c r="E286" s="2207"/>
      <c r="F286" s="2386"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30" t="str">
        <f>INDEX(PT_DIFFERENTIATION_NTAR,MATCH(B286,PT_DIFFERENTIATION_NTAR_ID,0))</f>
        <v>Тариф на теплоноситель, поставляемый АО "Интер РАО - Электрогенерация" потребителям Республики Коми</v>
      </c>
      <c r="H286" s="1865"/>
      <c r="I286" s="1742"/>
      <c r="J286" s="1776"/>
      <c r="K286" s="1781"/>
      <c r="L286" s="1865" t="s">
        <v>322</v>
      </c>
      <c r="M286" s="344"/>
      <c r="N286" s="337"/>
      <c r="O286" s="1627"/>
      <c r="P286" s="1627"/>
      <c r="AH286" s="1634">
        <v>0</v>
      </c>
    </row>
    <row s="1638" customFormat="1" customHeight="1" ht="18.75" hidden="1">
      <c r="A287" s="1783"/>
      <c r="B287" s="1783"/>
      <c r="C287" s="372" t="s">
        <v>1171</v>
      </c>
      <c r="D287" s="2465"/>
      <c r="E287" s="2207"/>
      <c r="F287" s="2386"/>
      <c r="G287" s="2430"/>
      <c r="H287" s="1503"/>
      <c r="I287" s="654" t="s">
        <v>1170</v>
      </c>
      <c r="J287" s="574"/>
      <c r="K287" s="1503"/>
      <c r="L287" s="217"/>
      <c r="M287" s="344"/>
      <c r="N287" s="337"/>
      <c r="O287" s="1627"/>
      <c r="P287" s="1627"/>
      <c r="AH287" s="1634">
        <v>0</v>
      </c>
    </row>
    <row s="1638" customFormat="1" customHeight="1" ht="0.75" hidden="1">
      <c r="A288" s="1783"/>
      <c r="B288" s="1783"/>
      <c r="C288" s="372" t="s">
        <v>1178</v>
      </c>
      <c r="D288" s="2465"/>
      <c r="E288" s="2207"/>
      <c r="F288" s="2386"/>
      <c r="G288" s="403"/>
      <c r="H288" s="1503"/>
      <c r="I288" s="654"/>
      <c r="J288" s="574"/>
      <c r="K288" s="1503"/>
      <c r="L288" s="217"/>
      <c r="M288" s="344"/>
      <c r="N288" s="337"/>
      <c r="O288" s="1627"/>
      <c r="P288" s="1627"/>
      <c r="AH288" s="1634">
        <v>0</v>
      </c>
    </row>
    <row s="1638" customFormat="1" customHeight="1" ht="45" hidden="1">
      <c r="A289" s="1783" t="s">
        <v>191</v>
      </c>
      <c r="B289" s="1783" t="s">
        <v>192</v>
      </c>
      <c r="C289" s="372"/>
      <c r="D289" s="2465"/>
      <c r="E289" s="2207"/>
      <c r="F289" s="238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30" t="str">
        <f>INDEX(PT_DIFFERENTIATION_NTAR,MATCH(B289,PT_DIFFERENTIATION_NTAR_ID,0))</f>
        <v/>
      </c>
      <c r="H289" s="1865"/>
      <c r="I289" s="1742"/>
      <c r="J289" s="1776"/>
      <c r="K289" s="1781"/>
      <c r="L289" s="1865" t="s">
        <v>322</v>
      </c>
      <c r="M289" s="344"/>
      <c r="N289" s="337"/>
      <c r="O289" s="1627"/>
      <c r="P289" s="1627"/>
      <c r="AH289" s="1634">
        <v>0</v>
      </c>
    </row>
    <row s="1638" customFormat="1" customHeight="1" ht="18.75" hidden="1">
      <c r="A290" s="1783"/>
      <c r="B290" s="1783"/>
      <c r="C290" s="372" t="s">
        <v>1171</v>
      </c>
      <c r="D290" s="2465"/>
      <c r="E290" s="2207"/>
      <c r="F290" s="2386"/>
      <c r="G290" s="2430"/>
      <c r="H290" s="1503"/>
      <c r="I290" s="654" t="s">
        <v>1170</v>
      </c>
      <c r="J290" s="574"/>
      <c r="K290" s="1503"/>
      <c r="L290" s="217"/>
      <c r="M290" s="344"/>
      <c r="N290" s="337"/>
      <c r="O290" s="1627"/>
      <c r="P290" s="1627"/>
      <c r="AH290" s="1634">
        <v>0</v>
      </c>
    </row>
    <row s="1638" customFormat="1" customHeight="1" ht="0.75" hidden="1">
      <c r="A291" s="1783"/>
      <c r="B291" s="1783"/>
      <c r="C291" s="372" t="s">
        <v>1178</v>
      </c>
      <c r="D291" s="2465"/>
      <c r="E291" s="2207"/>
      <c r="F291" s="2386"/>
      <c r="G291" s="403"/>
      <c r="H291" s="1503"/>
      <c r="I291" s="654"/>
      <c r="J291" s="574"/>
      <c r="K291" s="1503"/>
      <c r="L291" s="217"/>
      <c r="M291" s="344"/>
      <c r="N291" s="337"/>
      <c r="O291" s="1627"/>
      <c r="P291" s="1627"/>
      <c r="AH291" s="1634">
        <v>0</v>
      </c>
    </row>
    <row s="1638" customFormat="1" customHeight="1" ht="18.75" hidden="1">
      <c r="A292" s="1783" t="s">
        <v>197</v>
      </c>
      <c r="B292" s="1783" t="s">
        <v>198</v>
      </c>
      <c r="C292" s="372"/>
      <c r="D292" s="2465"/>
      <c r="E292" s="2207"/>
      <c r="F292" s="2386" t="str">
        <f>INDEX(PT_DIFFERENTIATION_VTAR,MATCH(A292,PT_DIFFERENTIATION_VTAR_ID,0))</f>
        <v>Тарифы на услуги по передаче тепловой энергии</v>
      </c>
      <c r="G292" s="2430" t="str">
        <f>INDEX(PT_DIFFERENTIATION_NTAR,MATCH(B292,PT_DIFFERENTIATION_NTAR_ID,0))</f>
        <v/>
      </c>
      <c r="H292" s="1865"/>
      <c r="I292" s="1742"/>
      <c r="J292" s="1776"/>
      <c r="K292" s="1781"/>
      <c r="L292" s="1865" t="s">
        <v>322</v>
      </c>
      <c r="M292" s="344"/>
      <c r="N292" s="337"/>
      <c r="O292" s="1627"/>
      <c r="P292" s="1627"/>
      <c r="AH292" s="1634">
        <v>0</v>
      </c>
    </row>
    <row s="1638" customFormat="1" customHeight="1" ht="18.75" hidden="1">
      <c r="A293" s="1783"/>
      <c r="B293" s="1783"/>
      <c r="C293" s="372" t="s">
        <v>1171</v>
      </c>
      <c r="D293" s="2465"/>
      <c r="E293" s="2207"/>
      <c r="F293" s="2386"/>
      <c r="G293" s="2430"/>
      <c r="H293" s="1503"/>
      <c r="I293" s="654" t="s">
        <v>1170</v>
      </c>
      <c r="J293" s="574"/>
      <c r="K293" s="1503"/>
      <c r="L293" s="217"/>
      <c r="M293" s="344"/>
      <c r="N293" s="337"/>
      <c r="O293" s="1627"/>
      <c r="P293" s="1627"/>
      <c r="AH293" s="1634">
        <v>0</v>
      </c>
    </row>
    <row s="1638" customFormat="1" customHeight="1" ht="0.75" hidden="1">
      <c r="A294" s="1783"/>
      <c r="B294" s="1783"/>
      <c r="C294" s="372" t="s">
        <v>1178</v>
      </c>
      <c r="D294" s="2465"/>
      <c r="E294" s="2207"/>
      <c r="F294" s="2386"/>
      <c r="G294" s="403"/>
      <c r="H294" s="1503"/>
      <c r="I294" s="654"/>
      <c r="J294" s="574"/>
      <c r="K294" s="1503"/>
      <c r="L294" s="217"/>
      <c r="M294" s="344"/>
      <c r="N294" s="337"/>
      <c r="O294" s="1627"/>
      <c r="P294" s="1627"/>
      <c r="AH294" s="1634">
        <v>0</v>
      </c>
    </row>
    <row s="1638" customFormat="1" customHeight="1" ht="18.75" hidden="1">
      <c r="A295" s="1783" t="s">
        <v>203</v>
      </c>
      <c r="B295" s="1783" t="s">
        <v>204</v>
      </c>
      <c r="C295" s="372"/>
      <c r="D295" s="2465"/>
      <c r="E295" s="2207"/>
      <c r="F295" s="2386" t="str">
        <f>INDEX(PT_DIFFERENTIATION_VTAR,MATCH(A295,PT_DIFFERENTIATION_VTAR_ID,0))</f>
        <v>Тарифы на услуги по передаче теплоносителя</v>
      </c>
      <c r="G295" s="2430" t="str">
        <f>INDEX(PT_DIFFERENTIATION_NTAR,MATCH(B295,PT_DIFFERENTIATION_NTAR_ID,0))</f>
        <v/>
      </c>
      <c r="H295" s="1865"/>
      <c r="I295" s="1742"/>
      <c r="J295" s="1776"/>
      <c r="K295" s="1781"/>
      <c r="L295" s="1865" t="s">
        <v>322</v>
      </c>
      <c r="M295" s="344"/>
      <c r="N295" s="337"/>
      <c r="O295" s="1627"/>
      <c r="P295" s="1627"/>
      <c r="AH295" s="1634">
        <v>0</v>
      </c>
    </row>
    <row s="1638" customFormat="1" customHeight="1" ht="18.75" hidden="1">
      <c r="A296" s="1783"/>
      <c r="B296" s="1783"/>
      <c r="C296" s="372" t="s">
        <v>1171</v>
      </c>
      <c r="D296" s="2465"/>
      <c r="E296" s="2207"/>
      <c r="F296" s="2386"/>
      <c r="G296" s="2430"/>
      <c r="H296" s="1503"/>
      <c r="I296" s="654" t="s">
        <v>1170</v>
      </c>
      <c r="J296" s="574"/>
      <c r="K296" s="1503"/>
      <c r="L296" s="217"/>
      <c r="M296" s="344"/>
      <c r="N296" s="337"/>
      <c r="O296" s="1627"/>
      <c r="P296" s="1627"/>
      <c r="AH296" s="1634">
        <v>0</v>
      </c>
    </row>
    <row s="1638" customFormat="1" customHeight="1" ht="0.75" hidden="1">
      <c r="A297" s="1783"/>
      <c r="B297" s="1783"/>
      <c r="C297" s="372" t="s">
        <v>1178</v>
      </c>
      <c r="D297" s="2465"/>
      <c r="E297" s="2207"/>
      <c r="F297" s="2386"/>
      <c r="G297" s="403"/>
      <c r="H297" s="1503"/>
      <c r="I297" s="654"/>
      <c r="J297" s="574"/>
      <c r="K297" s="1503"/>
      <c r="L297" s="217"/>
      <c r="M297" s="344"/>
      <c r="N297" s="337"/>
      <c r="O297" s="1627"/>
      <c r="P297" s="1627"/>
      <c r="AH297" s="1634">
        <v>0</v>
      </c>
    </row>
    <row s="1638" customFormat="1" customHeight="1" ht="18.75" hidden="1">
      <c r="A298" s="1783" t="s">
        <v>209</v>
      </c>
      <c r="B298" s="1783" t="s">
        <v>210</v>
      </c>
      <c r="C298" s="372"/>
      <c r="D298" s="2465"/>
      <c r="E298" s="2207"/>
      <c r="F298" s="238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30" t="str">
        <f>INDEX(PT_DIFFERENTIATION_NTAR,MATCH(B298,PT_DIFFERENTIATION_NTAR_ID,0))</f>
        <v/>
      </c>
      <c r="H298" s="1865"/>
      <c r="I298" s="1742"/>
      <c r="J298" s="1776"/>
      <c r="K298" s="1781"/>
      <c r="L298" s="1865" t="s">
        <v>322</v>
      </c>
      <c r="M298" s="344"/>
      <c r="N298" s="337"/>
      <c r="O298" s="1627"/>
      <c r="P298" s="1627"/>
      <c r="AH298" s="1634">
        <v>0</v>
      </c>
    </row>
    <row s="1638" customFormat="1" customHeight="1" ht="18.75" hidden="1">
      <c r="A299" s="1783"/>
      <c r="B299" s="1783"/>
      <c r="C299" s="372" t="s">
        <v>1171</v>
      </c>
      <c r="D299" s="2465"/>
      <c r="E299" s="2207"/>
      <c r="F299" s="2386"/>
      <c r="G299" s="2430"/>
      <c r="H299" s="1503"/>
      <c r="I299" s="654" t="s">
        <v>1170</v>
      </c>
      <c r="J299" s="574"/>
      <c r="K299" s="1503"/>
      <c r="L299" s="217"/>
      <c r="M299" s="344"/>
      <c r="N299" s="337"/>
      <c r="O299" s="1627"/>
      <c r="P299" s="1627"/>
      <c r="AH299" s="1634">
        <v>0</v>
      </c>
    </row>
    <row s="1638" customFormat="1" customHeight="1" ht="0.75" hidden="1">
      <c r="A300" s="1783"/>
      <c r="B300" s="1783"/>
      <c r="C300" s="372" t="s">
        <v>1178</v>
      </c>
      <c r="D300" s="2465"/>
      <c r="E300" s="2207"/>
      <c r="F300" s="2386"/>
      <c r="G300" s="403"/>
      <c r="H300" s="1503"/>
      <c r="I300" s="654"/>
      <c r="J300" s="574"/>
      <c r="K300" s="1503"/>
      <c r="L300" s="217"/>
      <c r="M300" s="344"/>
      <c r="N300" s="337"/>
      <c r="O300" s="1627"/>
      <c r="P300" s="1627"/>
      <c r="AH300" s="1634">
        <v>0</v>
      </c>
    </row>
    <row s="1638" customFormat="1" customHeight="1" ht="18.75" hidden="1">
      <c r="A301" s="1783" t="s">
        <v>215</v>
      </c>
      <c r="B301" s="1783" t="s">
        <v>216</v>
      </c>
      <c r="C301" s="372"/>
      <c r="D301" s="2465"/>
      <c r="E301" s="2207"/>
      <c r="F301" s="2386" t="str">
        <f>INDEX(PT_DIFFERENTIATION_VTAR,MATCH(A301,PT_DIFFERENTIATION_VTAR_ID,0))</f>
        <v>Плата за подключение (технологическое присоединение) к системе теплоснабжения</v>
      </c>
      <c r="G301" s="2430" t="str">
        <f>INDEX(PT_DIFFERENTIATION_NTAR,MATCH(B301,PT_DIFFERENTIATION_NTAR_ID,0))</f>
        <v/>
      </c>
      <c r="H301" s="1865"/>
      <c r="I301" s="1742"/>
      <c r="J301" s="1776"/>
      <c r="K301" s="1781"/>
      <c r="L301" s="1865" t="s">
        <v>322</v>
      </c>
      <c r="M301" s="344"/>
      <c r="N301" s="337"/>
      <c r="O301" s="1627"/>
      <c r="P301" s="1627"/>
      <c r="AH301" s="1634">
        <v>0</v>
      </c>
    </row>
    <row s="1638" customFormat="1" customHeight="1" ht="18.75" hidden="1">
      <c r="A302" s="1783"/>
      <c r="B302" s="1783"/>
      <c r="C302" s="372" t="s">
        <v>1171</v>
      </c>
      <c r="D302" s="2465"/>
      <c r="E302" s="2207"/>
      <c r="F302" s="2386"/>
      <c r="G302" s="2430"/>
      <c r="H302" s="1503"/>
      <c r="I302" s="654" t="s">
        <v>1170</v>
      </c>
      <c r="J302" s="574"/>
      <c r="K302" s="1503"/>
      <c r="L302" s="217"/>
      <c r="M302" s="344"/>
      <c r="N302" s="337"/>
      <c r="O302" s="1627"/>
      <c r="P302" s="1627"/>
      <c r="AH302" s="1634">
        <v>0</v>
      </c>
    </row>
    <row s="1638" customFormat="1" customHeight="1" ht="0.75" hidden="1">
      <c r="A303" s="1783"/>
      <c r="B303" s="1783"/>
      <c r="C303" s="372" t="s">
        <v>1178</v>
      </c>
      <c r="D303" s="2465"/>
      <c r="E303" s="2207"/>
      <c r="F303" s="2386"/>
      <c r="G303" s="403"/>
      <c r="H303" s="1503"/>
      <c r="I303" s="654"/>
      <c r="J303" s="574"/>
      <c r="K303" s="1503"/>
      <c r="L303" s="217"/>
      <c r="M303" s="344"/>
      <c r="N303" s="337"/>
      <c r="O303" s="1627"/>
      <c r="P303" s="1627"/>
      <c r="AH303" s="1634">
        <v>0</v>
      </c>
    </row>
    <row s="1638" customFormat="1" customHeight="1" ht="18.75" hidden="1">
      <c r="A304" s="1783" t="s">
        <v>221</v>
      </c>
      <c r="B304" s="1783" t="s">
        <v>222</v>
      </c>
      <c r="C304" s="372"/>
      <c r="D304" s="2465"/>
      <c r="E304" s="2207"/>
      <c r="F304" s="2386" t="str">
        <f>INDEX(PT_DIFFERENTIATION_VTAR,MATCH(A304,PT_DIFFERENTIATION_VTAR_ID,0))</f>
        <v>Плата за подключение (технологическое присоединение) к системе теплоснабжения (индивидуальная)</v>
      </c>
      <c r="G304" s="2430" t="str">
        <f>INDEX(PT_DIFFERENTIATION_NTAR,MATCH(B304,PT_DIFFERENTIATION_NTAR_ID,0))</f>
        <v/>
      </c>
      <c r="H304" s="1992"/>
      <c r="I304" s="1742"/>
      <c r="J304" s="1776"/>
      <c r="K304" s="1781"/>
      <c r="L304" s="1992" t="s">
        <v>322</v>
      </c>
      <c r="M304" s="344"/>
      <c r="N304" s="337"/>
      <c r="O304" s="1627"/>
      <c r="P304" s="1627"/>
      <c r="AH304" s="1634">
        <v>0</v>
      </c>
    </row>
    <row s="1638" customFormat="1" customHeight="1" ht="18.75" hidden="1">
      <c r="A305" s="1783"/>
      <c r="B305" s="1783"/>
      <c r="C305" s="372" t="s">
        <v>1171</v>
      </c>
      <c r="D305" s="2465"/>
      <c r="E305" s="2207"/>
      <c r="F305" s="2386"/>
      <c r="G305" s="2430"/>
      <c r="H305" s="1503"/>
      <c r="I305" s="654" t="s">
        <v>1170</v>
      </c>
      <c r="J305" s="574"/>
      <c r="K305" s="1503"/>
      <c r="L305" s="217"/>
      <c r="M305" s="344"/>
      <c r="N305" s="337"/>
      <c r="O305" s="1627"/>
      <c r="P305" s="1627"/>
      <c r="AH305" s="1634">
        <v>0</v>
      </c>
    </row>
    <row s="1638" customFormat="1" customHeight="1" ht="0.75" hidden="1">
      <c r="A306" s="1783"/>
      <c r="B306" s="1783"/>
      <c r="C306" s="372" t="s">
        <v>1178</v>
      </c>
      <c r="D306" s="2465"/>
      <c r="E306" s="2207"/>
      <c r="F306" s="2386"/>
      <c r="G306" s="403"/>
      <c r="H306" s="1503"/>
      <c r="I306" s="654"/>
      <c r="J306" s="574"/>
      <c r="K306" s="1503"/>
      <c r="L306" s="217"/>
      <c r="M306" s="344"/>
      <c r="N306" s="337"/>
      <c r="O306" s="1627"/>
      <c r="P306" s="1627"/>
      <c r="AH306" s="1634">
        <v>0</v>
      </c>
    </row>
    <row s="1638" customFormat="1" customHeight="1" ht="18.75" hidden="1">
      <c r="A307" s="1783" t="s">
        <v>241</v>
      </c>
      <c r="B307" s="1783" t="s">
        <v>242</v>
      </c>
      <c r="C307" s="372"/>
      <c r="D307" s="2465"/>
      <c r="E307" s="2207"/>
      <c r="F307" s="2386" t="str">
        <f>INDEX(PT_DIFFERENTIATION_VTAR,MATCH(A307,PT_DIFFERENTIATION_VTAR_ID,0))</f>
        <v>Тариф на питьевую воду (питьевое водоснабжение)</v>
      </c>
      <c r="G307" s="2430" t="str">
        <f>INDEX(PT_DIFFERENTIATION_NTAR,MATCH(B307,PT_DIFFERENTIATION_NTAR_ID,0))</f>
        <v/>
      </c>
      <c r="H307" s="1865"/>
      <c r="I307" s="1742"/>
      <c r="J307" s="1776"/>
      <c r="K307" s="1781"/>
      <c r="L307" s="1865" t="s">
        <v>322</v>
      </c>
      <c r="M307" s="344"/>
      <c r="N307" s="337"/>
      <c r="O307" s="1627"/>
      <c r="P307" s="1627"/>
      <c r="AH307" s="1634">
        <v>0</v>
      </c>
    </row>
    <row s="1638" customFormat="1" customHeight="1" ht="18.75" hidden="1">
      <c r="A308" s="1783"/>
      <c r="B308" s="1783"/>
      <c r="C308" s="372" t="s">
        <v>1171</v>
      </c>
      <c r="D308" s="2465"/>
      <c r="E308" s="2207"/>
      <c r="F308" s="2386"/>
      <c r="G308" s="2430"/>
      <c r="H308" s="1503"/>
      <c r="I308" s="654" t="s">
        <v>1170</v>
      </c>
      <c r="J308" s="574"/>
      <c r="K308" s="1503"/>
      <c r="L308" s="217"/>
      <c r="M308" s="344"/>
      <c r="N308" s="337"/>
      <c r="O308" s="1627"/>
      <c r="P308" s="1627"/>
      <c r="AH308" s="1634">
        <v>0</v>
      </c>
    </row>
    <row s="1638" customFormat="1" customHeight="1" ht="0.75" hidden="1">
      <c r="A309" s="1783"/>
      <c r="B309" s="1783"/>
      <c r="C309" s="372" t="s">
        <v>1178</v>
      </c>
      <c r="D309" s="2465"/>
      <c r="E309" s="2207"/>
      <c r="F309" s="2386"/>
      <c r="G309" s="403"/>
      <c r="H309" s="1503"/>
      <c r="I309" s="654"/>
      <c r="J309" s="574"/>
      <c r="K309" s="1503"/>
      <c r="L309" s="217"/>
      <c r="M309" s="344"/>
      <c r="N309" s="337"/>
      <c r="O309" s="1627"/>
      <c r="P309" s="1627"/>
      <c r="AH309" s="1634">
        <v>0</v>
      </c>
    </row>
    <row s="1638" customFormat="1" customHeight="1" ht="18.75" hidden="1">
      <c r="A310" s="1783" t="s">
        <v>246</v>
      </c>
      <c r="B310" s="1783" t="s">
        <v>247</v>
      </c>
      <c r="C310" s="372"/>
      <c r="D310" s="2465"/>
      <c r="E310" s="2207"/>
      <c r="F310" s="2386" t="str">
        <f>INDEX(PT_DIFFERENTIATION_VTAR,MATCH(A310,PT_DIFFERENTIATION_VTAR_ID,0))</f>
        <v>Тариф на техническую воду</v>
      </c>
      <c r="G310" s="2430" t="str">
        <f>INDEX(PT_DIFFERENTIATION_NTAR,MATCH(B310,PT_DIFFERENTIATION_NTAR_ID,0))</f>
        <v/>
      </c>
      <c r="H310" s="1865"/>
      <c r="I310" s="1742"/>
      <c r="J310" s="1776"/>
      <c r="K310" s="1781"/>
      <c r="L310" s="1865" t="s">
        <v>322</v>
      </c>
      <c r="M310" s="344"/>
      <c r="N310" s="337"/>
      <c r="O310" s="1627"/>
      <c r="P310" s="1627"/>
      <c r="AH310" s="1634">
        <v>0</v>
      </c>
    </row>
    <row s="1638" customFormat="1" customHeight="1" ht="18.75" hidden="1">
      <c r="A311" s="1783"/>
      <c r="B311" s="1783"/>
      <c r="C311" s="372" t="s">
        <v>1171</v>
      </c>
      <c r="D311" s="2465"/>
      <c r="E311" s="2207"/>
      <c r="F311" s="2386"/>
      <c r="G311" s="2430"/>
      <c r="H311" s="1503"/>
      <c r="I311" s="654" t="s">
        <v>1170</v>
      </c>
      <c r="J311" s="574"/>
      <c r="K311" s="1503"/>
      <c r="L311" s="217"/>
      <c r="M311" s="344"/>
      <c r="N311" s="337"/>
      <c r="O311" s="1627"/>
      <c r="P311" s="1627"/>
      <c r="AH311" s="1634">
        <v>0</v>
      </c>
    </row>
    <row s="1638" customFormat="1" customHeight="1" ht="0.75" hidden="1">
      <c r="A312" s="1783"/>
      <c r="B312" s="1783"/>
      <c r="C312" s="372" t="s">
        <v>1178</v>
      </c>
      <c r="D312" s="2465"/>
      <c r="E312" s="2207"/>
      <c r="F312" s="2386"/>
      <c r="G312" s="403"/>
      <c r="H312" s="1503"/>
      <c r="I312" s="654"/>
      <c r="J312" s="574"/>
      <c r="K312" s="1503"/>
      <c r="L312" s="217"/>
      <c r="M312" s="344"/>
      <c r="N312" s="337"/>
      <c r="O312" s="1627"/>
      <c r="P312" s="1627"/>
      <c r="AH312" s="1634">
        <v>0</v>
      </c>
    </row>
    <row s="1638" customFormat="1" customHeight="1" ht="18.75" hidden="1">
      <c r="A313" s="1783" t="s">
        <v>251</v>
      </c>
      <c r="B313" s="1783" t="s">
        <v>252</v>
      </c>
      <c r="C313" s="372"/>
      <c r="D313" s="2465"/>
      <c r="E313" s="2207"/>
      <c r="F313" s="2386" t="str">
        <f>INDEX(PT_DIFFERENTIATION_VTAR,MATCH(A313,PT_DIFFERENTIATION_VTAR_ID,0))</f>
        <v>Тариф на транспортировку воды</v>
      </c>
      <c r="G313" s="2430" t="str">
        <f>INDEX(PT_DIFFERENTIATION_NTAR,MATCH(B313,PT_DIFFERENTIATION_NTAR_ID,0))</f>
        <v/>
      </c>
      <c r="H313" s="1865"/>
      <c r="I313" s="1742"/>
      <c r="J313" s="1776"/>
      <c r="K313" s="1781"/>
      <c r="L313" s="1865" t="s">
        <v>322</v>
      </c>
      <c r="M313" s="344"/>
      <c r="N313" s="337"/>
      <c r="O313" s="1627"/>
      <c r="P313" s="1627"/>
      <c r="AH313" s="1634">
        <v>0</v>
      </c>
    </row>
    <row s="1638" customFormat="1" customHeight="1" ht="18.75" hidden="1">
      <c r="A314" s="1783"/>
      <c r="B314" s="1783"/>
      <c r="C314" s="372" t="s">
        <v>1171</v>
      </c>
      <c r="D314" s="2465"/>
      <c r="E314" s="2207"/>
      <c r="F314" s="2386"/>
      <c r="G314" s="2430"/>
      <c r="H314" s="1503"/>
      <c r="I314" s="654" t="s">
        <v>1170</v>
      </c>
      <c r="J314" s="574"/>
      <c r="K314" s="1503"/>
      <c r="L314" s="217"/>
      <c r="M314" s="344"/>
      <c r="N314" s="337"/>
      <c r="O314" s="1627"/>
      <c r="P314" s="1627"/>
      <c r="AH314" s="1634">
        <v>0</v>
      </c>
    </row>
    <row s="1638" customFormat="1" customHeight="1" ht="0.75" hidden="1">
      <c r="A315" s="1783"/>
      <c r="B315" s="1783"/>
      <c r="C315" s="372" t="s">
        <v>1178</v>
      </c>
      <c r="D315" s="2465"/>
      <c r="E315" s="2207"/>
      <c r="F315" s="2386"/>
      <c r="G315" s="403"/>
      <c r="H315" s="1503"/>
      <c r="I315" s="654"/>
      <c r="J315" s="574"/>
      <c r="K315" s="1503"/>
      <c r="L315" s="217"/>
      <c r="M315" s="344"/>
      <c r="N315" s="337"/>
      <c r="O315" s="1627"/>
      <c r="P315" s="1627"/>
      <c r="AH315" s="1634">
        <v>0</v>
      </c>
    </row>
    <row s="1638" customFormat="1" customHeight="1" ht="18.75" hidden="1">
      <c r="A316" s="1783" t="s">
        <v>256</v>
      </c>
      <c r="B316" s="1783" t="s">
        <v>257</v>
      </c>
      <c r="C316" s="372"/>
      <c r="D316" s="2465"/>
      <c r="E316" s="2207"/>
      <c r="F316" s="2386" t="str">
        <f>INDEX(PT_DIFFERENTIATION_VTAR,MATCH(A316,PT_DIFFERENTIATION_VTAR_ID,0))</f>
        <v>Тариф на подвоз воды</v>
      </c>
      <c r="G316" s="2430" t="str">
        <f>INDEX(PT_DIFFERENTIATION_NTAR,MATCH(B316,PT_DIFFERENTIATION_NTAR_ID,0))</f>
        <v/>
      </c>
      <c r="H316" s="1865"/>
      <c r="I316" s="1742"/>
      <c r="J316" s="1776"/>
      <c r="K316" s="1781"/>
      <c r="L316" s="1865" t="s">
        <v>322</v>
      </c>
      <c r="M316" s="344"/>
      <c r="N316" s="337"/>
      <c r="O316" s="1627"/>
      <c r="P316" s="1627"/>
      <c r="AH316" s="1634">
        <v>0</v>
      </c>
    </row>
    <row s="1638" customFormat="1" customHeight="1" ht="18.75" hidden="1">
      <c r="A317" s="1783"/>
      <c r="B317" s="1783"/>
      <c r="C317" s="372" t="s">
        <v>1171</v>
      </c>
      <c r="D317" s="2465"/>
      <c r="E317" s="2207"/>
      <c r="F317" s="2386"/>
      <c r="G317" s="2430"/>
      <c r="H317" s="1503"/>
      <c r="I317" s="654" t="s">
        <v>1170</v>
      </c>
      <c r="J317" s="574"/>
      <c r="K317" s="1503"/>
      <c r="L317" s="217"/>
      <c r="M317" s="344"/>
      <c r="N317" s="337"/>
      <c r="O317" s="1627"/>
      <c r="P317" s="1627"/>
      <c r="AH317" s="1634">
        <v>0</v>
      </c>
    </row>
    <row s="1638" customFormat="1" customHeight="1" ht="0.75" hidden="1">
      <c r="A318" s="1783"/>
      <c r="B318" s="1783"/>
      <c r="C318" s="372" t="s">
        <v>1178</v>
      </c>
      <c r="D318" s="2465"/>
      <c r="E318" s="2207"/>
      <c r="F318" s="2386"/>
      <c r="G318" s="403"/>
      <c r="H318" s="1503"/>
      <c r="I318" s="654"/>
      <c r="J318" s="574"/>
      <c r="K318" s="1503"/>
      <c r="L318" s="217"/>
      <c r="M318" s="344"/>
      <c r="N318" s="337"/>
      <c r="O318" s="1627"/>
      <c r="P318" s="1627"/>
      <c r="AH318" s="1634">
        <v>0</v>
      </c>
    </row>
    <row s="1638" customFormat="1" customHeight="1" ht="18.75" hidden="1">
      <c r="A319" s="1783" t="s">
        <v>261</v>
      </c>
      <c r="B319" s="1783" t="s">
        <v>262</v>
      </c>
      <c r="C319" s="372"/>
      <c r="D319" s="2465"/>
      <c r="E319" s="2207"/>
      <c r="F319" s="238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0" t="str">
        <f>INDEX(PT_DIFFERENTIATION_NTAR,MATCH(B319,PT_DIFFERENTIATION_NTAR_ID,0))</f>
        <v/>
      </c>
      <c r="H319" s="1865"/>
      <c r="I319" s="1742"/>
      <c r="J319" s="1776"/>
      <c r="K319" s="1781"/>
      <c r="L319" s="1865" t="s">
        <v>322</v>
      </c>
      <c r="M319" s="344"/>
      <c r="N319" s="337"/>
      <c r="O319" s="1627"/>
      <c r="P319" s="1627"/>
      <c r="AH319" s="1634">
        <v>0</v>
      </c>
    </row>
    <row s="1638" customFormat="1" customHeight="1" ht="18.75" hidden="1">
      <c r="A320" s="1783"/>
      <c r="B320" s="1783"/>
      <c r="C320" s="372" t="s">
        <v>1171</v>
      </c>
      <c r="D320" s="2465"/>
      <c r="E320" s="2207"/>
      <c r="F320" s="2386"/>
      <c r="G320" s="2430"/>
      <c r="H320" s="1503"/>
      <c r="I320" s="654" t="s">
        <v>1170</v>
      </c>
      <c r="J320" s="574"/>
      <c r="K320" s="1503"/>
      <c r="L320" s="217"/>
      <c r="M320" s="344"/>
      <c r="N320" s="337"/>
      <c r="O320" s="1627"/>
      <c r="P320" s="1627"/>
      <c r="AH320" s="1634">
        <v>0</v>
      </c>
    </row>
    <row s="1638" customFormat="1" customHeight="1" ht="0.75" hidden="1">
      <c r="A321" s="1783"/>
      <c r="B321" s="1783"/>
      <c r="C321" s="372" t="s">
        <v>1178</v>
      </c>
      <c r="D321" s="2465"/>
      <c r="E321" s="2207"/>
      <c r="F321" s="2386"/>
      <c r="G321" s="403"/>
      <c r="H321" s="1503"/>
      <c r="I321" s="654"/>
      <c r="J321" s="574"/>
      <c r="K321" s="1503"/>
      <c r="L321" s="217"/>
      <c r="M321" s="344"/>
      <c r="N321" s="337"/>
      <c r="O321" s="1627"/>
      <c r="P321" s="1627"/>
      <c r="AH321" s="1634">
        <v>0</v>
      </c>
    </row>
    <row s="1638" customFormat="1" customHeight="1" ht="18.75" hidden="1">
      <c r="A322" s="1783" t="s">
        <v>266</v>
      </c>
      <c r="B322" s="1783" t="s">
        <v>267</v>
      </c>
      <c r="C322" s="372"/>
      <c r="D322" s="2465"/>
      <c r="E322" s="2207"/>
      <c r="F322" s="2386" t="str">
        <f>INDEX(PT_DIFFERENTIATION_VTAR,MATCH(A322,PT_DIFFERENTIATION_VTAR_ID,0))</f>
        <v>Тариф на горячую воду (горячее водоснабжение)</v>
      </c>
      <c r="G322" s="2430" t="str">
        <f>INDEX(PT_DIFFERENTIATION_NTAR,MATCH(B322,PT_DIFFERENTIATION_NTAR_ID,0))</f>
        <v/>
      </c>
      <c r="H322" s="1865"/>
      <c r="I322" s="1742"/>
      <c r="J322" s="1776"/>
      <c r="K322" s="1781"/>
      <c r="L322" s="1865" t="s">
        <v>322</v>
      </c>
      <c r="M322" s="344"/>
      <c r="N322" s="337"/>
      <c r="O322" s="1627"/>
      <c r="P322" s="1627"/>
      <c r="AH322" s="1634">
        <v>0</v>
      </c>
    </row>
    <row s="1638" customFormat="1" customHeight="1" ht="18.75" hidden="1">
      <c r="A323" s="1783"/>
      <c r="B323" s="1783"/>
      <c r="C323" s="372" t="s">
        <v>1171</v>
      </c>
      <c r="D323" s="2465"/>
      <c r="E323" s="2207"/>
      <c r="F323" s="2386"/>
      <c r="G323" s="2430"/>
      <c r="H323" s="1503"/>
      <c r="I323" s="654" t="s">
        <v>1170</v>
      </c>
      <c r="J323" s="574"/>
      <c r="K323" s="1503"/>
      <c r="L323" s="217"/>
      <c r="M323" s="344"/>
      <c r="N323" s="337"/>
      <c r="O323" s="1627"/>
      <c r="P323" s="1627"/>
      <c r="AH323" s="1634">
        <v>0</v>
      </c>
    </row>
    <row s="1638" customFormat="1" customHeight="1" ht="0.75" hidden="1">
      <c r="A324" s="1783"/>
      <c r="B324" s="1783"/>
      <c r="C324" s="372" t="s">
        <v>1178</v>
      </c>
      <c r="D324" s="2465"/>
      <c r="E324" s="2207"/>
      <c r="F324" s="2386"/>
      <c r="G324" s="403"/>
      <c r="H324" s="1503"/>
      <c r="I324" s="654"/>
      <c r="J324" s="574"/>
      <c r="K324" s="1503"/>
      <c r="L324" s="217"/>
      <c r="M324" s="344"/>
      <c r="N324" s="337"/>
      <c r="O324" s="1627"/>
      <c r="P324" s="1627"/>
      <c r="AH324" s="1634">
        <v>0</v>
      </c>
    </row>
    <row s="1638" customFormat="1" customHeight="1" ht="18.75" hidden="1">
      <c r="A325" s="1783" t="s">
        <v>271</v>
      </c>
      <c r="B325" s="1783" t="s">
        <v>272</v>
      </c>
      <c r="C325" s="372"/>
      <c r="D325" s="2465"/>
      <c r="E325" s="2207"/>
      <c r="F325" s="2386" t="str">
        <f>INDEX(PT_DIFFERENTIATION_VTAR,MATCH(A325,PT_DIFFERENTIATION_VTAR_ID,0))</f>
        <v>Тариф на транспортировку горячей воды</v>
      </c>
      <c r="G325" s="2430" t="str">
        <f>INDEX(PT_DIFFERENTIATION_NTAR,MATCH(B325,PT_DIFFERENTIATION_NTAR_ID,0))</f>
        <v/>
      </c>
      <c r="H325" s="1865"/>
      <c r="I325" s="1742"/>
      <c r="J325" s="1776"/>
      <c r="K325" s="1781"/>
      <c r="L325" s="1865" t="s">
        <v>322</v>
      </c>
      <c r="M325" s="344"/>
      <c r="N325" s="337"/>
      <c r="O325" s="1627"/>
      <c r="P325" s="1627"/>
      <c r="AH325" s="1634">
        <v>0</v>
      </c>
    </row>
    <row s="1638" customFormat="1" customHeight="1" ht="18.75" hidden="1">
      <c r="A326" s="1783"/>
      <c r="B326" s="1783"/>
      <c r="C326" s="372" t="s">
        <v>1171</v>
      </c>
      <c r="D326" s="2465"/>
      <c r="E326" s="2207"/>
      <c r="F326" s="2386"/>
      <c r="G326" s="2430"/>
      <c r="H326" s="1503"/>
      <c r="I326" s="654" t="s">
        <v>1170</v>
      </c>
      <c r="J326" s="574"/>
      <c r="K326" s="1503"/>
      <c r="L326" s="217"/>
      <c r="M326" s="344"/>
      <c r="N326" s="337"/>
      <c r="O326" s="1627"/>
      <c r="P326" s="1627"/>
      <c r="AH326" s="1634">
        <v>0</v>
      </c>
    </row>
    <row s="1638" customFormat="1" customHeight="1" ht="0.75" hidden="1">
      <c r="A327" s="1783"/>
      <c r="B327" s="1783"/>
      <c r="C327" s="372" t="s">
        <v>1178</v>
      </c>
      <c r="D327" s="2465"/>
      <c r="E327" s="2207"/>
      <c r="F327" s="2386"/>
      <c r="G327" s="403"/>
      <c r="H327" s="1503"/>
      <c r="I327" s="654"/>
      <c r="J327" s="574"/>
      <c r="K327" s="1503"/>
      <c r="L327" s="217"/>
      <c r="M327" s="344"/>
      <c r="N327" s="337"/>
      <c r="O327" s="1627"/>
      <c r="P327" s="1627"/>
      <c r="AH327" s="1634">
        <v>0</v>
      </c>
    </row>
    <row s="1638" customFormat="1" customHeight="1" ht="18.75" hidden="1">
      <c r="A328" s="1783" t="s">
        <v>276</v>
      </c>
      <c r="B328" s="1783" t="s">
        <v>277</v>
      </c>
      <c r="C328" s="372"/>
      <c r="D328" s="2465"/>
      <c r="E328" s="2207"/>
      <c r="F328" s="238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0" t="str">
        <f>INDEX(PT_DIFFERENTIATION_NTAR,MATCH(B328,PT_DIFFERENTIATION_NTAR_ID,0))</f>
        <v/>
      </c>
      <c r="H328" s="1865"/>
      <c r="I328" s="1742"/>
      <c r="J328" s="1776"/>
      <c r="K328" s="1781"/>
      <c r="L328" s="1865" t="s">
        <v>322</v>
      </c>
      <c r="M328" s="344"/>
      <c r="N328" s="337"/>
      <c r="O328" s="1627"/>
      <c r="P328" s="1627"/>
      <c r="AH328" s="1634">
        <v>0</v>
      </c>
    </row>
    <row s="1638" customFormat="1" customHeight="1" ht="18.75" hidden="1">
      <c r="A329" s="1783"/>
      <c r="B329" s="1783"/>
      <c r="C329" s="372" t="s">
        <v>1171</v>
      </c>
      <c r="D329" s="2465"/>
      <c r="E329" s="2207"/>
      <c r="F329" s="2386"/>
      <c r="G329" s="2430"/>
      <c r="H329" s="1503"/>
      <c r="I329" s="654" t="s">
        <v>1170</v>
      </c>
      <c r="J329" s="574"/>
      <c r="K329" s="1503"/>
      <c r="L329" s="217"/>
      <c r="M329" s="344"/>
      <c r="N329" s="337"/>
      <c r="O329" s="1627"/>
      <c r="P329" s="1627"/>
      <c r="AH329" s="1634">
        <v>0</v>
      </c>
    </row>
    <row s="1638" customFormat="1" customHeight="1" ht="0.75" hidden="1">
      <c r="A330" s="1783"/>
      <c r="B330" s="1783"/>
      <c r="C330" s="372" t="s">
        <v>1178</v>
      </c>
      <c r="D330" s="2465"/>
      <c r="E330" s="2207"/>
      <c r="F330" s="2386"/>
      <c r="G330" s="403"/>
      <c r="H330" s="1503"/>
      <c r="I330" s="654"/>
      <c r="J330" s="574"/>
      <c r="K330" s="1503"/>
      <c r="L330" s="217"/>
      <c r="M330" s="344"/>
      <c r="N330" s="337"/>
      <c r="O330" s="1627"/>
      <c r="P330" s="1627"/>
      <c r="AH330" s="1634">
        <v>0</v>
      </c>
    </row>
    <row s="1638" customFormat="1" customHeight="1" ht="18.75" hidden="1">
      <c r="A331" s="1783" t="s">
        <v>281</v>
      </c>
      <c r="B331" s="1783" t="s">
        <v>282</v>
      </c>
      <c r="C331" s="372"/>
      <c r="D331" s="2465"/>
      <c r="E331" s="2207"/>
      <c r="F331" s="2386" t="str">
        <f>INDEX(PT_DIFFERENTIATION_VTAR,MATCH(A331,PT_DIFFERENTIATION_VTAR_ID,0))</f>
        <v>Тариф на водоотведение</v>
      </c>
      <c r="G331" s="2430" t="str">
        <f>INDEX(PT_DIFFERENTIATION_NTAR,MATCH(B331,PT_DIFFERENTIATION_NTAR_ID,0))</f>
        <v/>
      </c>
      <c r="H331" s="1865"/>
      <c r="I331" s="1742"/>
      <c r="J331" s="1776"/>
      <c r="K331" s="1781"/>
      <c r="L331" s="1865" t="s">
        <v>322</v>
      </c>
      <c r="M331" s="344"/>
      <c r="N331" s="337"/>
      <c r="O331" s="1627"/>
      <c r="P331" s="1627"/>
      <c r="AH331" s="1634">
        <v>0</v>
      </c>
    </row>
    <row s="1638" customFormat="1" customHeight="1" ht="18.75" hidden="1">
      <c r="A332" s="1783"/>
      <c r="B332" s="1783"/>
      <c r="C332" s="372" t="s">
        <v>1171</v>
      </c>
      <c r="D332" s="2465"/>
      <c r="E332" s="2207"/>
      <c r="F332" s="2386"/>
      <c r="G332" s="2430"/>
      <c r="H332" s="1503"/>
      <c r="I332" s="654" t="s">
        <v>1170</v>
      </c>
      <c r="J332" s="574"/>
      <c r="K332" s="1503"/>
      <c r="L332" s="217"/>
      <c r="M332" s="344"/>
      <c r="N332" s="337"/>
      <c r="O332" s="1627"/>
      <c r="P332" s="1627"/>
      <c r="AH332" s="1634">
        <v>0</v>
      </c>
    </row>
    <row s="1638" customFormat="1" customHeight="1" ht="0.75" hidden="1">
      <c r="A333" s="1783"/>
      <c r="B333" s="1783"/>
      <c r="C333" s="372" t="s">
        <v>1178</v>
      </c>
      <c r="D333" s="2465"/>
      <c r="E333" s="2207"/>
      <c r="F333" s="2386"/>
      <c r="G333" s="403"/>
      <c r="H333" s="1503"/>
      <c r="I333" s="654"/>
      <c r="J333" s="574"/>
      <c r="K333" s="1503"/>
      <c r="L333" s="217"/>
      <c r="M333" s="344"/>
      <c r="N333" s="337"/>
      <c r="O333" s="1627"/>
      <c r="P333" s="1627"/>
      <c r="AH333" s="1634">
        <v>0</v>
      </c>
    </row>
    <row s="1638" customFormat="1" customHeight="1" ht="18.75" hidden="1">
      <c r="A334" s="1783" t="s">
        <v>286</v>
      </c>
      <c r="B334" s="1783" t="s">
        <v>287</v>
      </c>
      <c r="C334" s="372"/>
      <c r="D334" s="2465"/>
      <c r="E334" s="2207"/>
      <c r="F334" s="2386" t="str">
        <f>INDEX(PT_DIFFERENTIATION_VTAR,MATCH(A334,PT_DIFFERENTIATION_VTAR_ID,0))</f>
        <v>Тариф на транспортировку сточных вод</v>
      </c>
      <c r="G334" s="2430" t="str">
        <f>INDEX(PT_DIFFERENTIATION_NTAR,MATCH(B334,PT_DIFFERENTIATION_NTAR_ID,0))</f>
        <v/>
      </c>
      <c r="H334" s="1865"/>
      <c r="I334" s="1742"/>
      <c r="J334" s="1776"/>
      <c r="K334" s="1781"/>
      <c r="L334" s="1865" t="s">
        <v>322</v>
      </c>
      <c r="M334" s="344"/>
      <c r="N334" s="337"/>
      <c r="O334" s="1627"/>
      <c r="P334" s="1627"/>
      <c r="AH334" s="1634">
        <v>0</v>
      </c>
    </row>
    <row s="1638" customFormat="1" customHeight="1" ht="18.75" hidden="1">
      <c r="A335" s="1783"/>
      <c r="B335" s="1783"/>
      <c r="C335" s="372" t="s">
        <v>1171</v>
      </c>
      <c r="D335" s="2465"/>
      <c r="E335" s="2207"/>
      <c r="F335" s="2386"/>
      <c r="G335" s="2430"/>
      <c r="H335" s="1503"/>
      <c r="I335" s="654" t="s">
        <v>1170</v>
      </c>
      <c r="J335" s="574"/>
      <c r="K335" s="1503"/>
      <c r="L335" s="217"/>
      <c r="M335" s="344"/>
      <c r="N335" s="337"/>
      <c r="O335" s="1627"/>
      <c r="P335" s="1627"/>
      <c r="AH335" s="1634">
        <v>0</v>
      </c>
    </row>
    <row s="1638" customFormat="1" customHeight="1" ht="0.75" hidden="1">
      <c r="A336" s="1783"/>
      <c r="B336" s="1783"/>
      <c r="C336" s="372" t="s">
        <v>1178</v>
      </c>
      <c r="D336" s="2465"/>
      <c r="E336" s="2207"/>
      <c r="F336" s="2386"/>
      <c r="G336" s="403"/>
      <c r="H336" s="1503"/>
      <c r="I336" s="654"/>
      <c r="J336" s="574"/>
      <c r="K336" s="1503"/>
      <c r="L336" s="217"/>
      <c r="M336" s="344"/>
      <c r="N336" s="337"/>
      <c r="O336" s="1627"/>
      <c r="P336" s="1627"/>
      <c r="AH336" s="1634">
        <v>0</v>
      </c>
    </row>
    <row s="1638" customFormat="1" customHeight="1" ht="18.75" hidden="1">
      <c r="A337" s="1783" t="s">
        <v>291</v>
      </c>
      <c r="B337" s="1783" t="s">
        <v>292</v>
      </c>
      <c r="C337" s="372"/>
      <c r="D337" s="2465"/>
      <c r="E337" s="2207"/>
      <c r="F337" s="2386" t="str">
        <f>INDEX(PT_DIFFERENTIATION_VTAR,MATCH(A337,PT_DIFFERENTIATION_VTAR_ID,0))</f>
        <v>Тариф на подключение (технологическое присоединение) к централизованной системе водоотведения</v>
      </c>
      <c r="G337" s="2430" t="str">
        <f>INDEX(PT_DIFFERENTIATION_NTAR,MATCH(B337,PT_DIFFERENTIATION_NTAR_ID,0))</f>
        <v/>
      </c>
      <c r="H337" s="1865"/>
      <c r="I337" s="1742"/>
      <c r="J337" s="1776"/>
      <c r="K337" s="1781"/>
      <c r="L337" s="1865" t="s">
        <v>322</v>
      </c>
      <c r="M337" s="344"/>
      <c r="N337" s="337"/>
      <c r="O337" s="1627"/>
      <c r="P337" s="1627"/>
      <c r="AH337" s="1634">
        <v>0</v>
      </c>
    </row>
    <row s="1638" customFormat="1" customHeight="1" ht="18.75" hidden="1">
      <c r="A338" s="1783"/>
      <c r="B338" s="1783"/>
      <c r="C338" s="372" t="s">
        <v>1171</v>
      </c>
      <c r="D338" s="2465"/>
      <c r="E338" s="2207"/>
      <c r="F338" s="2386"/>
      <c r="G338" s="2430"/>
      <c r="H338" s="1503"/>
      <c r="I338" s="654" t="s">
        <v>1170</v>
      </c>
      <c r="J338" s="574"/>
      <c r="K338" s="1503"/>
      <c r="L338" s="217"/>
      <c r="M338" s="344"/>
      <c r="N338" s="337"/>
      <c r="O338" s="1627"/>
      <c r="P338" s="1627"/>
      <c r="AH338" s="1634">
        <v>0</v>
      </c>
    </row>
    <row s="1638" customFormat="1" customHeight="1" ht="1.05">
      <c r="A339" s="1783"/>
      <c r="B339" s="1783"/>
      <c r="C339" s="372" t="s">
        <v>1178</v>
      </c>
      <c r="D339" s="2465"/>
      <c r="E339" s="2207"/>
      <c r="F339" s="2386"/>
      <c r="G339" s="403"/>
      <c r="H339" s="1503"/>
      <c r="I339" s="654"/>
      <c r="J339" s="574"/>
      <c r="K339" s="1503"/>
      <c r="L339" s="217"/>
      <c r="M339" s="344"/>
      <c r="N339" s="337"/>
      <c r="O339" s="1627"/>
      <c r="P339" s="1627"/>
      <c r="AH339" s="1634">
        <v>1</v>
      </c>
    </row>
    <row s="1826" customFormat="1" customHeight="1" ht="3">
      <c r="A340" s="1783"/>
      <c r="B340" s="1783"/>
      <c r="C340" s="1784"/>
      <c r="E340" s="405"/>
      <c r="F340" s="405"/>
      <c r="G340" s="405"/>
      <c r="H340" s="405"/>
      <c r="I340" s="405"/>
      <c r="J340" s="405"/>
      <c r="K340" s="405"/>
      <c r="L340" s="405"/>
      <c r="M340" s="405"/>
      <c r="O340" s="199"/>
      <c r="P340" s="199"/>
      <c r="AH340" s="143">
        <v>3</v>
      </c>
    </row>
    <row customHeight="1" ht="26.25">
      <c r="E341" s="205"/>
      <c r="F341" s="2288"/>
      <c r="G341" s="2288"/>
      <c r="H341" s="2288"/>
      <c r="I341" s="2288"/>
      <c r="J341" s="2288"/>
      <c r="K341" s="2288"/>
      <c r="L341" s="2288"/>
      <c r="M341" s="2288"/>
      <c r="AH341" s="377">
        <v>25</v>
      </c>
    </row>
    <row customHeight="1" ht="14.25" hidden="1">
      <c r="A342" s="1782" t="s">
        <v>86</v>
      </c>
      <c r="B342" s="1782">
        <v>0</v>
      </c>
      <c r="C342" s="372">
        <v>0</v>
      </c>
      <c r="D342" s="347">
        <v>3</v>
      </c>
      <c r="E342" s="377">
        <v>6</v>
      </c>
      <c r="F342" s="377">
        <v>46</v>
      </c>
      <c r="G342" s="377">
        <v>35</v>
      </c>
      <c r="H342" s="377">
        <v>3</v>
      </c>
      <c r="I342" s="377">
        <v>11</v>
      </c>
      <c r="J342" s="377">
        <v>11</v>
      </c>
      <c r="K342" s="377">
        <v>35</v>
      </c>
      <c r="L342" s="377">
        <v>35</v>
      </c>
      <c r="M342" s="377">
        <v>84</v>
      </c>
      <c r="N342" s="377">
        <v>10</v>
      </c>
      <c r="O342" s="353">
        <v>10</v>
      </c>
      <c r="P342" s="353">
        <v>10</v>
      </c>
      <c r="Q342" s="377">
        <v>10</v>
      </c>
      <c r="R342" s="377">
        <v>10</v>
      </c>
      <c r="S342" s="377">
        <v>10</v>
      </c>
      <c r="T342" s="377">
        <v>10</v>
      </c>
      <c r="U342" s="377">
        <v>10</v>
      </c>
      <c r="V342" s="377">
        <v>10</v>
      </c>
      <c r="W342" s="377">
        <v>10</v>
      </c>
      <c r="X342" s="377">
        <v>10</v>
      </c>
      <c r="Y342" s="377">
        <v>10</v>
      </c>
      <c r="Z342" s="377">
        <v>10</v>
      </c>
      <c r="AA342" s="377">
        <v>10</v>
      </c>
      <c r="AB342" s="377">
        <v>10</v>
      </c>
      <c r="AC342" s="377">
        <v>10</v>
      </c>
      <c r="AD342" s="377">
        <v>10</v>
      </c>
      <c r="AE342" s="377">
        <v>10</v>
      </c>
      <c r="AF342" s="377">
        <v>10</v>
      </c>
      <c r="AG342" s="377">
        <v>10</v>
      </c>
      <c r="AH342" s="377">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3"/>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3:G224"/>
    <mergeCell ref="G172:G173"/>
    <mergeCell ref="G175:G176"/>
    <mergeCell ref="G181:G182"/>
    <mergeCell ref="G226:G227"/>
    <mergeCell ref="G229:G230"/>
    <mergeCell ref="G232:G233"/>
    <mergeCell ref="G187:G188"/>
    <mergeCell ref="G190:G191"/>
    <mergeCell ref="G193:G194"/>
    <mergeCell ref="G196:G197"/>
    <mergeCell ref="G169:G170"/>
    <mergeCell ref="G29:G30"/>
    <mergeCell ref="G94:G95"/>
    <mergeCell ref="G157:G158"/>
    <mergeCell ref="G220:G221"/>
    <mergeCell ref="G283:G284"/>
  </mergeCells>
  <dataValidations count="4">
    <dataValidation type="decimal" allowBlank="1" showErrorMessage="1" errorTitle="Ошибка" error="Допускается ввод только действительных чисел!" sqref="K215 K218 K223 K226 K229 K232 K235 K238 K244 K247 K250 K253 K256 K259 K262 K265 K268 K271 K10 K89 K145 K142 K139 K136 K133 K130 K127 K124 K121 K118 K112 K109 K106 K103 K100 K97 K92 K152 K148 K155 K160 K163 K166 K169 K172 K175 K181 K184 K187 K190 K193 K199 K202 K205 K208 K211 K196 K274 K278 K281 K286 K289 K292 K295 K298 K301 K307 K310 K313 K316 K319 K322 K325 K328 K331 K334 K337 K5 K115 K178 K241 K304 K94 K157 K220 K28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15:J215 I218:J218 I223:J223 I226:J226 I229:J229 I232:J232 I235:J235 I238:J238 I244:J244 I247:J247 I250:J250 I253:J253 I256:J256 I259:J259 I262:J262 I265:J265 I268:J268 I8:J8 I83:J83 I148:J148 I92:J92 I97:J97 I100:J100 I103:J103 I106:J106 I109:J109 I112:J112 I118:J118 I121:J121 I124:J124 I127:J127 I130:J130 I133:J133 I136:J136 I139:J139 I142:J142 I145:J145 I152:J152 I89:J89 I155:J155 I160:J160 I163:J163 I166:J166 I169:J169 I172:J172 I175:J175 I181:J181 I184:J184 I187:J187 I190:J190 I193:J193 I199:J199 I202:J202 I205:J205 I208:J208 I211:J211 I196:J196 I271:J271 I274:J274 I278:J278 I281:J281 I286:J286 I289:J289 I292:J292 I295:J295 I298:J298 I301:J301 I307:J307 I310:J310 I313:J313 I316:J316 I319:J319 I322:J322 I325:J325 I328:J328 I331:J331 I334:J334 I337:J337 I2:J2 I5:J5 I50:J50 I115:J115 I178:J178 I241:J241 I304:J304 I29 J29 I94 J94 I157 J157 I220 J220 I283 J28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B0C52-EEE8-42B8-2FCB-04D73306048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176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"Печорская ГРЭС" АО "Интер РАО-Электрогенерация"</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316</v>
      </c>
      <c r="E8" s="2212"/>
      <c r="F8" s="2212"/>
      <c r="G8" s="2212"/>
      <c r="H8" s="2392" t="s">
        <v>317</v>
      </c>
      <c r="R8" s="377">
        <v>14</v>
      </c>
    </row>
    <row customHeight="1" ht="24">
      <c r="C9" s="379"/>
      <c r="D9" s="389" t="s">
        <v>92</v>
      </c>
      <c r="E9" s="111" t="s">
        <v>318</v>
      </c>
      <c r="F9" s="111" t="s">
        <v>319</v>
      </c>
      <c r="G9" s="111" t="s">
        <v>406</v>
      </c>
      <c r="H9" s="2392"/>
      <c r="R9" s="377">
        <v>23</v>
      </c>
    </row>
    <row customHeight="1" ht="14.699999999999998">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1179</v>
      </c>
      <c r="R10" s="377">
        <v>14</v>
      </c>
    </row>
    <row customHeight="1" ht="14.699999999999998">
      <c r="A11" s="346"/>
      <c r="C11" s="379"/>
      <c r="D11" s="150" t="s">
        <v>115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D8938-88AB-CA68-8006-A4C8088A6CDF}" mc:Ignorable="x14ac xr xr2 xr3">
  <sheetPr>
    <tabColor rgb="FFCCCCFF"/>
  </sheetPr>
  <dimension ref="A1:AR150"/>
  <sheetViews>
    <sheetView showGridLines="0" zoomScale="90" workbookViewId="0">
      <pane xSplit="6" ySplit="12" topLeftCell="G13" activePane="bottomRight" state="frozen"/>
      <selection pane="bottomLeft" activeCell="A13" sqref="A13"/>
      <selection pane="topRight" activeCell="G1" sqref="G1"/>
      <selection pane="bottomRight" activeCell="J37" sqref="J37:K40"/>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"Печорская ГРЭС" АО "Интер РАО-Электрогенерация"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127</v>
      </c>
      <c r="F9" s="2106"/>
      <c r="G9" s="2130" t="s">
        <v>110</v>
      </c>
      <c r="H9" s="2130" t="s">
        <v>92</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93</v>
      </c>
      <c r="F10" s="1287" t="s">
        <v>133</v>
      </c>
      <c r="G10" s="2130"/>
      <c r="H10" s="2130"/>
      <c r="I10" s="2130"/>
      <c r="J10" s="2130"/>
      <c r="K10" s="113" t="s">
        <v>113</v>
      </c>
      <c r="L10" s="2130" t="s">
        <v>92</v>
      </c>
      <c r="M10" s="2130"/>
      <c r="N10" s="113" t="s">
        <v>134</v>
      </c>
      <c r="O10" s="113" t="s">
        <v>113</v>
      </c>
      <c r="P10" s="2130" t="s">
        <v>92</v>
      </c>
      <c r="Q10" s="2130"/>
      <c r="R10" s="113" t="s">
        <v>134</v>
      </c>
      <c r="S10" s="286" t="s">
        <v>113</v>
      </c>
      <c r="T10" s="2130" t="s">
        <v>92</v>
      </c>
      <c r="U10" s="2130"/>
      <c r="V10" s="286" t="s">
        <v>93</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114</v>
      </c>
      <c r="E11" s="1252" t="s">
        <v>115</v>
      </c>
      <c r="F11" s="1252"/>
      <c r="G11" s="1252" t="s">
        <v>94</v>
      </c>
      <c r="H11" s="2159" t="s">
        <v>116</v>
      </c>
      <c r="I11" s="2159"/>
      <c r="J11" s="1252" t="s">
        <v>96</v>
      </c>
      <c r="K11" s="1252" t="s">
        <v>97</v>
      </c>
      <c r="L11" s="2159" t="s">
        <v>117</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159</v>
      </c>
      <c r="F13" s="2148" t="s">
        <v>19</v>
      </c>
      <c r="G13" s="3717" t="s">
        <v>28</v>
      </c>
      <c r="H13" s="2557"/>
      <c r="I13" s="2570"/>
      <c r="J13" s="2155"/>
      <c r="K13" s="2140"/>
      <c r="L13" s="2140"/>
      <c r="M13" s="2140"/>
      <c r="N13" s="2568"/>
      <c r="O13" s="2140"/>
      <c r="P13" s="2140"/>
      <c r="Q13" s="2140"/>
      <c r="R13" s="2566"/>
      <c r="S13" s="2140"/>
      <c r="T13" s="2140"/>
      <c r="U13" s="2140"/>
      <c r="V13" s="2566"/>
      <c r="W13" s="1299"/>
      <c r="Y13" s="1270"/>
      <c r="Z13" s="1270"/>
      <c r="AA13" s="1270"/>
      <c r="AB13" s="1270"/>
      <c r="AC13" s="1270" t="s">
        <v>160</v>
      </c>
      <c r="AD13" s="1270" t="s">
        <v>161</v>
      </c>
      <c r="AE13" s="1270" t="s">
        <v>162</v>
      </c>
      <c r="AF13" s="1270" t="s">
        <v>163</v>
      </c>
      <c r="AG13" s="1270" t="s">
        <v>164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3717"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3717"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3717"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3718"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165</v>
      </c>
      <c r="F18" s="2148" t="s">
        <v>65</v>
      </c>
      <c r="G18" s="3719"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6"/>
      <c r="I18" s="2556">
        <v>1</v>
      </c>
      <c r="J18" s="2504" t="s">
        <v>166</v>
      </c>
      <c r="K18" s="2188" t="s">
        <v>19</v>
      </c>
      <c r="L18" s="2111"/>
      <c r="M18" s="2111" t="s">
        <v>114</v>
      </c>
      <c r="N18" s="441" t="s">
        <v>28</v>
      </c>
      <c r="O18" s="2188" t="s">
        <v>19</v>
      </c>
      <c r="P18" s="2111"/>
      <c r="Q18" s="2111" t="s">
        <v>114</v>
      </c>
      <c r="R18" s="2635" t="s">
        <v>28</v>
      </c>
      <c r="S18" s="2110" t="s">
        <v>19</v>
      </c>
      <c r="T18" s="2111"/>
      <c r="U18" s="2111" t="s">
        <v>114</v>
      </c>
      <c r="V18" s="2635" t="s">
        <v>28</v>
      </c>
      <c r="W18" s="2504"/>
      <c r="X18" s="1270"/>
      <c r="Y18" s="1270"/>
      <c r="Z18" s="1270"/>
      <c r="AA18" s="1270"/>
      <c r="AB18" s="1270" t="s">
        <v>167</v>
      </c>
      <c r="AC18" s="1270" t="s">
        <v>168</v>
      </c>
      <c r="AD18" s="1270" t="s">
        <v>169</v>
      </c>
      <c r="AE18" s="1270" t="s">
        <v>170</v>
      </c>
      <c r="AF18" s="1270" t="s">
        <v>171</v>
      </c>
      <c r="AG18" s="1270" t="s">
        <v>172</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70" t="str">
        <f>IF($J$18=0,"",$J$18)</f>
        <v>Тариф на тепловую энергию (мощность), поставляемую АО "Интер РАО - Электрогенерация" потребителям Республики Коми</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3719"/>
      <c r="H19" s="2556"/>
      <c r="I19" s="2556"/>
      <c r="J19" s="2504"/>
      <c r="K19" s="2189"/>
      <c r="L19" s="2111"/>
      <c r="M19" s="2111"/>
      <c r="N19" s="441" t="s">
        <v>28</v>
      </c>
      <c r="O19" s="2189"/>
      <c r="P19" s="2111"/>
      <c r="Q19" s="2111"/>
      <c r="R19" s="2635" t="s">
        <v>28</v>
      </c>
      <c r="S19" s="2110"/>
      <c r="T19" s="3720"/>
      <c r="U19" s="3721"/>
      <c r="V19" s="3722" t="s">
        <v>173</v>
      </c>
      <c r="W19" s="3723"/>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3724"/>
      <c r="H20" s="2506"/>
      <c r="I20" s="2506"/>
      <c r="J20" s="2536"/>
      <c r="K20" s="2189"/>
      <c r="L20" s="2506"/>
      <c r="M20" s="2506"/>
      <c r="N20" s="2635" t="s">
        <v>28</v>
      </c>
      <c r="O20" s="2115"/>
      <c r="P20" s="3720"/>
      <c r="Q20" s="3721"/>
      <c r="R20" s="3725" t="s">
        <v>174</v>
      </c>
      <c r="S20" s="3726"/>
      <c r="T20" s="3726"/>
      <c r="U20" s="3726"/>
      <c r="V20" s="3726"/>
      <c r="W20" s="3723"/>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3724"/>
      <c r="H21" s="2506"/>
      <c r="I21" s="2506"/>
      <c r="J21" s="2536"/>
      <c r="K21" s="2115"/>
      <c r="L21" s="3720"/>
      <c r="M21" s="3721"/>
      <c r="N21" s="3727" t="s">
        <v>175</v>
      </c>
      <c r="O21" s="3721"/>
      <c r="P21" s="3721"/>
      <c r="Q21" s="3721"/>
      <c r="R21" s="3721"/>
      <c r="S21" s="3726"/>
      <c r="T21" s="3726"/>
      <c r="U21" s="3726"/>
      <c r="V21" s="3726"/>
      <c r="W21" s="3723"/>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customHeight="1" ht="17.25">
      <c r="A22" s="1843"/>
      <c r="B22" s="1856"/>
      <c r="C22" s="1845"/>
      <c r="D22" s="1833"/>
      <c r="E22" s="1850"/>
      <c r="F22" s="1787"/>
      <c r="G22" s="1851"/>
      <c r="H22" s="2532" t="s">
        <v>176</v>
      </c>
      <c r="I22" s="2532" t="s">
        <v>115</v>
      </c>
      <c r="J22" s="2504" t="s">
        <v>166</v>
      </c>
      <c r="K22" s="2188" t="s">
        <v>19</v>
      </c>
      <c r="L22" s="2111"/>
      <c r="M22" s="2111" t="s">
        <v>114</v>
      </c>
      <c r="N22" s="3728" t="s">
        <v>28</v>
      </c>
      <c r="O22" s="2188" t="s">
        <v>19</v>
      </c>
      <c r="P22" s="2111"/>
      <c r="Q22" s="2111" t="s">
        <v>114</v>
      </c>
      <c r="R22" s="3729" t="s">
        <v>28</v>
      </c>
      <c r="S22" s="2110" t="s">
        <v>19</v>
      </c>
      <c r="T22" s="1814"/>
      <c r="U22" s="1814" t="s">
        <v>114</v>
      </c>
      <c r="V22" s="3730" t="s">
        <v>28</v>
      </c>
      <c r="W22" s="1804"/>
      <c r="X22" s="1856"/>
      <c r="Y22" s="1270"/>
      <c r="Z22" s="1270"/>
      <c r="AA22" s="1270"/>
      <c r="AB22" s="1270"/>
      <c r="AC22" s="1977" t="s">
        <v>168</v>
      </c>
      <c r="AD22" s="1270" t="s">
        <v>177</v>
      </c>
      <c r="AE22" s="1270" t="s">
        <v>178</v>
      </c>
      <c r="AF22" s="1270" t="s">
        <v>179</v>
      </c>
      <c r="AG22" s="1270" t="s">
        <v>180</v>
      </c>
      <c r="AH22"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22" s="1270" t="str">
        <f>IF($J$22=0,"",$J$22)</f>
        <v>Тариф на тепловую энергию (мощность), поставляемую АО "Интер РАО - Электрогенерация" потребителям Республики Коми</v>
      </c>
      <c r="AK22" s="1270" t="str">
        <f>IF($K$22="нет","без дифференциации",IF($N$22=0,"",$N$22))</f>
        <v>без дифференциации</v>
      </c>
      <c r="AL22" s="1847" t="str">
        <f>IF($O$22="нет","без дифференциации",IF($R$22=0,"",$R$22))</f>
        <v>без дифференциации</v>
      </c>
      <c r="AM22" s="1847" t="str">
        <f>IF($S$22="нет","без дифференциации",IF($V$22=0,"",$V$22))</f>
        <v>без дифференциации</v>
      </c>
      <c r="AN22" s="1270" t="str">
        <f>$I$22</f>
        <v>2</v>
      </c>
      <c r="AO22" s="1270" t="str">
        <f>$I$22&amp;"."&amp;$M$22</f>
        <v>2.1</v>
      </c>
      <c r="AP22" s="1270" t="str">
        <f>$I$22&amp;"."&amp;$M$22&amp;"."&amp;$Q$22</f>
        <v>2.1.1</v>
      </c>
      <c r="AQ22" s="1270" t="str">
        <f>$I$22&amp;"."&amp;$M$22&amp;"."&amp;$Q$22&amp;"."&amp;$U$22</f>
        <v>2.1.1.1</v>
      </c>
      <c r="AR22" s="1856"/>
    </row>
    <row customHeight="1" ht="17.25">
      <c r="A23" s="1843"/>
      <c r="B23" s="1856"/>
      <c r="C23" s="1848"/>
      <c r="D23" s="1833"/>
      <c r="E23" s="1850"/>
      <c r="F23" s="1787"/>
      <c r="G23" s="1851"/>
      <c r="H23" s="2532"/>
      <c r="I23" s="2532"/>
      <c r="J23" s="2504"/>
      <c r="K23" s="2189"/>
      <c r="L23" s="2111"/>
      <c r="M23" s="2111"/>
      <c r="N23" s="3728" t="s">
        <v>28</v>
      </c>
      <c r="O23" s="2189"/>
      <c r="P23" s="2111"/>
      <c r="Q23" s="2111"/>
      <c r="R23" s="3729" t="s">
        <v>28</v>
      </c>
      <c r="S23" s="2110"/>
      <c r="T23" s="320"/>
      <c r="U23" s="321"/>
      <c r="V23" s="321" t="s">
        <v>173</v>
      </c>
      <c r="W23" s="322"/>
      <c r="X23" s="1856"/>
      <c r="Y23" s="1262"/>
      <c r="Z23" s="1262"/>
      <c r="AA23" s="1262"/>
      <c r="AB23" s="1262"/>
      <c r="AC23" s="1262"/>
      <c r="AD23" s="1262"/>
      <c r="AE23" s="1262"/>
      <c r="AF23" s="1262"/>
      <c r="AG23" s="1262"/>
      <c r="AH23" s="1262"/>
      <c r="AI23" s="1262"/>
      <c r="AJ23" s="1262"/>
      <c r="AK23" s="1262"/>
      <c r="AL23" s="1856"/>
      <c r="AM23" s="1856"/>
      <c r="AN23" s="1856"/>
      <c r="AO23" s="1856"/>
      <c r="AP23" s="1856"/>
      <c r="AQ23" s="1856"/>
      <c r="AR23" s="1856"/>
    </row>
    <row customHeight="1" ht="17.25">
      <c r="A24" s="1843"/>
      <c r="B24" s="1856"/>
      <c r="C24" s="1848"/>
      <c r="D24" s="1833"/>
      <c r="E24" s="1850"/>
      <c r="F24" s="1787"/>
      <c r="G24" s="1851"/>
      <c r="H24" s="2506"/>
      <c r="I24" s="2506"/>
      <c r="J24" s="2536"/>
      <c r="K24" s="2189"/>
      <c r="L24" s="2506"/>
      <c r="M24" s="2506"/>
      <c r="N24" s="3731" t="s">
        <v>28</v>
      </c>
      <c r="O24" s="2115"/>
      <c r="P24" s="320"/>
      <c r="Q24" s="321"/>
      <c r="R24" s="321" t="s">
        <v>174</v>
      </c>
      <c r="S24" s="1849"/>
      <c r="T24" s="1849"/>
      <c r="U24" s="1849"/>
      <c r="V24" s="1849"/>
      <c r="W24" s="322"/>
      <c r="X24" s="1856"/>
      <c r="Y24" s="1262"/>
      <c r="Z24" s="1262"/>
      <c r="AA24" s="1262"/>
      <c r="AB24" s="1262"/>
      <c r="AC24" s="1262"/>
      <c r="AD24" s="1262"/>
      <c r="AE24" s="1262"/>
      <c r="AF24" s="1262"/>
      <c r="AG24" s="1262"/>
      <c r="AH24" s="1262"/>
      <c r="AI24" s="1262"/>
      <c r="AJ24" s="1262"/>
      <c r="AK24" s="1262"/>
      <c r="AL24" s="1856"/>
      <c r="AM24" s="1856"/>
      <c r="AN24" s="1856"/>
      <c r="AO24" s="1856"/>
      <c r="AP24" s="1856"/>
      <c r="AQ24" s="1856"/>
      <c r="AR24" s="1856"/>
    </row>
    <row customHeight="1" ht="17.25">
      <c r="A25" s="1843"/>
      <c r="B25" s="1856"/>
      <c r="C25" s="1848"/>
      <c r="D25" s="1833"/>
      <c r="E25" s="1850"/>
      <c r="F25" s="1787"/>
      <c r="G25" s="1851"/>
      <c r="H25" s="2506"/>
      <c r="I25" s="2506"/>
      <c r="J25" s="2536"/>
      <c r="K25" s="2115"/>
      <c r="L25" s="320"/>
      <c r="M25" s="321"/>
      <c r="N25" s="321" t="s">
        <v>175</v>
      </c>
      <c r="O25" s="321"/>
      <c r="P25" s="321"/>
      <c r="Q25" s="321"/>
      <c r="R25" s="321"/>
      <c r="S25" s="1849"/>
      <c r="T25" s="1849"/>
      <c r="U25" s="1849"/>
      <c r="V25" s="1849"/>
      <c r="W25" s="322"/>
      <c r="X25" s="1856"/>
      <c r="Y25" s="1262"/>
      <c r="Z25" s="1262"/>
      <c r="AA25" s="1262"/>
      <c r="AB25" s="1262"/>
      <c r="AC25" s="1262"/>
      <c r="AD25" s="1262"/>
      <c r="AE25" s="1262"/>
      <c r="AF25" s="1262"/>
      <c r="AG25" s="1262"/>
      <c r="AH25" s="1262"/>
      <c r="AI25" s="1262"/>
      <c r="AJ25" s="1262"/>
      <c r="AK25" s="1262"/>
      <c r="AL25" s="1856"/>
      <c r="AM25" s="1856"/>
      <c r="AN25" s="1856"/>
      <c r="AO25" s="1856"/>
      <c r="AP25" s="1856"/>
      <c r="AQ25" s="1856"/>
      <c r="AR25" s="1856"/>
    </row>
    <row s="1856" customFormat="1" customHeight="1" ht="17.25">
      <c r="A26" s="324"/>
      <c r="C26" s="323"/>
      <c r="D26" s="2139"/>
      <c r="E26" s="2168"/>
      <c r="F26" s="2150"/>
      <c r="G26" s="3724"/>
      <c r="H26" s="3720"/>
      <c r="I26" s="3721"/>
      <c r="J26" s="3732" t="s">
        <v>181</v>
      </c>
      <c r="K26" s="3721"/>
      <c r="L26" s="3721"/>
      <c r="M26" s="3721"/>
      <c r="N26" s="3721"/>
      <c r="O26" s="3721"/>
      <c r="P26" s="3721"/>
      <c r="Q26" s="3721"/>
      <c r="R26" s="3721"/>
      <c r="S26" s="3726"/>
      <c r="T26" s="3726"/>
      <c r="U26" s="3726"/>
      <c r="V26" s="3726"/>
      <c r="W26" s="3723"/>
      <c r="X26" s="1262"/>
      <c r="Y26" s="1262"/>
      <c r="Z26" s="1262"/>
      <c r="AA26" s="1262"/>
      <c r="AB26" s="1262"/>
      <c r="AC26" s="1262"/>
      <c r="AD26" s="1262"/>
      <c r="AE26" s="1262"/>
      <c r="AF26" s="1262"/>
      <c r="AG26" s="1262"/>
      <c r="AH26" s="1262"/>
      <c r="AI26" s="1262"/>
      <c r="AJ26" s="1262"/>
      <c r="AK26" s="1262"/>
      <c r="AL26" s="1262"/>
      <c r="AM26" s="1262"/>
      <c r="AN26" s="1262"/>
      <c r="AO26" s="1262"/>
      <c r="AP26" s="1262"/>
      <c r="AQ26" s="1262"/>
      <c r="AR26" s="1286">
        <v>0</v>
      </c>
    </row>
    <row s="1856" customFormat="1" customHeight="1" ht="17.25" hidden="1">
      <c r="A27" s="324"/>
      <c r="C27" s="212"/>
      <c r="D27" s="2138">
        <v>2</v>
      </c>
      <c r="E27" s="2146" t="s">
        <v>165</v>
      </c>
      <c r="F27" s="2148" t="s">
        <v>19</v>
      </c>
      <c r="G27" s="2146"/>
      <c r="H27" s="2151"/>
      <c r="I27" s="2153"/>
      <c r="J27" s="2155"/>
      <c r="K27" s="2140"/>
      <c r="L27" s="2140"/>
      <c r="M27" s="2140"/>
      <c r="N27" s="2142"/>
      <c r="O27" s="2140"/>
      <c r="P27" s="2140"/>
      <c r="Q27" s="2140"/>
      <c r="R27" s="2145"/>
      <c r="S27" s="2140"/>
      <c r="T27" s="2001"/>
      <c r="U27" s="2001"/>
      <c r="V27" s="2003"/>
      <c r="W27" s="1299"/>
      <c r="X27" s="1270"/>
      <c r="Y27" s="1270"/>
      <c r="Z27" s="1270" t="s">
        <v>28</v>
      </c>
      <c r="AA27" s="1270" t="s">
        <v>28</v>
      </c>
      <c r="AB27" s="1270" t="s">
        <v>28</v>
      </c>
      <c r="AC27" s="1270" t="s">
        <v>28</v>
      </c>
      <c r="AD27" s="1270" t="s">
        <v>28</v>
      </c>
      <c r="AE27" s="1270" t="s">
        <v>28</v>
      </c>
      <c r="AF27" s="1270" t="s">
        <v>28</v>
      </c>
      <c r="AG27" s="1270" t="s">
        <v>28</v>
      </c>
      <c r="AH27" s="1270" t="s">
        <v>28</v>
      </c>
      <c r="AI27" s="1270" t="s">
        <v>28</v>
      </c>
      <c r="AJ27" s="1270" t="s">
        <v>28</v>
      </c>
      <c r="AK27" s="1270" t="s">
        <v>28</v>
      </c>
      <c r="AL27" s="1270" t="s">
        <v>28</v>
      </c>
      <c r="AM27" s="1270" t="s">
        <v>28</v>
      </c>
      <c r="AN27" s="1775" t="s">
        <v>28</v>
      </c>
      <c r="AO27" s="1270" t="s">
        <v>28</v>
      </c>
      <c r="AP27" s="1269" t="s">
        <v>28</v>
      </c>
      <c r="AQ27" s="1269" t="s">
        <v>28</v>
      </c>
      <c r="AR27" s="1470">
        <v>0</v>
      </c>
    </row>
    <row s="1856" customFormat="1" customHeight="1" ht="17.25" hidden="1">
      <c r="A28" s="324"/>
      <c r="C28" s="323"/>
      <c r="D28" s="2138"/>
      <c r="E28" s="2146"/>
      <c r="F28" s="2149"/>
      <c r="G28" s="2146"/>
      <c r="H28" s="2152"/>
      <c r="I28" s="2154"/>
      <c r="J28" s="2156"/>
      <c r="K28" s="2141"/>
      <c r="L28" s="2141"/>
      <c r="M28" s="2141"/>
      <c r="N28" s="2143"/>
      <c r="O28" s="2141"/>
      <c r="P28" s="2141"/>
      <c r="Q28" s="2141"/>
      <c r="R28" s="2144"/>
      <c r="S28" s="2141"/>
      <c r="T28" s="2006"/>
      <c r="U28" s="2006"/>
      <c r="V28" s="2006"/>
      <c r="W28" s="2007"/>
      <c r="X28" s="1269"/>
      <c r="Y28" s="1269"/>
      <c r="Z28" s="1269"/>
      <c r="AA28" s="1269"/>
      <c r="AB28" s="1269"/>
      <c r="AC28" s="1269"/>
      <c r="AD28" s="1269"/>
      <c r="AE28" s="1269"/>
      <c r="AF28" s="1269"/>
      <c r="AG28" s="1269"/>
      <c r="AH28" s="1269"/>
      <c r="AI28" s="1269"/>
      <c r="AJ28" s="1269"/>
      <c r="AK28" s="1269"/>
      <c r="AL28" s="1269"/>
      <c r="AM28" s="1269"/>
      <c r="AN28" s="1269"/>
      <c r="AO28" s="1269"/>
      <c r="AP28" s="1269"/>
      <c r="AQ28" s="1269"/>
      <c r="AR28" s="1470">
        <v>0</v>
      </c>
    </row>
    <row s="1856" customFormat="1" customHeight="1" ht="17.25" hidden="1">
      <c r="A29" s="324"/>
      <c r="C29" s="323"/>
      <c r="D29" s="2139"/>
      <c r="E29" s="2147"/>
      <c r="F29" s="2149"/>
      <c r="G29" s="2147"/>
      <c r="H29" s="2152"/>
      <c r="I29" s="2154"/>
      <c r="J29" s="2157"/>
      <c r="K29" s="2141"/>
      <c r="L29" s="2141"/>
      <c r="M29" s="2141"/>
      <c r="N29" s="2144"/>
      <c r="O29" s="2141"/>
      <c r="P29" s="2002"/>
      <c r="Q29" s="2006"/>
      <c r="R29" s="2006"/>
      <c r="S29" s="332"/>
      <c r="T29" s="332"/>
      <c r="U29" s="332"/>
      <c r="V29" s="332"/>
      <c r="W29" s="2007"/>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470">
        <v>0</v>
      </c>
    </row>
    <row s="1856" customFormat="1" customHeight="1" ht="17.25" hidden="1">
      <c r="A30" s="324"/>
      <c r="C30" s="323"/>
      <c r="D30" s="2139"/>
      <c r="E30" s="2147"/>
      <c r="F30" s="2149"/>
      <c r="G30" s="2147"/>
      <c r="H30" s="2152"/>
      <c r="I30" s="2154"/>
      <c r="J30" s="2157"/>
      <c r="K30" s="2141"/>
      <c r="L30" s="2006"/>
      <c r="M30" s="2006"/>
      <c r="N30" s="2006"/>
      <c r="O30" s="2006"/>
      <c r="P30" s="2006"/>
      <c r="Q30" s="2006"/>
      <c r="R30" s="2006"/>
      <c r="S30" s="332"/>
      <c r="T30" s="332"/>
      <c r="U30" s="332"/>
      <c r="V30" s="332"/>
      <c r="W30" s="2007"/>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470">
        <v>0</v>
      </c>
    </row>
    <row s="1856" customFormat="1" customHeight="1" ht="17.25" hidden="1">
      <c r="A31" s="324"/>
      <c r="C31" s="323"/>
      <c r="D31" s="2139"/>
      <c r="E31" s="2147"/>
      <c r="F31" s="2150"/>
      <c r="G31" s="2147"/>
      <c r="H31" s="1302"/>
      <c r="I31" s="2004"/>
      <c r="J31" s="2004"/>
      <c r="K31" s="2004"/>
      <c r="L31" s="2004"/>
      <c r="M31" s="2004"/>
      <c r="N31" s="2004"/>
      <c r="O31" s="2004"/>
      <c r="P31" s="2004"/>
      <c r="Q31" s="2004"/>
      <c r="R31" s="2004"/>
      <c r="S31" s="1304"/>
      <c r="T31" s="1304"/>
      <c r="U31" s="1304"/>
      <c r="V31" s="1304"/>
      <c r="W31" s="2005"/>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470">
        <v>0</v>
      </c>
    </row>
    <row s="1856" customFormat="1" customHeight="1" ht="17.25">
      <c r="A32" s="324"/>
      <c r="C32" s="212"/>
      <c r="D32" s="2138">
        <v>3</v>
      </c>
      <c r="E32" s="2146" t="s">
        <v>182</v>
      </c>
      <c r="F32" s="2148" t="s">
        <v>65</v>
      </c>
      <c r="G32" s="2634" t="str">
        <f>INDEX(VD_NAME_LIST,MATCH("4190067",VD_ID_LIST,0))&amp;"; "&amp;INDEX(VD_NAME_LIST,MATCH("4190069",VD_ID_LIST,0))</f>
        <v>Производство. Теплоноситель; Передача. Теплоноситель</v>
      </c>
      <c r="H32" s="2556"/>
      <c r="I32" s="2556">
        <v>1</v>
      </c>
      <c r="J32" s="2504" t="s">
        <v>183</v>
      </c>
      <c r="K32" s="2188" t="s">
        <v>19</v>
      </c>
      <c r="L32" s="2111"/>
      <c r="M32" s="2111" t="s">
        <v>114</v>
      </c>
      <c r="N32" s="441" t="s">
        <v>28</v>
      </c>
      <c r="O32" s="2188" t="s">
        <v>19</v>
      </c>
      <c r="P32" s="2111"/>
      <c r="Q32" s="2111" t="s">
        <v>114</v>
      </c>
      <c r="R32" s="2635" t="s">
        <v>28</v>
      </c>
      <c r="S32" s="2110" t="s">
        <v>19</v>
      </c>
      <c r="T32" s="2111"/>
      <c r="U32" s="2111" t="s">
        <v>114</v>
      </c>
      <c r="V32" s="2635" t="s">
        <v>28</v>
      </c>
      <c r="W32" s="2504"/>
      <c r="X32" s="1270"/>
      <c r="Y32" s="1270"/>
      <c r="Z32" s="1270"/>
      <c r="AA32" s="1270"/>
      <c r="AB32" s="1270" t="s">
        <v>184</v>
      </c>
      <c r="AC32" s="1270" t="s">
        <v>185</v>
      </c>
      <c r="AD32" s="1270" t="s">
        <v>186</v>
      </c>
      <c r="AE32" s="1270" t="s">
        <v>187</v>
      </c>
      <c r="AF32" s="1270" t="s">
        <v>188</v>
      </c>
      <c r="AG32" s="1270" t="s">
        <v>189</v>
      </c>
      <c r="AH32" s="1270" t="str">
        <f>IF($E$32=0,"",$E$32)</f>
        <v>Тарифы на теплоноситель, поставляемый теплоснабжающими организациями потребителям, другим теплоснабжающим организациям</v>
      </c>
      <c r="AI32" s="1270" t="str">
        <f>IF($G$32=0,"",$G$32)</f>
        <v>Производство. Теплоноситель; Передача. Теплоноситель</v>
      </c>
      <c r="AJ32" s="1270" t="str">
        <f>IF($J$32=0,"",$J$32)</f>
        <v>Тариф на теплоноситель, поставляемый АО "Интер РАО - Электрогенерация" потребителям Республики Коми</v>
      </c>
      <c r="AK32" s="1270" t="str">
        <f>IF($K$32="нет","без дифференциации",IF($N$32=0,"",$N$32))</f>
        <v>без дифференциации</v>
      </c>
      <c r="AL32" s="1270" t="str">
        <f>IF($O$32="нет","без дифференциации",IF($R$32=0,"",$R$32))</f>
        <v>без дифференциации</v>
      </c>
      <c r="AM32" s="1270" t="str">
        <f>IF($S$32="нет","без дифференциации",IF($V$32=0,"",$V$32))</f>
        <v>без дифференциации</v>
      </c>
      <c r="AN32" s="1775">
        <f>$I$32</f>
        <v>1</v>
      </c>
      <c r="AO32" s="1270" t="str">
        <f>$I$32&amp;"."&amp;$M$32</f>
        <v>1.1</v>
      </c>
      <c r="AP32" s="1262" t="str">
        <f>$I$32&amp;"."&amp;$M$32&amp;"."&amp;$Q$32</f>
        <v>1.1.1</v>
      </c>
      <c r="AQ32" s="1262" t="str">
        <f>$I$32&amp;"."&amp;$M$32&amp;"."&amp;$Q$32&amp;"."&amp;$U$32</f>
        <v>1.1.1.1</v>
      </c>
      <c r="AR32" s="1286">
        <v>0</v>
      </c>
    </row>
    <row s="1856" customFormat="1" customHeight="1" ht="17.25">
      <c r="A33" s="324"/>
      <c r="C33" s="323"/>
      <c r="D33" s="2138"/>
      <c r="E33" s="2146"/>
      <c r="F33" s="2149"/>
      <c r="G33" s="2634"/>
      <c r="H33" s="2556"/>
      <c r="I33" s="2556"/>
      <c r="J33" s="2504"/>
      <c r="K33" s="2189"/>
      <c r="L33" s="2111"/>
      <c r="M33" s="2111"/>
      <c r="N33" s="441" t="s">
        <v>28</v>
      </c>
      <c r="O33" s="2189"/>
      <c r="P33" s="2111"/>
      <c r="Q33" s="2111"/>
      <c r="R33" s="2635" t="s">
        <v>28</v>
      </c>
      <c r="S33" s="2110"/>
      <c r="T33" s="2677"/>
      <c r="U33" s="2678"/>
      <c r="V33" s="2679" t="s">
        <v>173</v>
      </c>
      <c r="W33" s="2680"/>
      <c r="X33" s="1262"/>
      <c r="Y33" s="1262"/>
      <c r="Z33" s="1262"/>
      <c r="AA33" s="1262"/>
      <c r="AB33" s="1262"/>
      <c r="AC33" s="1262"/>
      <c r="AD33" s="1262"/>
      <c r="AE33" s="1262"/>
      <c r="AF33" s="1262"/>
      <c r="AG33" s="1262"/>
      <c r="AH33" s="1262"/>
      <c r="AI33" s="1262"/>
      <c r="AJ33" s="1262"/>
      <c r="AK33" s="1262"/>
      <c r="AL33" s="1262"/>
      <c r="AM33" s="1262"/>
      <c r="AN33" s="1262"/>
      <c r="AO33" s="1262"/>
      <c r="AP33" s="1262"/>
      <c r="AQ33" s="1262"/>
      <c r="AR33" s="1286">
        <v>0</v>
      </c>
    </row>
    <row s="1856" customFormat="1" customHeight="1" ht="17.25">
      <c r="A34" s="324"/>
      <c r="C34" s="323"/>
      <c r="D34" s="2139"/>
      <c r="E34" s="2147"/>
      <c r="F34" s="2149"/>
      <c r="G34" s="2660"/>
      <c r="H34" s="2506"/>
      <c r="I34" s="2506"/>
      <c r="J34" s="2536"/>
      <c r="K34" s="2189"/>
      <c r="L34" s="2506"/>
      <c r="M34" s="2506"/>
      <c r="N34" s="2635" t="s">
        <v>28</v>
      </c>
      <c r="O34" s="2115"/>
      <c r="P34" s="2681"/>
      <c r="Q34" s="2682"/>
      <c r="R34" s="2683" t="s">
        <v>174</v>
      </c>
      <c r="S34" s="2684"/>
      <c r="T34" s="2685"/>
      <c r="U34" s="2686"/>
      <c r="V34" s="2687"/>
      <c r="W34" s="2688"/>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660"/>
      <c r="H35" s="2506"/>
      <c r="I35" s="2506"/>
      <c r="J35" s="2536"/>
      <c r="K35" s="2115"/>
      <c r="L35" s="2689"/>
      <c r="M35" s="2690"/>
      <c r="N35" s="2691" t="s">
        <v>175</v>
      </c>
      <c r="O35" s="2692"/>
      <c r="P35" s="2693"/>
      <c r="Q35" s="2694"/>
      <c r="R35" s="2695"/>
      <c r="S35" s="2696"/>
      <c r="T35" s="2697"/>
      <c r="U35" s="2698"/>
      <c r="V35" s="2699"/>
      <c r="W35" s="2700"/>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50"/>
      <c r="G36" s="2660"/>
      <c r="H36" s="2701"/>
      <c r="I36" s="2702"/>
      <c r="J36" s="2703" t="s">
        <v>181</v>
      </c>
      <c r="K36" s="2704"/>
      <c r="L36" s="2705"/>
      <c r="M36" s="2706"/>
      <c r="N36" s="2707"/>
      <c r="O36" s="2708"/>
      <c r="P36" s="2709"/>
      <c r="Q36" s="2710"/>
      <c r="R36" s="2711"/>
      <c r="S36" s="2712"/>
      <c r="T36" s="2713"/>
      <c r="U36" s="2714"/>
      <c r="V36" s="2715"/>
      <c r="W36" s="2716"/>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212"/>
      <c r="D37" s="2138">
        <v>4</v>
      </c>
      <c r="E37" s="2146" t="s">
        <v>190</v>
      </c>
      <c r="F37" s="2148" t="s">
        <v>19</v>
      </c>
      <c r="G37" s="2146"/>
      <c r="H37" s="2151"/>
      <c r="I37" s="2153"/>
      <c r="J37" s="2155"/>
      <c r="K37" s="2140"/>
      <c r="L37" s="2140"/>
      <c r="M37" s="2140"/>
      <c r="N37" s="2142"/>
      <c r="O37" s="2140"/>
      <c r="P37" s="2140"/>
      <c r="Q37" s="2140"/>
      <c r="R37" s="2145"/>
      <c r="S37" s="2140"/>
      <c r="T37" s="1423"/>
      <c r="U37" s="1423"/>
      <c r="V37" s="1422"/>
      <c r="W37" s="1299"/>
      <c r="X37" s="1270"/>
      <c r="Y37" s="1270"/>
      <c r="Z37" s="1270"/>
      <c r="AA37" s="1270"/>
      <c r="AB37" s="1270"/>
      <c r="AC37" s="1270" t="s">
        <v>191</v>
      </c>
      <c r="AD37" s="1270" t="s">
        <v>192</v>
      </c>
      <c r="AE37" s="1270" t="s">
        <v>193</v>
      </c>
      <c r="AF37" s="1270" t="s">
        <v>194</v>
      </c>
      <c r="AG37" s="1270" t="s">
        <v>195</v>
      </c>
      <c r="AH37" s="1270"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0" t="str">
        <f>IF($G$37=0,"",$G$37)</f>
        <v/>
      </c>
      <c r="AJ37" s="1270" t="str">
        <f>IF($J$37=0,"",$J$37)</f>
        <v/>
      </c>
      <c r="AK37" s="1270" t="str">
        <f>IF($K$37="нет","без дифференциации",IF($N$37=0,"",$N$37))</f>
        <v/>
      </c>
      <c r="AL37" s="1270" t="str">
        <f>IF($O$37="нет","без дифференциации",IF($R$37=0,"",$R$37))</f>
        <v/>
      </c>
      <c r="AM37" s="1270" t="str">
        <f>IF($S$37="нет","без дифференциации",IF($V$37=0,"",$V$37))</f>
        <v/>
      </c>
      <c r="AN37" s="1775">
        <f>$I$37</f>
        <v>0</v>
      </c>
      <c r="AO37" s="1270" t="str">
        <f>$I$37&amp;"."&amp;$M$37</f>
        <v>.</v>
      </c>
      <c r="AP37" s="1262" t="str">
        <f>$I$37&amp;"."&amp;$M$37&amp;"."&amp;$Q$37</f>
        <v>..</v>
      </c>
      <c r="AQ37" s="1262" t="str">
        <f>$I$37&amp;"."&amp;$M$37&amp;"."&amp;$Q$37&amp;"."&amp;$U$37</f>
        <v>...</v>
      </c>
      <c r="AR37" s="1286">
        <v>0</v>
      </c>
    </row>
    <row s="1856" customFormat="1" customHeight="1" ht="17.25">
      <c r="A38" s="324"/>
      <c r="C38" s="323"/>
      <c r="D38" s="2138"/>
      <c r="E38" s="2146"/>
      <c r="F38" s="2149"/>
      <c r="G38" s="2146"/>
      <c r="H38" s="2152"/>
      <c r="I38" s="2154"/>
      <c r="J38" s="2156"/>
      <c r="K38" s="2141"/>
      <c r="L38" s="2141"/>
      <c r="M38" s="2141"/>
      <c r="N38" s="2143"/>
      <c r="O38" s="2141"/>
      <c r="P38" s="2141"/>
      <c r="Q38" s="2141"/>
      <c r="R38" s="2144"/>
      <c r="S38" s="2141"/>
      <c r="T38" s="1300"/>
      <c r="U38" s="1300"/>
      <c r="V38" s="1300"/>
      <c r="W38" s="1301"/>
      <c r="X38" s="1262"/>
      <c r="Y38" s="1262"/>
      <c r="Z38" s="1262"/>
      <c r="AA38" s="1262"/>
      <c r="AB38" s="1262"/>
      <c r="AC38" s="1262"/>
      <c r="AD38" s="1262"/>
      <c r="AE38" s="1262"/>
      <c r="AF38" s="1262"/>
      <c r="AG38" s="1262"/>
      <c r="AH38" s="1262"/>
      <c r="AI38" s="1262"/>
      <c r="AJ38" s="1262"/>
      <c r="AK38" s="1262"/>
      <c r="AL38" s="1262"/>
      <c r="AM38" s="1262"/>
      <c r="AN38" s="1262"/>
      <c r="AO38" s="1262"/>
      <c r="AP38" s="1262"/>
      <c r="AQ38" s="1262"/>
      <c r="AR38" s="1286">
        <v>0</v>
      </c>
    </row>
    <row s="1856" customFormat="1" customHeight="1" ht="17.25">
      <c r="A39" s="324"/>
      <c r="C39" s="323"/>
      <c r="D39" s="2139"/>
      <c r="E39" s="2147"/>
      <c r="F39" s="2149"/>
      <c r="G39" s="2147"/>
      <c r="H39" s="2152"/>
      <c r="I39" s="2154"/>
      <c r="J39" s="2157"/>
      <c r="K39" s="2141"/>
      <c r="L39" s="2141"/>
      <c r="M39" s="2141"/>
      <c r="N39" s="2144"/>
      <c r="O39" s="2141"/>
      <c r="P39" s="1421"/>
      <c r="Q39" s="1300"/>
      <c r="R39" s="1300"/>
      <c r="S39" s="332"/>
      <c r="T39" s="332"/>
      <c r="U39" s="332"/>
      <c r="V39" s="332"/>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1300"/>
      <c r="M40" s="1300"/>
      <c r="N40" s="1300"/>
      <c r="O40" s="1300"/>
      <c r="P40" s="1300"/>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50"/>
      <c r="G41" s="2147"/>
      <c r="H41" s="1302"/>
      <c r="I41" s="1303"/>
      <c r="J41" s="1303"/>
      <c r="K41" s="1303"/>
      <c r="L41" s="1303"/>
      <c r="M41" s="1303"/>
      <c r="N41" s="1303"/>
      <c r="O41" s="1303"/>
      <c r="P41" s="1303"/>
      <c r="Q41" s="1303"/>
      <c r="R41" s="1303"/>
      <c r="S41" s="1304"/>
      <c r="T41" s="1304"/>
      <c r="U41" s="1304"/>
      <c r="V41" s="1304"/>
      <c r="W41" s="1305"/>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212"/>
      <c r="D42" s="2138">
        <v>5</v>
      </c>
      <c r="E42" s="2146" t="s">
        <v>196</v>
      </c>
      <c r="F42" s="2148" t="s">
        <v>19</v>
      </c>
      <c r="G42" s="2146"/>
      <c r="H42" s="2151"/>
      <c r="I42" s="2153"/>
      <c r="J42" s="2155"/>
      <c r="K42" s="2140"/>
      <c r="L42" s="2140"/>
      <c r="M42" s="2140"/>
      <c r="N42" s="2142"/>
      <c r="O42" s="2140"/>
      <c r="P42" s="2140"/>
      <c r="Q42" s="2140"/>
      <c r="R42" s="2145"/>
      <c r="S42" s="2140"/>
      <c r="T42" s="1423"/>
      <c r="U42" s="1423"/>
      <c r="V42" s="1422"/>
      <c r="W42" s="1299"/>
      <c r="X42" s="1270"/>
      <c r="Y42" s="1270"/>
      <c r="Z42" s="1270"/>
      <c r="AA42" s="1270"/>
      <c r="AB42" s="1270"/>
      <c r="AC42" s="1270" t="s">
        <v>197</v>
      </c>
      <c r="AD42" s="1270" t="s">
        <v>198</v>
      </c>
      <c r="AE42" s="1270" t="s">
        <v>199</v>
      </c>
      <c r="AF42" s="1270" t="s">
        <v>200</v>
      </c>
      <c r="AG42" s="1270" t="s">
        <v>201</v>
      </c>
      <c r="AH42" s="1270" t="str">
        <f>IF($E$42=0,"",$E$42)</f>
        <v>Тарифы на услуги по передаче тепловой энергии</v>
      </c>
      <c r="AI42" s="1270" t="str">
        <f>IF($G$42=0,"",$G$42)</f>
        <v/>
      </c>
      <c r="AJ42" s="1270" t="str">
        <f>IF($J$42=0,"",$J$42)</f>
        <v/>
      </c>
      <c r="AK42" s="1270" t="str">
        <f>IF($K$42="нет","без дифференциации",IF($N$42=0,"",$N$42))</f>
        <v/>
      </c>
      <c r="AL42" s="1270" t="str">
        <f>IF($O$42="нет","без дифференциации",IF($R$42=0,"",$R$42))</f>
        <v/>
      </c>
      <c r="AM42" s="1270" t="str">
        <f>IF($S$42="нет","без дифференциации",IF($V$42=0,"",$V$42))</f>
        <v/>
      </c>
      <c r="AN42" s="1775">
        <f>$I$42</f>
        <v>0</v>
      </c>
      <c r="AO42" s="1270" t="str">
        <f>$I$42&amp;"."&amp;$M$42</f>
        <v>.</v>
      </c>
      <c r="AP42" s="1262" t="str">
        <f>$I$42&amp;"."&amp;$M$42&amp;"."&amp;$Q$42</f>
        <v>..</v>
      </c>
      <c r="AQ42" s="1262" t="str">
        <f>$I$42&amp;"."&amp;$M$42&amp;"."&amp;$Q$42&amp;"."&amp;$U$42</f>
        <v>...</v>
      </c>
      <c r="AR42" s="1286">
        <v>0</v>
      </c>
    </row>
    <row s="1856" customFormat="1" customHeight="1" ht="17.25">
      <c r="A43" s="324"/>
      <c r="C43" s="323"/>
      <c r="D43" s="2138"/>
      <c r="E43" s="2146"/>
      <c r="F43" s="2149"/>
      <c r="G43" s="2146"/>
      <c r="H43" s="2152"/>
      <c r="I43" s="2154"/>
      <c r="J43" s="2156"/>
      <c r="K43" s="2141"/>
      <c r="L43" s="2141"/>
      <c r="M43" s="2141"/>
      <c r="N43" s="2143"/>
      <c r="O43" s="2141"/>
      <c r="P43" s="2141"/>
      <c r="Q43" s="2141"/>
      <c r="R43" s="2144"/>
      <c r="S43" s="2141"/>
      <c r="T43" s="1300"/>
      <c r="U43" s="1300"/>
      <c r="V43" s="1300"/>
      <c r="W43" s="1301"/>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86">
        <v>0</v>
      </c>
    </row>
    <row s="1856" customFormat="1" customHeight="1" ht="17.25">
      <c r="A44" s="324"/>
      <c r="C44" s="323"/>
      <c r="D44" s="2139"/>
      <c r="E44" s="2147"/>
      <c r="F44" s="2149"/>
      <c r="G44" s="2147"/>
      <c r="H44" s="2152"/>
      <c r="I44" s="2154"/>
      <c r="J44" s="2157"/>
      <c r="K44" s="2141"/>
      <c r="L44" s="2141"/>
      <c r="M44" s="2141"/>
      <c r="N44" s="2144"/>
      <c r="O44" s="2141"/>
      <c r="P44" s="1421"/>
      <c r="Q44" s="1300"/>
      <c r="R44" s="1300"/>
      <c r="S44" s="332"/>
      <c r="T44" s="332"/>
      <c r="U44" s="332"/>
      <c r="V44" s="332"/>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1300"/>
      <c r="M45" s="1300"/>
      <c r="N45" s="1300"/>
      <c r="O45" s="1300"/>
      <c r="P45" s="1300"/>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323"/>
      <c r="D46" s="2139"/>
      <c r="E46" s="2147"/>
      <c r="F46" s="2150"/>
      <c r="G46" s="2147"/>
      <c r="H46" s="1302"/>
      <c r="I46" s="1303"/>
      <c r="J46" s="1303"/>
      <c r="K46" s="1303"/>
      <c r="L46" s="1303"/>
      <c r="M46" s="1303"/>
      <c r="N46" s="1303"/>
      <c r="O46" s="1303"/>
      <c r="P46" s="1303"/>
      <c r="Q46" s="1303"/>
      <c r="R46" s="1303"/>
      <c r="S46" s="1304"/>
      <c r="T46" s="1304"/>
      <c r="U46" s="1304"/>
      <c r="V46" s="1304"/>
      <c r="W46" s="1305"/>
      <c r="X46" s="1262"/>
      <c r="Y46" s="1262"/>
      <c r="Z46" s="1262"/>
      <c r="AA46" s="1262"/>
      <c r="AB46" s="1262"/>
      <c r="AC46" s="1262"/>
      <c r="AD46" s="1262"/>
      <c r="AE46" s="1262"/>
      <c r="AF46" s="1262"/>
      <c r="AG46" s="1262"/>
      <c r="AH46" s="1262"/>
      <c r="AI46" s="1262"/>
      <c r="AJ46" s="1262"/>
      <c r="AK46" s="1262"/>
      <c r="AL46" s="1262"/>
      <c r="AM46" s="1262"/>
      <c r="AN46" s="1262"/>
      <c r="AO46" s="1262"/>
      <c r="AP46" s="1262"/>
      <c r="AQ46" s="1262"/>
      <c r="AR46" s="1286">
        <v>0</v>
      </c>
    </row>
    <row s="1856" customFormat="1" customHeight="1" ht="17.25">
      <c r="A47" s="324"/>
      <c r="C47" s="212"/>
      <c r="D47" s="2138">
        <v>6</v>
      </c>
      <c r="E47" s="2146" t="s">
        <v>202</v>
      </c>
      <c r="F47" s="2148" t="s">
        <v>19</v>
      </c>
      <c r="G47" s="2146"/>
      <c r="H47" s="2151"/>
      <c r="I47" s="2153"/>
      <c r="J47" s="2155"/>
      <c r="K47" s="2140"/>
      <c r="L47" s="2140"/>
      <c r="M47" s="2140"/>
      <c r="N47" s="2142"/>
      <c r="O47" s="2140"/>
      <c r="P47" s="2140"/>
      <c r="Q47" s="2140"/>
      <c r="R47" s="2145"/>
      <c r="S47" s="2140"/>
      <c r="T47" s="1423"/>
      <c r="U47" s="1423"/>
      <c r="V47" s="1422"/>
      <c r="W47" s="1299"/>
      <c r="X47" s="1270"/>
      <c r="Y47" s="1270"/>
      <c r="Z47" s="1270"/>
      <c r="AA47" s="1270"/>
      <c r="AB47" s="1270"/>
      <c r="AC47" s="1270" t="s">
        <v>203</v>
      </c>
      <c r="AD47" s="1270" t="s">
        <v>204</v>
      </c>
      <c r="AE47" s="1270" t="s">
        <v>205</v>
      </c>
      <c r="AF47" s="1270" t="s">
        <v>206</v>
      </c>
      <c r="AG47" s="1270" t="s">
        <v>207</v>
      </c>
      <c r="AH47" s="1270" t="str">
        <f>IF($E$47=0,"",$E$47)</f>
        <v>Тарифы на услуги по передаче теплоносителя</v>
      </c>
      <c r="AI47" s="1270" t="str">
        <f>IF($G$47=0,"",$G$47)</f>
        <v/>
      </c>
      <c r="AJ47" s="1270" t="str">
        <f>IF($J$47=0,"",$J$47)</f>
        <v/>
      </c>
      <c r="AK47" s="1270" t="str">
        <f>IF($K$47="нет","без дифференциации",IF($N$47=0,"",$N$47))</f>
        <v/>
      </c>
      <c r="AL47" s="1270" t="str">
        <f>IF($O$47="нет","без дифференциации",IF($R$47=0,"",$R$47))</f>
        <v/>
      </c>
      <c r="AM47" s="1270" t="str">
        <f>IF($S$47="нет","без дифференциации",IF($V$47=0,"",$V$47))</f>
        <v/>
      </c>
      <c r="AN47" s="1775">
        <f>$I$47</f>
        <v>0</v>
      </c>
      <c r="AO47" s="1270" t="str">
        <f>$I$47&amp;"."&amp;$M$47</f>
        <v>.</v>
      </c>
      <c r="AP47" s="1262" t="str">
        <f>$I$47&amp;"."&amp;$M$47&amp;"."&amp;$Q$47</f>
        <v>..</v>
      </c>
      <c r="AQ47" s="1262" t="str">
        <f>$I$47&amp;"."&amp;$M$47&amp;"."&amp;$Q$47&amp;"."&amp;$U$47</f>
        <v>...</v>
      </c>
      <c r="AR47" s="1286">
        <v>0</v>
      </c>
    </row>
    <row s="1856" customFormat="1" customHeight="1" ht="17.25">
      <c r="A48" s="324"/>
      <c r="C48" s="323"/>
      <c r="D48" s="2138"/>
      <c r="E48" s="2146"/>
      <c r="F48" s="2149"/>
      <c r="G48" s="2146"/>
      <c r="H48" s="2152"/>
      <c r="I48" s="2154"/>
      <c r="J48" s="2156"/>
      <c r="K48" s="2141"/>
      <c r="L48" s="2141"/>
      <c r="M48" s="2141"/>
      <c r="N48" s="2143"/>
      <c r="O48" s="2141"/>
      <c r="P48" s="2141"/>
      <c r="Q48" s="2141"/>
      <c r="R48" s="2144"/>
      <c r="S48" s="2141"/>
      <c r="T48" s="1300"/>
      <c r="U48" s="1300"/>
      <c r="V48" s="1300"/>
      <c r="W48" s="1301"/>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86">
        <v>0</v>
      </c>
    </row>
    <row s="1856" customFormat="1" customHeight="1" ht="17.25">
      <c r="A49" s="324"/>
      <c r="C49" s="323"/>
      <c r="D49" s="2139"/>
      <c r="E49" s="2147"/>
      <c r="F49" s="2149"/>
      <c r="G49" s="2147"/>
      <c r="H49" s="2152"/>
      <c r="I49" s="2154"/>
      <c r="J49" s="2157"/>
      <c r="K49" s="2141"/>
      <c r="L49" s="2141"/>
      <c r="M49" s="2141"/>
      <c r="N49" s="2144"/>
      <c r="O49" s="2141"/>
      <c r="P49" s="1421"/>
      <c r="Q49" s="1300"/>
      <c r="R49" s="1300"/>
      <c r="S49" s="332"/>
      <c r="T49" s="332"/>
      <c r="U49" s="332"/>
      <c r="V49" s="332"/>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286">
        <v>0</v>
      </c>
    </row>
    <row s="1856" customFormat="1" customHeight="1" ht="17.25">
      <c r="A50" s="324"/>
      <c r="C50" s="212"/>
      <c r="D50" s="2139"/>
      <c r="E50" s="2147"/>
      <c r="F50" s="2149"/>
      <c r="G50" s="2147"/>
      <c r="H50" s="2152"/>
      <c r="I50" s="2154"/>
      <c r="J50" s="2157"/>
      <c r="K50" s="2141"/>
      <c r="L50" s="1300"/>
      <c r="M50" s="1300"/>
      <c r="N50" s="1300"/>
      <c r="O50" s="1300"/>
      <c r="P50" s="1300"/>
      <c r="Q50" s="1300"/>
      <c r="R50" s="1300"/>
      <c r="S50" s="332"/>
      <c r="T50" s="332"/>
      <c r="U50" s="332"/>
      <c r="V50" s="332"/>
      <c r="W50" s="1301"/>
      <c r="Y50" s="1270"/>
      <c r="Z50" s="1270"/>
      <c r="AA50" s="1270"/>
      <c r="AB50" s="1270"/>
      <c r="AC50" s="1270"/>
      <c r="AD50" s="1270"/>
      <c r="AE50" s="1270"/>
      <c r="AF50" s="1270"/>
      <c r="AG50" s="1270"/>
      <c r="AH50" s="1270"/>
      <c r="AI50" s="1270"/>
      <c r="AJ50" s="1270"/>
      <c r="AK50" s="1270"/>
      <c r="AL50" s="1270"/>
      <c r="AM50" s="1270"/>
      <c r="AN50" s="1270"/>
      <c r="AO50" s="1270"/>
      <c r="AP50" s="1270"/>
      <c r="AQ50" s="1270"/>
      <c r="AR50" s="1329">
        <v>0</v>
      </c>
    </row>
    <row s="1856" customFormat="1" customHeight="1" ht="17.25">
      <c r="A51" s="324"/>
      <c r="C51" s="323"/>
      <c r="D51" s="2139"/>
      <c r="E51" s="2147"/>
      <c r="F51" s="2150"/>
      <c r="G51" s="2147"/>
      <c r="H51" s="1302"/>
      <c r="I51" s="1303"/>
      <c r="J51" s="1303"/>
      <c r="K51" s="1303"/>
      <c r="L51" s="1303"/>
      <c r="M51" s="1303"/>
      <c r="N51" s="1303"/>
      <c r="O51" s="1303"/>
      <c r="P51" s="1303"/>
      <c r="Q51" s="1303"/>
      <c r="R51" s="1303"/>
      <c r="S51" s="1304"/>
      <c r="T51" s="1304"/>
      <c r="U51" s="1304"/>
      <c r="V51" s="1304"/>
      <c r="W51" s="1305"/>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86">
        <v>0</v>
      </c>
    </row>
    <row s="1856" customFormat="1" customHeight="1" ht="17.25">
      <c r="A52" s="324"/>
      <c r="C52" s="212"/>
      <c r="D52" s="2169">
        <v>7</v>
      </c>
      <c r="E52" s="2172" t="s">
        <v>208</v>
      </c>
      <c r="F52" s="2148" t="s">
        <v>19</v>
      </c>
      <c r="G52" s="2172"/>
      <c r="H52" s="2151"/>
      <c r="I52" s="2153"/>
      <c r="J52" s="2155"/>
      <c r="K52" s="2140"/>
      <c r="L52" s="2140"/>
      <c r="M52" s="2140"/>
      <c r="N52" s="2142"/>
      <c r="O52" s="2140"/>
      <c r="P52" s="2140"/>
      <c r="Q52" s="2140"/>
      <c r="R52" s="2145"/>
      <c r="S52" s="2140"/>
      <c r="T52" s="1423"/>
      <c r="U52" s="1423"/>
      <c r="V52" s="1422"/>
      <c r="W52" s="1299"/>
      <c r="X52" s="1270"/>
      <c r="Y52" s="1270"/>
      <c r="Z52" s="1270"/>
      <c r="AA52" s="1270"/>
      <c r="AB52" s="1270"/>
      <c r="AC52" s="1270" t="s">
        <v>209</v>
      </c>
      <c r="AD52" s="1270" t="s">
        <v>210</v>
      </c>
      <c r="AE52" s="1270" t="s">
        <v>211</v>
      </c>
      <c r="AF52" s="1270" t="s">
        <v>212</v>
      </c>
      <c r="AG52" s="1270" t="s">
        <v>213</v>
      </c>
      <c r="AH52" s="1270" t="str">
        <f>IF($E$52=0,"",$E$52)</f>
        <v>Плата за услуги по поддержанию резервной тепловой мощности при отсутствии потребления тепловой энергии</v>
      </c>
      <c r="AI52" s="1270" t="str">
        <f>IF($G$52=0,"",$G$52)</f>
        <v/>
      </c>
      <c r="AJ52" s="1270" t="str">
        <f>IF($J$52=0,"",$J$52)</f>
        <v/>
      </c>
      <c r="AK52" s="1270" t="str">
        <f>IF($K$52="нет","без дифференциации",IF($N$52=0,"",$N$52))</f>
        <v/>
      </c>
      <c r="AL52" s="1270" t="str">
        <f>IF($O$52="нет","без дифференциации",IF($R$52=0,"",$R$52))</f>
        <v/>
      </c>
      <c r="AM52" s="1270" t="str">
        <f>IF($S$52="нет","без дифференциации",IF($V$52=0,"",$V$52))</f>
        <v/>
      </c>
      <c r="AN52" s="1775">
        <f>$I$52</f>
        <v>0</v>
      </c>
      <c r="AO52" s="1270" t="str">
        <f>$I$52&amp;"."&amp;$M$52</f>
        <v>.</v>
      </c>
      <c r="AP52" s="1262" t="str">
        <f>$I$52&amp;"."&amp;$M$52&amp;"."&amp;$Q$52</f>
        <v>..</v>
      </c>
      <c r="AQ52" s="1262" t="str">
        <f>$I$52&amp;"."&amp;$M$52&amp;"."&amp;$Q$52&amp;"."&amp;$U$52</f>
        <v>...</v>
      </c>
      <c r="AR52" s="1311">
        <v>0</v>
      </c>
    </row>
    <row s="1856" customFormat="1" customHeight="1" ht="17.25">
      <c r="A53" s="324"/>
      <c r="C53" s="323"/>
      <c r="D53" s="2170"/>
      <c r="E53" s="2173"/>
      <c r="F53" s="2149"/>
      <c r="G53" s="2173"/>
      <c r="H53" s="2152"/>
      <c r="I53" s="2154"/>
      <c r="J53" s="2156"/>
      <c r="K53" s="2141"/>
      <c r="L53" s="2141"/>
      <c r="M53" s="2141"/>
      <c r="N53" s="2143"/>
      <c r="O53" s="2141"/>
      <c r="P53" s="2141"/>
      <c r="Q53" s="2141"/>
      <c r="R53" s="2144"/>
      <c r="S53" s="2141"/>
      <c r="T53" s="1300"/>
      <c r="U53" s="1300"/>
      <c r="V53" s="1300"/>
      <c r="W53" s="1301"/>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311">
        <v>0</v>
      </c>
    </row>
    <row s="1856" customFormat="1" customHeight="1" ht="17.25">
      <c r="A54" s="324"/>
      <c r="C54" s="323"/>
      <c r="D54" s="2170"/>
      <c r="E54" s="2173"/>
      <c r="F54" s="2149"/>
      <c r="G54" s="2173"/>
      <c r="H54" s="2152"/>
      <c r="I54" s="2154"/>
      <c r="J54" s="2157"/>
      <c r="K54" s="2141"/>
      <c r="L54" s="2141"/>
      <c r="M54" s="2141"/>
      <c r="N54" s="2144"/>
      <c r="O54" s="2141"/>
      <c r="P54" s="1421"/>
      <c r="Q54" s="1300"/>
      <c r="R54" s="1300"/>
      <c r="S54" s="332"/>
      <c r="T54" s="332"/>
      <c r="U54" s="332"/>
      <c r="V54" s="332"/>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212"/>
      <c r="D55" s="2170"/>
      <c r="E55" s="2173"/>
      <c r="F55" s="2149"/>
      <c r="G55" s="2173"/>
      <c r="H55" s="2152"/>
      <c r="I55" s="2154"/>
      <c r="J55" s="2157"/>
      <c r="K55" s="2141"/>
      <c r="L55" s="1300"/>
      <c r="M55" s="1300"/>
      <c r="N55" s="1300"/>
      <c r="O55" s="1300"/>
      <c r="P55" s="1300"/>
      <c r="Q55" s="1300"/>
      <c r="R55" s="1300"/>
      <c r="S55" s="332"/>
      <c r="T55" s="332"/>
      <c r="U55" s="332"/>
      <c r="V55" s="332"/>
      <c r="W55" s="1301"/>
      <c r="Y55" s="1270"/>
      <c r="Z55" s="1270"/>
      <c r="AA55" s="1270"/>
      <c r="AB55" s="1270"/>
      <c r="AC55" s="1270"/>
      <c r="AD55" s="1270"/>
      <c r="AE55" s="1270"/>
      <c r="AF55" s="1270"/>
      <c r="AG55" s="1270"/>
      <c r="AH55" s="1270"/>
      <c r="AI55" s="1270"/>
      <c r="AJ55" s="1270"/>
      <c r="AK55" s="1270"/>
      <c r="AL55" s="1270"/>
      <c r="AM55" s="1270"/>
      <c r="AN55" s="1270"/>
      <c r="AO55" s="1270"/>
      <c r="AP55" s="1270"/>
      <c r="AQ55" s="1270"/>
      <c r="AR55" s="1329">
        <v>0</v>
      </c>
    </row>
    <row s="1856" customFormat="1" customHeight="1" ht="17.25">
      <c r="A56" s="324"/>
      <c r="C56" s="323"/>
      <c r="D56" s="2171"/>
      <c r="E56" s="2174"/>
      <c r="F56" s="2150"/>
      <c r="G56" s="2174"/>
      <c r="H56" s="1302"/>
      <c r="I56" s="1303"/>
      <c r="J56" s="1303"/>
      <c r="K56" s="1303"/>
      <c r="L56" s="1303"/>
      <c r="M56" s="1303"/>
      <c r="N56" s="1303"/>
      <c r="O56" s="1303"/>
      <c r="P56" s="1303"/>
      <c r="Q56" s="1303"/>
      <c r="R56" s="1303"/>
      <c r="S56" s="1304"/>
      <c r="T56" s="1304"/>
      <c r="U56" s="1304"/>
      <c r="V56" s="1304"/>
      <c r="W56" s="1305"/>
      <c r="X56" s="1262"/>
      <c r="Y56" s="1262"/>
      <c r="Z56" s="1262"/>
      <c r="AA56" s="1262"/>
      <c r="AB56" s="1262"/>
      <c r="AC56" s="1262"/>
      <c r="AD56" s="1262"/>
      <c r="AE56" s="1262"/>
      <c r="AF56" s="1262"/>
      <c r="AG56" s="1262"/>
      <c r="AH56" s="1262"/>
      <c r="AI56" s="1262"/>
      <c r="AJ56" s="1262"/>
      <c r="AK56" s="1262"/>
      <c r="AL56" s="1262"/>
      <c r="AM56" s="1262"/>
      <c r="AN56" s="1262"/>
      <c r="AO56" s="1262"/>
      <c r="AP56" s="1262"/>
      <c r="AQ56" s="1262"/>
      <c r="AR56" s="1311">
        <v>0</v>
      </c>
    </row>
    <row s="1856" customFormat="1" customHeight="1" ht="17.25">
      <c r="A57" s="324"/>
      <c r="C57" s="212"/>
      <c r="D57" s="2138">
        <v>8</v>
      </c>
      <c r="E57" s="2146" t="s">
        <v>214</v>
      </c>
      <c r="F57" s="2148" t="s">
        <v>19</v>
      </c>
      <c r="G57" s="2146"/>
      <c r="H57" s="2151"/>
      <c r="I57" s="2153"/>
      <c r="J57" s="2155"/>
      <c r="K57" s="2140"/>
      <c r="L57" s="2140"/>
      <c r="M57" s="2140"/>
      <c r="N57" s="2142"/>
      <c r="O57" s="2140"/>
      <c r="P57" s="2140"/>
      <c r="Q57" s="2140"/>
      <c r="R57" s="2145"/>
      <c r="S57" s="2140"/>
      <c r="T57" s="1473"/>
      <c r="U57" s="1473"/>
      <c r="V57" s="1475"/>
      <c r="W57" s="1299"/>
      <c r="X57" s="1270"/>
      <c r="Y57" s="1270"/>
      <c r="Z57" s="1270"/>
      <c r="AA57" s="1270"/>
      <c r="AB57" s="1270"/>
      <c r="AC57" s="1270" t="s">
        <v>215</v>
      </c>
      <c r="AD57" s="1270" t="s">
        <v>216</v>
      </c>
      <c r="AE57" s="1270" t="s">
        <v>217</v>
      </c>
      <c r="AF57" s="1270" t="s">
        <v>218</v>
      </c>
      <c r="AG57" s="1270" t="s">
        <v>219</v>
      </c>
      <c r="AH57" s="1270" t="str">
        <f>IF($E$57=0,"",$E$57)</f>
        <v>Плата за подключение (технологическое присоединение) к системе теплоснабжения</v>
      </c>
      <c r="AI57" s="1270" t="str">
        <f>IF($G$57=0,"",$G$57)</f>
        <v/>
      </c>
      <c r="AJ57" s="1270" t="str">
        <f>IF($J$57=0,"",$J$57)</f>
        <v/>
      </c>
      <c r="AK57" s="1270" t="str">
        <f>IF($K$57="нет","без дифференциации",IF($N$57=0,"",$N$57))</f>
        <v/>
      </c>
      <c r="AL57" s="1270" t="str">
        <f>IF($O$57="нет","без дифференциации",IF($R$57=0,"",$R$57))</f>
        <v/>
      </c>
      <c r="AM57" s="1270" t="str">
        <f>IF($S$57="нет","без дифференциации",IF($V$57=0,"",$V$57))</f>
        <v/>
      </c>
      <c r="AN57" s="1775">
        <f>$I$57</f>
        <v>0</v>
      </c>
      <c r="AO57" s="1270" t="str">
        <f>$I$57&amp;"."&amp;$M$57</f>
        <v>.</v>
      </c>
      <c r="AP57" s="1262" t="str">
        <f>$I$57&amp;"."&amp;$M$57&amp;"."&amp;$Q$57</f>
        <v>..</v>
      </c>
      <c r="AQ57" s="1262" t="str">
        <f>$I$57&amp;"."&amp;$M$57&amp;"."&amp;$Q$57&amp;"."&amp;$U$57</f>
        <v>...</v>
      </c>
      <c r="AR57" s="1311">
        <v>0</v>
      </c>
    </row>
    <row s="1856" customFormat="1" customHeight="1" ht="17.25">
      <c r="A58" s="324"/>
      <c r="C58" s="323"/>
      <c r="D58" s="2138"/>
      <c r="E58" s="2146"/>
      <c r="F58" s="2149"/>
      <c r="G58" s="2146"/>
      <c r="H58" s="2152"/>
      <c r="I58" s="2154"/>
      <c r="J58" s="2156"/>
      <c r="K58" s="2141"/>
      <c r="L58" s="2141"/>
      <c r="M58" s="2141"/>
      <c r="N58" s="2143"/>
      <c r="O58" s="2141"/>
      <c r="P58" s="2141"/>
      <c r="Q58" s="2141"/>
      <c r="R58" s="2144"/>
      <c r="S58" s="2141"/>
      <c r="T58" s="1300"/>
      <c r="U58" s="1300"/>
      <c r="V58" s="1300"/>
      <c r="W58" s="1301"/>
      <c r="X58" s="1262"/>
      <c r="Y58" s="1262"/>
      <c r="Z58" s="1262"/>
      <c r="AA58" s="1262"/>
      <c r="AB58" s="1262"/>
      <c r="AC58" s="1262"/>
      <c r="AD58" s="1262"/>
      <c r="AE58" s="1262"/>
      <c r="AF58" s="1262"/>
      <c r="AG58" s="1262"/>
      <c r="AH58" s="1262"/>
      <c r="AI58" s="1262"/>
      <c r="AJ58" s="1262"/>
      <c r="AK58" s="1262"/>
      <c r="AL58" s="1262"/>
      <c r="AM58" s="1262"/>
      <c r="AN58" s="1262"/>
      <c r="AO58" s="1262"/>
      <c r="AP58" s="1262"/>
      <c r="AQ58" s="1262"/>
      <c r="AR58" s="1311">
        <v>0</v>
      </c>
    </row>
    <row s="1856" customFormat="1" customHeight="1" ht="17.25">
      <c r="A59" s="324"/>
      <c r="C59" s="323"/>
      <c r="D59" s="2139"/>
      <c r="E59" s="2147"/>
      <c r="F59" s="2149"/>
      <c r="G59" s="2147"/>
      <c r="H59" s="2152"/>
      <c r="I59" s="2154"/>
      <c r="J59" s="2157"/>
      <c r="K59" s="2141"/>
      <c r="L59" s="2141"/>
      <c r="M59" s="2141"/>
      <c r="N59" s="2144"/>
      <c r="O59" s="2141"/>
      <c r="P59" s="1474"/>
      <c r="Q59" s="1300"/>
      <c r="R59" s="1300"/>
      <c r="S59" s="332"/>
      <c r="T59" s="332"/>
      <c r="U59" s="332"/>
      <c r="V59" s="332"/>
      <c r="W59" s="1301"/>
      <c r="X59" s="1262"/>
      <c r="Y59" s="1262"/>
      <c r="Z59" s="1262"/>
      <c r="AA59" s="1262"/>
      <c r="AB59" s="1262"/>
      <c r="AC59" s="1262"/>
      <c r="AD59" s="1262"/>
      <c r="AE59" s="1262"/>
      <c r="AF59" s="1262"/>
      <c r="AG59" s="1262"/>
      <c r="AH59" s="1262"/>
      <c r="AI59" s="1262"/>
      <c r="AJ59" s="1262"/>
      <c r="AK59" s="1262"/>
      <c r="AL59" s="1262"/>
      <c r="AM59" s="1262"/>
      <c r="AN59" s="1262"/>
      <c r="AO59" s="1262"/>
      <c r="AP59" s="1262"/>
      <c r="AQ59" s="1262"/>
      <c r="AR59" s="1311">
        <v>0</v>
      </c>
    </row>
    <row s="1856" customFormat="1" customHeight="1" ht="17.25">
      <c r="A60" s="324"/>
      <c r="C60" s="212"/>
      <c r="D60" s="2139"/>
      <c r="E60" s="2147"/>
      <c r="F60" s="2149"/>
      <c r="G60" s="2147"/>
      <c r="H60" s="2152"/>
      <c r="I60" s="2154"/>
      <c r="J60" s="2157"/>
      <c r="K60" s="2141"/>
      <c r="L60" s="1300"/>
      <c r="M60" s="1300"/>
      <c r="N60" s="1300"/>
      <c r="O60" s="1300"/>
      <c r="P60" s="1300"/>
      <c r="Q60" s="1300"/>
      <c r="R60" s="1300"/>
      <c r="S60" s="332"/>
      <c r="T60" s="332"/>
      <c r="U60" s="332"/>
      <c r="V60" s="332"/>
      <c r="W60" s="1301"/>
      <c r="Y60" s="1270"/>
      <c r="Z60" s="1270"/>
      <c r="AA60" s="1270"/>
      <c r="AB60" s="1270"/>
      <c r="AC60" s="1270"/>
      <c r="AD60" s="1270"/>
      <c r="AE60" s="1270"/>
      <c r="AF60" s="1270"/>
      <c r="AG60" s="1270"/>
      <c r="AH60" s="1270"/>
      <c r="AI60" s="1270"/>
      <c r="AJ60" s="1270"/>
      <c r="AK60" s="1270"/>
      <c r="AL60" s="1270"/>
      <c r="AM60" s="1270"/>
      <c r="AN60" s="1270"/>
      <c r="AO60" s="1270"/>
      <c r="AP60" s="1270"/>
      <c r="AQ60" s="1270"/>
      <c r="AR60" s="1329">
        <v>0</v>
      </c>
    </row>
    <row s="1856" customFormat="1" customHeight="1" ht="17.25">
      <c r="A61" s="324"/>
      <c r="C61" s="323"/>
      <c r="D61" s="2139"/>
      <c r="E61" s="2147"/>
      <c r="F61" s="2150"/>
      <c r="G61" s="2147"/>
      <c r="H61" s="1302"/>
      <c r="I61" s="1303"/>
      <c r="J61" s="1303"/>
      <c r="K61" s="1303"/>
      <c r="L61" s="1303"/>
      <c r="M61" s="1303"/>
      <c r="N61" s="1303"/>
      <c r="O61" s="1303"/>
      <c r="P61" s="1303"/>
      <c r="Q61" s="1303"/>
      <c r="R61" s="1303"/>
      <c r="S61" s="1304"/>
      <c r="T61" s="1304"/>
      <c r="U61" s="1304"/>
      <c r="V61" s="1304"/>
      <c r="W61" s="1305"/>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311">
        <v>0</v>
      </c>
    </row>
    <row s="1856" customFormat="1" customHeight="1" ht="17.25">
      <c r="A62" s="324"/>
      <c r="C62" s="212"/>
      <c r="D62" s="2138">
        <v>9</v>
      </c>
      <c r="E62" s="2146" t="s">
        <v>220</v>
      </c>
      <c r="F62" s="2148" t="s">
        <v>19</v>
      </c>
      <c r="G62" s="2146"/>
      <c r="H62" s="2151"/>
      <c r="I62" s="2153"/>
      <c r="J62" s="2155"/>
      <c r="K62" s="2140"/>
      <c r="L62" s="2140"/>
      <c r="M62" s="2140"/>
      <c r="N62" s="2142"/>
      <c r="O62" s="2140"/>
      <c r="P62" s="2140"/>
      <c r="Q62" s="2140"/>
      <c r="R62" s="2145"/>
      <c r="S62" s="2140"/>
      <c r="T62" s="1934"/>
      <c r="U62" s="1934"/>
      <c r="V62" s="1936"/>
      <c r="W62" s="1299"/>
      <c r="X62" s="1270"/>
      <c r="Y62" s="1270"/>
      <c r="Z62" s="1270"/>
      <c r="AA62" s="1270"/>
      <c r="AB62" s="1270"/>
      <c r="AC62" s="1270" t="s">
        <v>221</v>
      </c>
      <c r="AD62" s="1270" t="s">
        <v>222</v>
      </c>
      <c r="AE62" s="1270" t="s">
        <v>223</v>
      </c>
      <c r="AF62" s="1270" t="s">
        <v>224</v>
      </c>
      <c r="AG62" s="1270" t="s">
        <v>225</v>
      </c>
      <c r="AH62" s="1270" t="str">
        <f>IF($E$62=0,"",$E$62)</f>
        <v>Плата за подключение (технологическое присоединение) к системе теплоснабжения (индивидуальная)</v>
      </c>
      <c r="AI62" s="1270" t="str">
        <f>IF($G$62=0,"",$G$62)</f>
        <v/>
      </c>
      <c r="AJ62" s="1270" t="str">
        <f>IF($J$62=0,"",$J$62)</f>
        <v/>
      </c>
      <c r="AK62" s="1270" t="str">
        <f>IF($K$62="нет","без дифференциации",IF($N$62=0,"",$N$62))</f>
        <v/>
      </c>
      <c r="AL62" s="1270" t="str">
        <f>IF($O$62="нет","без дифференциации",IF($R$62=0,"",$R$62))</f>
        <v/>
      </c>
      <c r="AM62" s="1270" t="str">
        <f>IF($S$62="нет","без дифференциации",IF($V$62=0,"",$V$62))</f>
        <v/>
      </c>
      <c r="AN62" s="1775">
        <f>$I$62</f>
        <v>0</v>
      </c>
      <c r="AO62" s="1270" t="str">
        <f>$I$62&amp;"."&amp;$M$62</f>
        <v>.</v>
      </c>
      <c r="AP62" s="1269" t="str">
        <f>$I$62&amp;"."&amp;$M$62&amp;"."&amp;$Q$62</f>
        <v>..</v>
      </c>
      <c r="AQ62" s="1269" t="str">
        <f>$I$62&amp;"."&amp;$M$62&amp;"."&amp;$Q$62&amp;"."&amp;$U$62</f>
        <v>...</v>
      </c>
      <c r="AR62" s="1470">
        <v>0</v>
      </c>
    </row>
    <row s="1856" customFormat="1" customHeight="1" ht="17.25">
      <c r="A63" s="324"/>
      <c r="C63" s="323"/>
      <c r="D63" s="2138"/>
      <c r="E63" s="2146"/>
      <c r="F63" s="2149"/>
      <c r="G63" s="2146"/>
      <c r="H63" s="2152"/>
      <c r="I63" s="2154"/>
      <c r="J63" s="2156"/>
      <c r="K63" s="2141"/>
      <c r="L63" s="2141"/>
      <c r="M63" s="2141"/>
      <c r="N63" s="2143"/>
      <c r="O63" s="2141"/>
      <c r="P63" s="2141"/>
      <c r="Q63" s="2141"/>
      <c r="R63" s="2144"/>
      <c r="S63" s="2141"/>
      <c r="T63" s="1937"/>
      <c r="U63" s="1937"/>
      <c r="V63" s="1937"/>
      <c r="W63" s="1938"/>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R63" s="1470">
        <v>0</v>
      </c>
    </row>
    <row s="1856" customFormat="1" customHeight="1" ht="17.25">
      <c r="A64" s="324"/>
      <c r="C64" s="323"/>
      <c r="D64" s="2139"/>
      <c r="E64" s="2147"/>
      <c r="F64" s="2149"/>
      <c r="G64" s="2147"/>
      <c r="H64" s="2152"/>
      <c r="I64" s="2154"/>
      <c r="J64" s="2157"/>
      <c r="K64" s="2141"/>
      <c r="L64" s="2141"/>
      <c r="M64" s="2141"/>
      <c r="N64" s="2144"/>
      <c r="O64" s="2141"/>
      <c r="P64" s="1935"/>
      <c r="Q64" s="1937"/>
      <c r="R64" s="1937"/>
      <c r="S64" s="332"/>
      <c r="T64" s="332"/>
      <c r="U64" s="332"/>
      <c r="V64" s="332"/>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c r="A65" s="324"/>
      <c r="C65" s="212"/>
      <c r="D65" s="2139"/>
      <c r="E65" s="2147"/>
      <c r="F65" s="2149"/>
      <c r="G65" s="2147"/>
      <c r="H65" s="2152"/>
      <c r="I65" s="2154"/>
      <c r="J65" s="2157"/>
      <c r="K65" s="2141"/>
      <c r="L65" s="1937"/>
      <c r="M65" s="1937"/>
      <c r="N65" s="1937"/>
      <c r="O65" s="1937"/>
      <c r="P65" s="1937"/>
      <c r="Q65" s="1937"/>
      <c r="R65" s="1937"/>
      <c r="S65" s="332"/>
      <c r="T65" s="332"/>
      <c r="U65" s="332"/>
      <c r="V65" s="332"/>
      <c r="W65" s="1938"/>
      <c r="Y65" s="1270"/>
      <c r="Z65" s="1270"/>
      <c r="AA65" s="1270"/>
      <c r="AB65" s="1270"/>
      <c r="AC65" s="1270"/>
      <c r="AD65" s="1270"/>
      <c r="AE65" s="1270"/>
      <c r="AF65" s="1270"/>
      <c r="AG65" s="1270"/>
      <c r="AH65" s="1270"/>
      <c r="AI65" s="1270"/>
      <c r="AJ65" s="1270"/>
      <c r="AK65" s="1270"/>
      <c r="AL65" s="1270"/>
      <c r="AM65" s="1270"/>
      <c r="AN65" s="1270"/>
      <c r="AO65" s="1270"/>
      <c r="AP65" s="1270"/>
      <c r="AQ65" s="1270"/>
      <c r="AR65" s="1470">
        <v>0</v>
      </c>
    </row>
    <row s="1856" customFormat="1" customHeight="1" ht="17.25">
      <c r="A66" s="324"/>
      <c r="C66" s="323"/>
      <c r="D66" s="2139"/>
      <c r="E66" s="2147"/>
      <c r="F66" s="2150"/>
      <c r="G66" s="2147"/>
      <c r="H66" s="1302"/>
      <c r="I66" s="1939"/>
      <c r="J66" s="1939"/>
      <c r="K66" s="1939"/>
      <c r="L66" s="1939"/>
      <c r="M66" s="1939"/>
      <c r="N66" s="1939"/>
      <c r="O66" s="1939"/>
      <c r="P66" s="1939"/>
      <c r="Q66" s="1939"/>
      <c r="R66" s="1939"/>
      <c r="S66" s="1304"/>
      <c r="T66" s="1304"/>
      <c r="U66" s="1304"/>
      <c r="V66" s="1304"/>
      <c r="W66" s="1940"/>
      <c r="X66" s="1269"/>
      <c r="Y66" s="1269"/>
      <c r="Z66" s="1269"/>
      <c r="AA66" s="1269"/>
      <c r="AB66" s="1269"/>
      <c r="AC66" s="1269"/>
      <c r="AD66" s="1269"/>
      <c r="AE66" s="1269"/>
      <c r="AF66" s="1269"/>
      <c r="AG66" s="1269"/>
      <c r="AH66" s="1269"/>
      <c r="AI66" s="1269"/>
      <c r="AJ66" s="1269"/>
      <c r="AK66" s="1269"/>
      <c r="AL66" s="1269"/>
      <c r="AM66" s="1269"/>
      <c r="AN66" s="1269"/>
      <c r="AO66" s="1269"/>
      <c r="AP66" s="1269"/>
      <c r="AQ66" s="1269"/>
      <c r="AR66" s="1470">
        <v>0</v>
      </c>
    </row>
    <row s="1856" customFormat="1" customHeight="1" ht="17.25" hidden="1">
      <c r="A67" s="324"/>
      <c r="C67" s="212"/>
      <c r="D67" s="2138">
        <v>10</v>
      </c>
      <c r="E67" s="2146" t="s">
        <v>226</v>
      </c>
      <c r="F67" s="2148" t="s">
        <v>19</v>
      </c>
      <c r="G67" s="2146"/>
      <c r="H67" s="2151"/>
      <c r="I67" s="2153"/>
      <c r="J67" s="2155"/>
      <c r="K67" s="2140"/>
      <c r="L67" s="2140"/>
      <c r="M67" s="2140"/>
      <c r="N67" s="2142"/>
      <c r="O67" s="2140"/>
      <c r="P67" s="2140"/>
      <c r="Q67" s="2140"/>
      <c r="R67" s="2145"/>
      <c r="S67" s="2140"/>
      <c r="T67" s="1934"/>
      <c r="U67" s="1934"/>
      <c r="V67" s="1936"/>
      <c r="W67" s="1299"/>
      <c r="X67" s="1270"/>
      <c r="Y67" s="1270"/>
      <c r="Z67" s="1270"/>
      <c r="AA67" s="1270"/>
      <c r="AB67" s="1270"/>
      <c r="AC67" s="1270" t="s">
        <v>227</v>
      </c>
      <c r="AD67" s="1270" t="s">
        <v>228</v>
      </c>
      <c r="AE67" s="1270" t="s">
        <v>229</v>
      </c>
      <c r="AF67" s="1270" t="s">
        <v>230</v>
      </c>
      <c r="AG67" s="1270" t="s">
        <v>231</v>
      </c>
      <c r="AH67" s="1270" t="str">
        <f>IF($E$67=0,"",$E$67)</f>
        <v>Предельный уровень цены на тепловую энергию (мощность), поставляемую теплоснабжающими организациями потребителям</v>
      </c>
      <c r="AI67" s="1270" t="str">
        <f>IF($G$67=0,"",$G$67)</f>
        <v/>
      </c>
      <c r="AJ67" s="1270" t="str">
        <f>IF($J$67=0,"",$J$67)</f>
        <v/>
      </c>
      <c r="AK67" s="1270" t="str">
        <f>IF($K$67="нет","без дифференциации",IF($N$67=0,"",$N$67))</f>
        <v/>
      </c>
      <c r="AL67" s="1270" t="str">
        <f>IF($O$67="нет","без дифференциации",IF($R$67=0,"",$R$67))</f>
        <v/>
      </c>
      <c r="AM67" s="1270" t="str">
        <f>IF($S$67="нет","без дифференциации",IF($V$67=0,"",$V$67))</f>
        <v/>
      </c>
      <c r="AN67" s="1775">
        <f>$I$67</f>
        <v>0</v>
      </c>
      <c r="AO67" s="1270" t="str">
        <f>$I$67&amp;"."&amp;$M$67</f>
        <v>.</v>
      </c>
      <c r="AP67" s="1269" t="str">
        <f>$I$67&amp;"."&amp;$M$67&amp;"."&amp;$Q$67</f>
        <v>..</v>
      </c>
      <c r="AQ67" s="1269" t="str">
        <f>$I$67&amp;"."&amp;$M$67&amp;"."&amp;$Q$67&amp;"."&amp;$U$67</f>
        <v>...</v>
      </c>
      <c r="AR67" s="1470">
        <v>0</v>
      </c>
    </row>
    <row s="1856" customFormat="1" customHeight="1" ht="17.25" hidden="1">
      <c r="A68" s="324"/>
      <c r="C68" s="323"/>
      <c r="D68" s="2138"/>
      <c r="E68" s="2146"/>
      <c r="F68" s="2149"/>
      <c r="G68" s="2146"/>
      <c r="H68" s="2152"/>
      <c r="I68" s="2154"/>
      <c r="J68" s="2156"/>
      <c r="K68" s="2141"/>
      <c r="L68" s="2141"/>
      <c r="M68" s="2141"/>
      <c r="N68" s="2143"/>
      <c r="O68" s="2141"/>
      <c r="P68" s="2141"/>
      <c r="Q68" s="2141"/>
      <c r="R68" s="2144"/>
      <c r="S68" s="2141"/>
      <c r="T68" s="1937"/>
      <c r="U68" s="1937"/>
      <c r="V68" s="1937"/>
      <c r="W68" s="1938"/>
      <c r="X68" s="1269"/>
      <c r="Y68" s="1269"/>
      <c r="Z68" s="1269"/>
      <c r="AA68" s="1269"/>
      <c r="AB68" s="1269"/>
      <c r="AC68" s="1269"/>
      <c r="AD68" s="1269"/>
      <c r="AE68" s="1269"/>
      <c r="AF68" s="1269"/>
      <c r="AG68" s="1269"/>
      <c r="AH68" s="1269"/>
      <c r="AI68" s="1269"/>
      <c r="AJ68" s="1269"/>
      <c r="AK68" s="1269"/>
      <c r="AL68" s="1269"/>
      <c r="AM68" s="1269"/>
      <c r="AN68" s="1269"/>
      <c r="AO68" s="1269"/>
      <c r="AP68" s="1269"/>
      <c r="AQ68" s="1269"/>
      <c r="AR68" s="1470">
        <v>0</v>
      </c>
    </row>
    <row s="1856" customFormat="1" customHeight="1" ht="17.25" hidden="1">
      <c r="A69" s="324"/>
      <c r="C69" s="323"/>
      <c r="D69" s="2139"/>
      <c r="E69" s="2147"/>
      <c r="F69" s="2149"/>
      <c r="G69" s="2147"/>
      <c r="H69" s="2152"/>
      <c r="I69" s="2154"/>
      <c r="J69" s="2157"/>
      <c r="K69" s="2141"/>
      <c r="L69" s="2141"/>
      <c r="M69" s="2141"/>
      <c r="N69" s="2144"/>
      <c r="O69" s="2141"/>
      <c r="P69" s="1935"/>
      <c r="Q69" s="1937"/>
      <c r="R69" s="1937"/>
      <c r="S69" s="332"/>
      <c r="T69" s="332"/>
      <c r="U69" s="332"/>
      <c r="V69" s="332"/>
      <c r="W69" s="1938"/>
      <c r="X69" s="1269"/>
      <c r="Y69" s="1269"/>
      <c r="Z69" s="1269"/>
      <c r="AA69" s="1269"/>
      <c r="AB69" s="1269"/>
      <c r="AC69" s="1269"/>
      <c r="AD69" s="1269"/>
      <c r="AE69" s="1269"/>
      <c r="AF69" s="1269"/>
      <c r="AG69" s="1269"/>
      <c r="AH69" s="1269"/>
      <c r="AI69" s="1269"/>
      <c r="AJ69" s="1269"/>
      <c r="AK69" s="1269"/>
      <c r="AL69" s="1269"/>
      <c r="AM69" s="1269"/>
      <c r="AN69" s="1269"/>
      <c r="AO69" s="1269"/>
      <c r="AP69" s="1269"/>
      <c r="AQ69" s="1269"/>
      <c r="AR69" s="1470">
        <v>0</v>
      </c>
    </row>
    <row s="1856" customFormat="1" customHeight="1" ht="17.25" hidden="1">
      <c r="A70" s="324"/>
      <c r="C70" s="212"/>
      <c r="D70" s="2139"/>
      <c r="E70" s="2147"/>
      <c r="F70" s="2149"/>
      <c r="G70" s="2147"/>
      <c r="H70" s="2152"/>
      <c r="I70" s="2154"/>
      <c r="J70" s="2157"/>
      <c r="K70" s="2141"/>
      <c r="L70" s="1937"/>
      <c r="M70" s="1937"/>
      <c r="N70" s="1937"/>
      <c r="O70" s="1937"/>
      <c r="P70" s="1937"/>
      <c r="Q70" s="1937"/>
      <c r="R70" s="1937"/>
      <c r="S70" s="332"/>
      <c r="T70" s="332"/>
      <c r="U70" s="332"/>
      <c r="V70" s="332"/>
      <c r="W70" s="1938"/>
      <c r="Y70" s="1270"/>
      <c r="Z70" s="1270"/>
      <c r="AA70" s="1270"/>
      <c r="AB70" s="1270"/>
      <c r="AC70" s="1270"/>
      <c r="AD70" s="1270"/>
      <c r="AE70" s="1270"/>
      <c r="AF70" s="1270"/>
      <c r="AG70" s="1270"/>
      <c r="AH70" s="1270"/>
      <c r="AI70" s="1270"/>
      <c r="AJ70" s="1270"/>
      <c r="AK70" s="1270"/>
      <c r="AL70" s="1270"/>
      <c r="AM70" s="1270"/>
      <c r="AN70" s="1270"/>
      <c r="AO70" s="1270"/>
      <c r="AP70" s="1270"/>
      <c r="AQ70" s="1270"/>
      <c r="AR70" s="1470">
        <v>0</v>
      </c>
    </row>
    <row s="1856" customFormat="1" customHeight="1" ht="17.25" hidden="1">
      <c r="A71" s="324"/>
      <c r="C71" s="323"/>
      <c r="D71" s="2139"/>
      <c r="E71" s="2147"/>
      <c r="F71" s="2150"/>
      <c r="G71" s="2147"/>
      <c r="H71" s="1302"/>
      <c r="I71" s="1939"/>
      <c r="J71" s="1939"/>
      <c r="K71" s="1939"/>
      <c r="L71" s="1939"/>
      <c r="M71" s="1939"/>
      <c r="N71" s="1939"/>
      <c r="O71" s="1939"/>
      <c r="P71" s="1939"/>
      <c r="Q71" s="1939"/>
      <c r="R71" s="1939"/>
      <c r="S71" s="1304"/>
      <c r="T71" s="1304"/>
      <c r="U71" s="1304"/>
      <c r="V71" s="1304"/>
      <c r="W71" s="1940"/>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customHeight="1" ht="11.25">
      <c r="AR72" s="107">
        <v>0</v>
      </c>
    </row>
    <row customHeight="1" ht="11.25">
      <c r="E73" s="2177" t="s">
        <v>232</v>
      </c>
      <c r="F73" s="2177"/>
      <c r="G73" s="2177"/>
      <c r="H73" s="2177"/>
      <c r="I73" s="2177"/>
      <c r="J73" s="2177"/>
      <c r="K73" s="2177"/>
      <c r="L73" s="2177"/>
      <c r="M73" s="2177"/>
      <c r="N73" s="2177"/>
      <c r="O73" s="2177"/>
      <c r="P73" s="2177"/>
      <c r="Q73" s="2177"/>
      <c r="R73" s="2177"/>
      <c r="S73" s="2177"/>
      <c r="T73" s="2177"/>
      <c r="U73" s="2177"/>
      <c r="V73" s="2177"/>
      <c r="W73" s="2177"/>
      <c r="AR73" s="107">
        <v>0</v>
      </c>
    </row>
    <row customHeight="1" ht="36.75">
      <c r="E74" s="2175" t="s">
        <v>233</v>
      </c>
      <c r="F74" s="2175"/>
      <c r="G74" s="2176"/>
      <c r="H74" s="2176"/>
      <c r="I74" s="2176"/>
      <c r="J74" s="2176"/>
      <c r="K74" s="2176"/>
      <c r="L74" s="2176"/>
      <c r="M74" s="2176"/>
      <c r="N74" s="2176"/>
      <c r="O74" s="2176"/>
      <c r="P74" s="2176"/>
      <c r="Q74" s="2176"/>
      <c r="R74" s="2176"/>
      <c r="S74" s="2176"/>
      <c r="T74" s="2176"/>
      <c r="U74" s="2176"/>
      <c r="V74" s="2176"/>
      <c r="W74" s="2176"/>
      <c r="AR74" s="107">
        <v>0</v>
      </c>
    </row>
    <row customHeight="1" ht="28.5">
      <c r="E75" s="2175" t="s">
        <v>234</v>
      </c>
      <c r="F75" s="2175"/>
      <c r="G75" s="2176"/>
      <c r="H75" s="2176"/>
      <c r="I75" s="2176"/>
      <c r="J75" s="2176"/>
      <c r="K75" s="2176"/>
      <c r="L75" s="2176"/>
      <c r="M75" s="2176"/>
      <c r="N75" s="2176"/>
      <c r="O75" s="2176"/>
      <c r="P75" s="2176"/>
      <c r="Q75" s="2176"/>
      <c r="R75" s="2176"/>
      <c r="S75" s="2176"/>
      <c r="T75" s="2176"/>
      <c r="U75" s="2176"/>
      <c r="V75" s="2176"/>
      <c r="W75" s="2176"/>
      <c r="AR75" s="107">
        <v>0</v>
      </c>
    </row>
    <row customHeight="1" ht="27">
      <c r="E76" s="2175" t="s">
        <v>235</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236</v>
      </c>
      <c r="F77" s="2175"/>
      <c r="G77" s="2176"/>
      <c r="H77" s="2176"/>
      <c r="I77" s="2176"/>
      <c r="J77" s="2176"/>
      <c r="K77" s="2176"/>
      <c r="L77" s="2176"/>
      <c r="M77" s="2176"/>
      <c r="N77" s="2176"/>
      <c r="O77" s="2176"/>
      <c r="P77" s="2176"/>
      <c r="Q77" s="2176"/>
      <c r="R77" s="2176"/>
      <c r="S77" s="2176"/>
      <c r="T77" s="2176"/>
      <c r="U77" s="2176"/>
      <c r="V77" s="2176"/>
      <c r="W77" s="2176"/>
      <c r="AR77" s="107">
        <v>0</v>
      </c>
    </row>
    <row customHeight="1" ht="15">
      <c r="E78" s="343"/>
      <c r="F78" s="1288"/>
      <c r="G78" s="160"/>
      <c r="H78" s="160"/>
      <c r="I78" s="160"/>
      <c r="J78" s="160"/>
      <c r="K78" s="160"/>
      <c r="L78" s="160"/>
      <c r="M78" s="160"/>
      <c r="N78" s="160"/>
      <c r="O78" s="160"/>
      <c r="P78" s="160"/>
      <c r="Q78" s="160"/>
      <c r="R78" s="160"/>
      <c r="S78" s="160"/>
      <c r="T78" s="160"/>
      <c r="U78" s="160"/>
      <c r="V78" s="160"/>
      <c r="W78" s="160"/>
      <c r="AR78" s="107">
        <v>0</v>
      </c>
    </row>
    <row customHeight="1" ht="15">
      <c r="E79" s="2177" t="s">
        <v>237</v>
      </c>
      <c r="F79" s="2177"/>
      <c r="G79" s="2177"/>
      <c r="H79" s="2177"/>
      <c r="I79" s="2177"/>
      <c r="J79" s="2177"/>
      <c r="K79" s="2177"/>
      <c r="L79" s="2177"/>
      <c r="M79" s="2177"/>
      <c r="N79" s="2177"/>
      <c r="O79" s="2177"/>
      <c r="P79" s="2177"/>
      <c r="Q79" s="2177"/>
      <c r="R79" s="2177"/>
      <c r="S79" s="2177"/>
      <c r="T79" s="2177"/>
      <c r="U79" s="2177"/>
      <c r="V79" s="2177"/>
      <c r="W79" s="2177"/>
      <c r="AR79" s="107">
        <v>0</v>
      </c>
    </row>
    <row customHeight="1" ht="17.25">
      <c r="E80" s="2175" t="s">
        <v>238</v>
      </c>
      <c r="F80" s="2175"/>
      <c r="G80" s="2176"/>
      <c r="H80" s="2176"/>
      <c r="I80" s="2176"/>
      <c r="J80" s="2176"/>
      <c r="K80" s="2176"/>
      <c r="L80" s="2176"/>
      <c r="M80" s="2176"/>
      <c r="N80" s="2176"/>
      <c r="O80" s="2176"/>
      <c r="P80" s="2176"/>
      <c r="Q80" s="2176"/>
      <c r="R80" s="2176"/>
      <c r="S80" s="2176"/>
      <c r="T80" s="2176"/>
      <c r="U80" s="2176"/>
      <c r="V80" s="2176"/>
      <c r="W80" s="2176"/>
      <c r="AR80" s="107">
        <v>0</v>
      </c>
    </row>
    <row customHeight="1" ht="17.25">
      <c r="E81" s="2175" t="s">
        <v>239</v>
      </c>
      <c r="F81" s="2175"/>
      <c r="G81" s="2176"/>
      <c r="H81" s="2176"/>
      <c r="I81" s="2176"/>
      <c r="J81" s="2176"/>
      <c r="K81" s="2176"/>
      <c r="L81" s="2176"/>
      <c r="M81" s="2176"/>
      <c r="N81" s="2176"/>
      <c r="O81" s="2176"/>
      <c r="P81" s="2176"/>
      <c r="Q81" s="2176"/>
      <c r="R81" s="2176"/>
      <c r="S81" s="2176"/>
      <c r="T81" s="2176"/>
      <c r="U81" s="2176"/>
      <c r="V81" s="2176"/>
      <c r="W81" s="2176"/>
      <c r="AR81" s="107">
        <v>0</v>
      </c>
    </row>
    <row s="1856" customFormat="1" customHeight="1" ht="11.25" hidden="1">
      <c r="A82" s="280"/>
      <c r="B82" s="280"/>
      <c r="Y82" s="1262"/>
      <c r="Z82" s="1262"/>
      <c r="AA82" s="1262"/>
      <c r="AB82" s="1262"/>
      <c r="AC82" s="1262"/>
      <c r="AD82" s="1262"/>
      <c r="AE82" s="1262"/>
      <c r="AF82" s="1262"/>
      <c r="AG82" s="1262"/>
      <c r="AH82" s="1262"/>
      <c r="AI82" s="1262"/>
      <c r="AJ82" s="1262"/>
      <c r="AK82" s="1262"/>
      <c r="AL82" s="1262"/>
      <c r="AM82" s="1262"/>
      <c r="AN82" s="1262"/>
      <c r="AO82" s="1262"/>
      <c r="AP82" s="1262"/>
      <c r="AQ82" s="1262"/>
      <c r="AR82" s="1353">
        <v>0</v>
      </c>
    </row>
    <row s="1856" customFormat="1" customHeight="1" ht="17.25" hidden="1">
      <c r="A83" s="324"/>
      <c r="C83" s="212"/>
      <c r="D83" s="2138">
        <v>1</v>
      </c>
      <c r="E83" s="2146" t="s">
        <v>240</v>
      </c>
      <c r="F83" s="2148" t="s">
        <v>19</v>
      </c>
      <c r="G83" s="2146"/>
      <c r="H83" s="2151"/>
      <c r="I83" s="2153"/>
      <c r="J83" s="2155"/>
      <c r="K83" s="2140"/>
      <c r="L83" s="2140"/>
      <c r="M83" s="2140"/>
      <c r="N83" s="2142"/>
      <c r="O83" s="2140"/>
      <c r="P83" s="2140"/>
      <c r="Q83" s="2140"/>
      <c r="R83" s="2145"/>
      <c r="S83" s="2140"/>
      <c r="T83" s="1473"/>
      <c r="U83" s="1473"/>
      <c r="V83" s="1475"/>
      <c r="W83" s="1299"/>
      <c r="Y83" s="1270"/>
      <c r="Z83" s="1270"/>
      <c r="AA83" s="1270"/>
      <c r="AB83" s="1270"/>
      <c r="AC83" s="1270" t="s">
        <v>241</v>
      </c>
      <c r="AD83" s="1270" t="s">
        <v>242</v>
      </c>
      <c r="AE83" s="1270" t="s">
        <v>243</v>
      </c>
      <c r="AF83" s="1270" t="s">
        <v>244</v>
      </c>
      <c r="AG83" s="1270"/>
      <c r="AH83" s="1270" t="str">
        <f>IF($E$83=0,"",$E$83)</f>
        <v>Тариф на питьевую воду (питьевое водоснабжение)</v>
      </c>
      <c r="AI83" s="1270" t="str">
        <f>IF($G$83=0,"",$G$83)</f>
        <v/>
      </c>
      <c r="AJ83" s="1270" t="str">
        <f>IF($J$83=0,"",$J$83)</f>
        <v/>
      </c>
      <c r="AK83" s="1270" t="str">
        <f>IF($K$83="нет","без дифференциации",IF($N$83=0,"",$N$83))</f>
        <v/>
      </c>
      <c r="AL83" s="1270" t="str">
        <f>IF($O$83="нет","без дифференциации",IF($R$83=0,"",$R$83))</f>
        <v/>
      </c>
      <c r="AM83" s="1270" t="str">
        <f>IF($S$83="нет","без дифференциации",IF($V$83=0,"",$V$83))</f>
        <v/>
      </c>
      <c r="AN83" s="1270">
        <f>$I$83</f>
        <v>0</v>
      </c>
      <c r="AO83" s="1270" t="str">
        <f>$I$83&amp;"."&amp;$M$83</f>
        <v>.</v>
      </c>
      <c r="AP83" s="1270" t="str">
        <f>$I$83&amp;"."&amp;$M$83&amp;"."&amp;$Q$83</f>
        <v>..</v>
      </c>
      <c r="AQ83" s="1270" t="str">
        <f>$I$83&amp;"."&amp;$M$83&amp;"."&amp;$Q$83&amp;"."&amp;$U$83</f>
        <v>...</v>
      </c>
      <c r="AR83" s="1353">
        <v>0</v>
      </c>
    </row>
    <row s="1856" customFormat="1" customHeight="1" ht="17.25" hidden="1">
      <c r="A84" s="324"/>
      <c r="C84" s="323"/>
      <c r="D84" s="2138"/>
      <c r="E84" s="2146"/>
      <c r="F84" s="2149"/>
      <c r="G84" s="2146"/>
      <c r="H84" s="2152"/>
      <c r="I84" s="2154"/>
      <c r="J84" s="2156"/>
      <c r="K84" s="2141"/>
      <c r="L84" s="2141"/>
      <c r="M84" s="2141"/>
      <c r="N84" s="2143"/>
      <c r="O84" s="2141"/>
      <c r="P84" s="2141"/>
      <c r="Q84" s="2141"/>
      <c r="R84" s="2144"/>
      <c r="S84" s="2141"/>
      <c r="T84" s="1300"/>
      <c r="U84" s="1300"/>
      <c r="V84" s="1300"/>
      <c r="W84" s="1301"/>
      <c r="Y84" s="1262"/>
      <c r="Z84" s="1262"/>
      <c r="AA84" s="1262"/>
      <c r="AB84" s="1262"/>
      <c r="AC84" s="1262"/>
      <c r="AD84" s="1262"/>
      <c r="AE84" s="1262"/>
      <c r="AF84" s="1262"/>
      <c r="AG84" s="1262"/>
      <c r="AH84" s="1262"/>
      <c r="AI84" s="1262"/>
      <c r="AJ84" s="1262"/>
      <c r="AK84" s="1262"/>
      <c r="AL84" s="1262"/>
      <c r="AM84" s="1262"/>
      <c r="AN84" s="1262"/>
      <c r="AO84" s="1262"/>
      <c r="AP84" s="1262"/>
      <c r="AQ84" s="1262"/>
      <c r="AR84" s="1353">
        <v>0</v>
      </c>
    </row>
    <row s="1856" customFormat="1" customHeight="1" ht="17.25" hidden="1">
      <c r="A85" s="324"/>
      <c r="C85" s="212"/>
      <c r="D85" s="2138"/>
      <c r="E85" s="2146"/>
      <c r="F85" s="2149"/>
      <c r="G85" s="2146"/>
      <c r="H85" s="2152"/>
      <c r="I85" s="2154"/>
      <c r="J85" s="2157"/>
      <c r="K85" s="2141"/>
      <c r="L85" s="2141"/>
      <c r="M85" s="2141"/>
      <c r="N85" s="2144"/>
      <c r="O85" s="2141"/>
      <c r="P85" s="1474"/>
      <c r="Q85" s="1300"/>
      <c r="R85" s="1300"/>
      <c r="S85" s="332"/>
      <c r="T85" s="332"/>
      <c r="U85" s="332"/>
      <c r="V85" s="332"/>
      <c r="W85" s="1301"/>
      <c r="Y85" s="1270"/>
      <c r="Z85" s="1270"/>
      <c r="AA85" s="1270"/>
      <c r="AB85" s="1270"/>
      <c r="AC85" s="1270"/>
      <c r="AD85" s="1270"/>
      <c r="AE85" s="1270"/>
      <c r="AF85" s="1270"/>
      <c r="AG85" s="1270"/>
      <c r="AH85" s="1270"/>
      <c r="AI85" s="1270"/>
      <c r="AJ85" s="1270"/>
      <c r="AK85" s="1270"/>
      <c r="AL85" s="1270"/>
      <c r="AM85" s="1270"/>
      <c r="AN85" s="1270"/>
      <c r="AO85" s="1270"/>
      <c r="AP85" s="1270"/>
      <c r="AQ85" s="1270"/>
      <c r="AR85" s="1444">
        <v>0</v>
      </c>
    </row>
    <row s="1856" customFormat="1" customHeight="1" ht="17.25" hidden="1">
      <c r="A86" s="324"/>
      <c r="C86" s="323"/>
      <c r="D86" s="2138"/>
      <c r="E86" s="2146"/>
      <c r="F86" s="2149"/>
      <c r="G86" s="2146"/>
      <c r="H86" s="2152"/>
      <c r="I86" s="2154"/>
      <c r="J86" s="2157"/>
      <c r="K86" s="2141"/>
      <c r="L86" s="1300"/>
      <c r="M86" s="1300"/>
      <c r="N86" s="1300"/>
      <c r="O86" s="1300"/>
      <c r="P86" s="1300"/>
      <c r="Q86" s="1300"/>
      <c r="R86" s="1300"/>
      <c r="S86" s="332"/>
      <c r="T86" s="332"/>
      <c r="U86" s="332"/>
      <c r="V86" s="332"/>
      <c r="W86" s="1301"/>
      <c r="Y86" s="1262"/>
      <c r="Z86" s="1262"/>
      <c r="AA86" s="1262"/>
      <c r="AB86" s="1262"/>
      <c r="AC86" s="1262"/>
      <c r="AD86" s="1262"/>
      <c r="AE86" s="1262"/>
      <c r="AF86" s="1262"/>
      <c r="AG86" s="1262"/>
      <c r="AH86" s="1262"/>
      <c r="AI86" s="1262"/>
      <c r="AJ86" s="1262"/>
      <c r="AK86" s="1262"/>
      <c r="AL86" s="1262"/>
      <c r="AM86" s="1262"/>
      <c r="AN86" s="1262"/>
      <c r="AO86" s="1262"/>
      <c r="AP86" s="1262"/>
      <c r="AQ86" s="1262"/>
      <c r="AR86" s="1444">
        <v>0</v>
      </c>
    </row>
    <row s="1856" customFormat="1" customHeight="1" ht="17.25" hidden="1">
      <c r="A87" s="324"/>
      <c r="C87" s="323"/>
      <c r="D87" s="2139"/>
      <c r="E87" s="2147"/>
      <c r="F87" s="2150"/>
      <c r="G87" s="2147"/>
      <c r="H87" s="1302"/>
      <c r="I87" s="1303"/>
      <c r="J87" s="1303"/>
      <c r="K87" s="1303"/>
      <c r="L87" s="1303"/>
      <c r="M87" s="1303"/>
      <c r="N87" s="1303"/>
      <c r="O87" s="1303"/>
      <c r="P87" s="1303"/>
      <c r="Q87" s="1303"/>
      <c r="R87" s="1303"/>
      <c r="S87" s="1304"/>
      <c r="T87" s="1304"/>
      <c r="U87" s="1304"/>
      <c r="V87" s="1304"/>
      <c r="W87" s="1305"/>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212"/>
      <c r="D88" s="2138">
        <v>2</v>
      </c>
      <c r="E88" s="2146" t="s">
        <v>245</v>
      </c>
      <c r="F88" s="2148" t="s">
        <v>19</v>
      </c>
      <c r="G88" s="2146"/>
      <c r="H88" s="2151"/>
      <c r="I88" s="2153"/>
      <c r="J88" s="2155"/>
      <c r="K88" s="2140"/>
      <c r="L88" s="2140"/>
      <c r="M88" s="2140"/>
      <c r="N88" s="2142"/>
      <c r="O88" s="2140"/>
      <c r="P88" s="2140"/>
      <c r="Q88" s="2140"/>
      <c r="R88" s="2145"/>
      <c r="S88" s="2140"/>
      <c r="T88" s="1446"/>
      <c r="U88" s="1446"/>
      <c r="V88" s="1448"/>
      <c r="W88" s="1299"/>
      <c r="X88" s="1270"/>
      <c r="Y88" s="1270"/>
      <c r="Z88" s="1270"/>
      <c r="AA88" s="1270"/>
      <c r="AB88" s="1270"/>
      <c r="AC88" s="1270" t="s">
        <v>246</v>
      </c>
      <c r="AD88" s="1270" t="s">
        <v>247</v>
      </c>
      <c r="AE88" s="1270" t="s">
        <v>248</v>
      </c>
      <c r="AF88" s="1270" t="s">
        <v>249</v>
      </c>
      <c r="AG88" s="1270"/>
      <c r="AH88" s="1270" t="str">
        <f>IF($E$88=0,"",$E$88)</f>
        <v>Тариф на техническую воду</v>
      </c>
      <c r="AI88" s="1270" t="str">
        <f>IF($G$88=0,"",$G$88)</f>
        <v/>
      </c>
      <c r="AJ88" s="1270" t="str">
        <f>IF($J$88=0,"",$J$88)</f>
        <v/>
      </c>
      <c r="AK88" s="1270" t="str">
        <f>IF($K$88="нет","без дифференциации",IF($N$88=0,"",$N$88))</f>
        <v/>
      </c>
      <c r="AL88" s="1270" t="str">
        <f>IF($O$88="нет","без дифференциации",IF($R$88=0,"",$R$88))</f>
        <v/>
      </c>
      <c r="AM88" s="1270" t="str">
        <f>IF($S$88="нет","без дифференциации",IF($V$88=0,"",$V$88))</f>
        <v/>
      </c>
      <c r="AN88" s="1775">
        <f>$I$88</f>
        <v>0</v>
      </c>
      <c r="AO88" s="1270" t="str">
        <f>$I$88&amp;"."&amp;$M$88</f>
        <v>.</v>
      </c>
      <c r="AP88" s="1262" t="str">
        <f>$I$88&amp;"."&amp;$M$88&amp;"."&amp;$Q$88</f>
        <v>..</v>
      </c>
      <c r="AQ88" s="1262" t="str">
        <f>$I$88&amp;"."&amp;$M$88&amp;"."&amp;$Q$88&amp;"."&amp;$U$88</f>
        <v>...</v>
      </c>
      <c r="AR88" s="1353">
        <v>0</v>
      </c>
    </row>
    <row s="1856" customFormat="1" customHeight="1" ht="17.25" hidden="1">
      <c r="A89" s="324"/>
      <c r="C89" s="323"/>
      <c r="D89" s="2138"/>
      <c r="E89" s="2146"/>
      <c r="F89" s="2149"/>
      <c r="G89" s="2146"/>
      <c r="H89" s="2152"/>
      <c r="I89" s="2154"/>
      <c r="J89" s="2156"/>
      <c r="K89" s="2141"/>
      <c r="L89" s="2141"/>
      <c r="M89" s="2141"/>
      <c r="N89" s="2143"/>
      <c r="O89" s="2141"/>
      <c r="P89" s="2141"/>
      <c r="Q89" s="2141"/>
      <c r="R89" s="2144"/>
      <c r="S89" s="2141"/>
      <c r="T89" s="1300"/>
      <c r="U89" s="1300"/>
      <c r="V89" s="1300"/>
      <c r="W89" s="1301"/>
      <c r="X89" s="1262"/>
      <c r="Y89" s="1262"/>
      <c r="Z89" s="1262"/>
      <c r="AA89" s="1262"/>
      <c r="AB89" s="1262"/>
      <c r="AC89" s="1262"/>
      <c r="AD89" s="1262"/>
      <c r="AE89" s="1262"/>
      <c r="AF89" s="1262"/>
      <c r="AG89" s="1262"/>
      <c r="AH89" s="1262"/>
      <c r="AI89" s="1262"/>
      <c r="AJ89" s="1262"/>
      <c r="AK89" s="1262"/>
      <c r="AL89" s="1262"/>
      <c r="AM89" s="1262"/>
      <c r="AN89" s="1262"/>
      <c r="AO89" s="1262"/>
      <c r="AP89" s="1262"/>
      <c r="AQ89" s="1262"/>
      <c r="AR89" s="1353">
        <v>0</v>
      </c>
    </row>
    <row s="1856" customFormat="1" customHeight="1" ht="17.25" hidden="1">
      <c r="A90" s="324"/>
      <c r="C90" s="323"/>
      <c r="D90" s="2139"/>
      <c r="E90" s="2147"/>
      <c r="F90" s="2149"/>
      <c r="G90" s="2147"/>
      <c r="H90" s="2152"/>
      <c r="I90" s="2154"/>
      <c r="J90" s="2157"/>
      <c r="K90" s="2141"/>
      <c r="L90" s="2141"/>
      <c r="M90" s="2141"/>
      <c r="N90" s="2144"/>
      <c r="O90" s="2141"/>
      <c r="P90" s="1447"/>
      <c r="Q90" s="1300"/>
      <c r="R90" s="1300"/>
      <c r="S90" s="332"/>
      <c r="T90" s="332"/>
      <c r="U90" s="332"/>
      <c r="V90" s="332"/>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1300"/>
      <c r="M91" s="1300"/>
      <c r="N91" s="1300"/>
      <c r="O91" s="1300"/>
      <c r="P91" s="1300"/>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50"/>
      <c r="G92" s="2147"/>
      <c r="H92" s="1302"/>
      <c r="I92" s="1303"/>
      <c r="J92" s="1303"/>
      <c r="K92" s="1303"/>
      <c r="L92" s="1303"/>
      <c r="M92" s="1303"/>
      <c r="N92" s="1303"/>
      <c r="O92" s="1303"/>
      <c r="P92" s="1303"/>
      <c r="Q92" s="1303"/>
      <c r="R92" s="1303"/>
      <c r="S92" s="1304"/>
      <c r="T92" s="1304"/>
      <c r="U92" s="1304"/>
      <c r="V92" s="1304"/>
      <c r="W92" s="1305"/>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212"/>
      <c r="D93" s="2138">
        <v>3</v>
      </c>
      <c r="E93" s="2146" t="s">
        <v>250</v>
      </c>
      <c r="F93" s="2148" t="s">
        <v>19</v>
      </c>
      <c r="G93" s="2146"/>
      <c r="H93" s="2151"/>
      <c r="I93" s="2153"/>
      <c r="J93" s="2155"/>
      <c r="K93" s="2140"/>
      <c r="L93" s="2140"/>
      <c r="M93" s="2140"/>
      <c r="N93" s="2142"/>
      <c r="O93" s="2140"/>
      <c r="P93" s="2140"/>
      <c r="Q93" s="2140"/>
      <c r="R93" s="2145"/>
      <c r="S93" s="2140"/>
      <c r="T93" s="1446"/>
      <c r="U93" s="1446"/>
      <c r="V93" s="1448"/>
      <c r="W93" s="1299"/>
      <c r="X93" s="1270"/>
      <c r="Y93" s="1270"/>
      <c r="Z93" s="1270"/>
      <c r="AA93" s="1270"/>
      <c r="AB93" s="1270"/>
      <c r="AC93" s="1270" t="s">
        <v>251</v>
      </c>
      <c r="AD93" s="1270" t="s">
        <v>252</v>
      </c>
      <c r="AE93" s="1270" t="s">
        <v>253</v>
      </c>
      <c r="AF93" s="1270" t="s">
        <v>254</v>
      </c>
      <c r="AG93" s="1270"/>
      <c r="AH93" s="1270" t="str">
        <f>IF($E$93=0,"",$E$93)</f>
        <v>Тариф на транспортировку воды</v>
      </c>
      <c r="AI93" s="1270" t="str">
        <f>IF($G$93=0,"",$G$93)</f>
        <v/>
      </c>
      <c r="AJ93" s="1270" t="str">
        <f>IF($J$93=0,"",$J$93)</f>
        <v/>
      </c>
      <c r="AK93" s="1270" t="str">
        <f>IF($K$93="нет","без дифференциации",IF($N$93=0,"",$N$93))</f>
        <v/>
      </c>
      <c r="AL93" s="1270" t="str">
        <f>IF($O$93="нет","без дифференциации",IF($R$93=0,"",$R$93))</f>
        <v/>
      </c>
      <c r="AM93" s="1270" t="str">
        <f>IF($S$93="нет","без дифференциации",IF($V$93=0,"",$V$93))</f>
        <v/>
      </c>
      <c r="AN93" s="1775">
        <f>$I$93</f>
        <v>0</v>
      </c>
      <c r="AO93" s="1270" t="str">
        <f>$I$93&amp;"."&amp;$M$93</f>
        <v>.</v>
      </c>
      <c r="AP93" s="1262" t="str">
        <f>$I$93&amp;"."&amp;$M$93&amp;"."&amp;$Q$93</f>
        <v>..</v>
      </c>
      <c r="AQ93" s="1262" t="str">
        <f>$I$93&amp;"."&amp;$M$93&amp;"."&amp;$Q$93&amp;"."&amp;$U$93</f>
        <v>...</v>
      </c>
      <c r="AR93" s="1353">
        <v>0</v>
      </c>
    </row>
    <row s="1856" customFormat="1" customHeight="1" ht="17.25" hidden="1">
      <c r="A94" s="324"/>
      <c r="C94" s="323"/>
      <c r="D94" s="2138"/>
      <c r="E94" s="2146"/>
      <c r="F94" s="2149"/>
      <c r="G94" s="2146"/>
      <c r="H94" s="2152"/>
      <c r="I94" s="2154"/>
      <c r="J94" s="2156"/>
      <c r="K94" s="2141"/>
      <c r="L94" s="2141"/>
      <c r="M94" s="2141"/>
      <c r="N94" s="2143"/>
      <c r="O94" s="2141"/>
      <c r="P94" s="2141"/>
      <c r="Q94" s="2141"/>
      <c r="R94" s="2144"/>
      <c r="S94" s="2141"/>
      <c r="T94" s="1300"/>
      <c r="U94" s="1300"/>
      <c r="V94" s="1300"/>
      <c r="W94" s="1301"/>
      <c r="X94" s="1262"/>
      <c r="Y94" s="1262"/>
      <c r="Z94" s="1262"/>
      <c r="AA94" s="1262"/>
      <c r="AB94" s="1262"/>
      <c r="AC94" s="1262"/>
      <c r="AD94" s="1262"/>
      <c r="AE94" s="1262"/>
      <c r="AF94" s="1262"/>
      <c r="AG94" s="1262"/>
      <c r="AH94" s="1262"/>
      <c r="AI94" s="1262"/>
      <c r="AJ94" s="1262"/>
      <c r="AK94" s="1262"/>
      <c r="AL94" s="1262"/>
      <c r="AM94" s="1262"/>
      <c r="AN94" s="1262"/>
      <c r="AO94" s="1262"/>
      <c r="AP94" s="1262"/>
      <c r="AQ94" s="1262"/>
      <c r="AR94" s="1353">
        <v>0</v>
      </c>
    </row>
    <row s="1856" customFormat="1" customHeight="1" ht="17.25" hidden="1">
      <c r="A95" s="324"/>
      <c r="C95" s="323"/>
      <c r="D95" s="2139"/>
      <c r="E95" s="2147"/>
      <c r="F95" s="2149"/>
      <c r="G95" s="2147"/>
      <c r="H95" s="2152"/>
      <c r="I95" s="2154"/>
      <c r="J95" s="2157"/>
      <c r="K95" s="2141"/>
      <c r="L95" s="2141"/>
      <c r="M95" s="2141"/>
      <c r="N95" s="2144"/>
      <c r="O95" s="2141"/>
      <c r="P95" s="1447"/>
      <c r="Q95" s="1300"/>
      <c r="R95" s="1300"/>
      <c r="S95" s="332"/>
      <c r="T95" s="332"/>
      <c r="U95" s="332"/>
      <c r="V95" s="332"/>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1300"/>
      <c r="M96" s="1300"/>
      <c r="N96" s="1300"/>
      <c r="O96" s="1300"/>
      <c r="P96" s="1300"/>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50"/>
      <c r="G97" s="2147"/>
      <c r="H97" s="1302"/>
      <c r="I97" s="1303"/>
      <c r="J97" s="1303"/>
      <c r="K97" s="1303"/>
      <c r="L97" s="1303"/>
      <c r="M97" s="1303"/>
      <c r="N97" s="1303"/>
      <c r="O97" s="1303"/>
      <c r="P97" s="1303"/>
      <c r="Q97" s="1303"/>
      <c r="R97" s="1303"/>
      <c r="S97" s="1304"/>
      <c r="T97" s="1304"/>
      <c r="U97" s="1304"/>
      <c r="V97" s="1304"/>
      <c r="W97" s="1305"/>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212"/>
      <c r="D98" s="2138">
        <v>4</v>
      </c>
      <c r="E98" s="2146" t="s">
        <v>255</v>
      </c>
      <c r="F98" s="2148" t="s">
        <v>19</v>
      </c>
      <c r="G98" s="2146"/>
      <c r="H98" s="2151"/>
      <c r="I98" s="2153"/>
      <c r="J98" s="2155"/>
      <c r="K98" s="2140"/>
      <c r="L98" s="2140"/>
      <c r="M98" s="2140"/>
      <c r="N98" s="2142"/>
      <c r="O98" s="2140"/>
      <c r="P98" s="2140"/>
      <c r="Q98" s="2140"/>
      <c r="R98" s="2145"/>
      <c r="S98" s="2140"/>
      <c r="T98" s="1446"/>
      <c r="U98" s="1446"/>
      <c r="V98" s="1448"/>
      <c r="W98" s="1299"/>
      <c r="X98" s="1270"/>
      <c r="Y98" s="1270"/>
      <c r="Z98" s="1270"/>
      <c r="AA98" s="1270"/>
      <c r="AB98" s="1270"/>
      <c r="AC98" s="1270" t="s">
        <v>256</v>
      </c>
      <c r="AD98" s="1270" t="s">
        <v>257</v>
      </c>
      <c r="AE98" s="1270" t="s">
        <v>258</v>
      </c>
      <c r="AF98" s="1270" t="s">
        <v>259</v>
      </c>
      <c r="AG98" s="1270"/>
      <c r="AH98" s="1270" t="str">
        <f>IF($E$98=0,"",$E$98)</f>
        <v>Тариф на подвоз воды</v>
      </c>
      <c r="AI98" s="1270" t="str">
        <f>IF($G$98=0,"",$G$98)</f>
        <v/>
      </c>
      <c r="AJ98" s="1270" t="str">
        <f>IF($J$98=0,"",$J$98)</f>
        <v/>
      </c>
      <c r="AK98" s="1270" t="str">
        <f>IF($K$98="нет","без дифференциации",IF($N$98=0,"",$N$98))</f>
        <v/>
      </c>
      <c r="AL98" s="1270" t="str">
        <f>IF($O$98="нет","без дифференциации",IF($R$98=0,"",$R$98))</f>
        <v/>
      </c>
      <c r="AM98" s="1270" t="str">
        <f>IF($S$98="нет","без дифференциации",IF($V$98=0,"",$V$98))</f>
        <v/>
      </c>
      <c r="AN98" s="1775">
        <f>$I$98</f>
        <v>0</v>
      </c>
      <c r="AO98" s="1270" t="str">
        <f>$I$98&amp;"."&amp;$M$98</f>
        <v>.</v>
      </c>
      <c r="AP98" s="1262" t="str">
        <f>$I$98&amp;"."&amp;$M$98&amp;"."&amp;$Q$98</f>
        <v>..</v>
      </c>
      <c r="AQ98" s="1262" t="str">
        <f>$I$98&amp;"."&amp;$M$98&amp;"."&amp;$Q$98&amp;"."&amp;$U$98</f>
        <v>...</v>
      </c>
      <c r="AR98" s="1353">
        <v>0</v>
      </c>
    </row>
    <row s="1856" customFormat="1" customHeight="1" ht="17.25" hidden="1">
      <c r="A99" s="324"/>
      <c r="C99" s="323"/>
      <c r="D99" s="2138"/>
      <c r="E99" s="2146"/>
      <c r="F99" s="2149"/>
      <c r="G99" s="2146"/>
      <c r="H99" s="2152"/>
      <c r="I99" s="2154"/>
      <c r="J99" s="2156"/>
      <c r="K99" s="2141"/>
      <c r="L99" s="2141"/>
      <c r="M99" s="2141"/>
      <c r="N99" s="2143"/>
      <c r="O99" s="2141"/>
      <c r="P99" s="2141"/>
      <c r="Q99" s="2141"/>
      <c r="R99" s="2144"/>
      <c r="S99" s="2141"/>
      <c r="T99" s="1300"/>
      <c r="U99" s="1300"/>
      <c r="V99" s="1300"/>
      <c r="W99" s="1301"/>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323"/>
      <c r="D100" s="2139"/>
      <c r="E100" s="2147"/>
      <c r="F100" s="2149"/>
      <c r="G100" s="2147"/>
      <c r="H100" s="2152"/>
      <c r="I100" s="2154"/>
      <c r="J100" s="2157"/>
      <c r="K100" s="2141"/>
      <c r="L100" s="2141"/>
      <c r="M100" s="2141"/>
      <c r="N100" s="2144"/>
      <c r="O100" s="2141"/>
      <c r="P100" s="1447"/>
      <c r="Q100" s="1300"/>
      <c r="R100" s="1300"/>
      <c r="S100" s="332"/>
      <c r="T100" s="332"/>
      <c r="U100" s="332"/>
      <c r="V100" s="332"/>
      <c r="W100" s="1301"/>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353">
        <v>0</v>
      </c>
    </row>
    <row s="1856" customFormat="1" customHeight="1" ht="17.25" hidden="1">
      <c r="A101" s="324"/>
      <c r="C101" s="323"/>
      <c r="D101" s="2139"/>
      <c r="E101" s="2147"/>
      <c r="F101" s="2149"/>
      <c r="G101" s="2147"/>
      <c r="H101" s="2152"/>
      <c r="I101" s="2154"/>
      <c r="J101" s="2157"/>
      <c r="K101" s="2141"/>
      <c r="L101" s="1300"/>
      <c r="M101" s="1300"/>
      <c r="N101" s="1300"/>
      <c r="O101" s="1300"/>
      <c r="P101" s="1300"/>
      <c r="Q101" s="1300"/>
      <c r="R101" s="1300"/>
      <c r="S101" s="332"/>
      <c r="T101" s="332"/>
      <c r="U101" s="332"/>
      <c r="V101" s="332"/>
      <c r="W101" s="1301"/>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353">
        <v>0</v>
      </c>
    </row>
    <row s="1856" customFormat="1" customHeight="1" ht="17.25" hidden="1">
      <c r="A102" s="324"/>
      <c r="C102" s="323"/>
      <c r="D102" s="2139"/>
      <c r="E102" s="2147"/>
      <c r="F102" s="2150"/>
      <c r="G102" s="2147"/>
      <c r="H102" s="1302"/>
      <c r="I102" s="1303"/>
      <c r="J102" s="1303"/>
      <c r="K102" s="1303"/>
      <c r="L102" s="1303"/>
      <c r="M102" s="1303"/>
      <c r="N102" s="1303"/>
      <c r="O102" s="1303"/>
      <c r="P102" s="1303"/>
      <c r="Q102" s="1303"/>
      <c r="R102" s="1303"/>
      <c r="S102" s="1304"/>
      <c r="T102" s="1304"/>
      <c r="U102" s="1304"/>
      <c r="V102" s="1304"/>
      <c r="W102" s="1305"/>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212"/>
      <c r="D103" s="2138">
        <v>5</v>
      </c>
      <c r="E103" s="2146" t="s">
        <v>260</v>
      </c>
      <c r="F103" s="2148" t="s">
        <v>19</v>
      </c>
      <c r="G103" s="2146"/>
      <c r="H103" s="2151"/>
      <c r="I103" s="2153"/>
      <c r="J103" s="2155"/>
      <c r="K103" s="2140"/>
      <c r="L103" s="2140"/>
      <c r="M103" s="2140"/>
      <c r="N103" s="2142"/>
      <c r="O103" s="2140"/>
      <c r="P103" s="2140"/>
      <c r="Q103" s="2140"/>
      <c r="R103" s="2145"/>
      <c r="S103" s="2140"/>
      <c r="T103" s="1946"/>
      <c r="U103" s="1946"/>
      <c r="V103" s="1948"/>
      <c r="W103" s="1299"/>
      <c r="X103" s="1270"/>
      <c r="Y103" s="1270"/>
      <c r="Z103" s="1270"/>
      <c r="AA103" s="1270"/>
      <c r="AB103" s="1270"/>
      <c r="AC103" s="1270" t="s">
        <v>261</v>
      </c>
      <c r="AD103" s="1270" t="s">
        <v>262</v>
      </c>
      <c r="AE103" s="1270" t="s">
        <v>263</v>
      </c>
      <c r="AF103" s="1270" t="s">
        <v>264</v>
      </c>
      <c r="AG103" s="1270"/>
      <c r="AH103" s="1270" t="str">
        <f>IF($E$103=0,"",$E$103)</f>
        <v>Тариф на подключение (технологическое присоединение) к централизованной системе холодного водоснабжения</v>
      </c>
      <c r="AI103" s="1270" t="str">
        <f>IF($G$103=0,"",$G$103)</f>
        <v/>
      </c>
      <c r="AJ103" s="1270" t="str">
        <f>IF($J$103=0,"",$J$103)</f>
        <v/>
      </c>
      <c r="AK103" s="1270" t="str">
        <f>IF($K$103="нет","без дифференциации",IF($N$103=0,"",$N$103))</f>
        <v/>
      </c>
      <c r="AL103" s="1270" t="str">
        <f>IF($O$103="нет","без дифференциации",IF($R$103=0,"",$R$103))</f>
        <v/>
      </c>
      <c r="AM103" s="1270" t="str">
        <f>IF($S$103="нет","без дифференциации",IF($V$103=0,"",$V$103))</f>
        <v/>
      </c>
      <c r="AN103" s="1775">
        <f>$I$103</f>
        <v>0</v>
      </c>
      <c r="AO103" s="1270" t="str">
        <f>$I$103&amp;"."&amp;$M$103</f>
        <v>.</v>
      </c>
      <c r="AP103" s="1269" t="str">
        <f>$I$103&amp;"."&amp;$M$103&amp;"."&amp;$Q$103</f>
        <v>..</v>
      </c>
      <c r="AQ103" s="1269" t="str">
        <f>$I$103&amp;"."&amp;$M$103&amp;"."&amp;$Q$103&amp;"."&amp;$U$103</f>
        <v>...</v>
      </c>
      <c r="AR103" s="1470">
        <v>0</v>
      </c>
    </row>
    <row s="1856" customFormat="1" customHeight="1" ht="17.25" hidden="1">
      <c r="A104" s="324"/>
      <c r="C104" s="323"/>
      <c r="D104" s="2138"/>
      <c r="E104" s="2146"/>
      <c r="F104" s="2149"/>
      <c r="G104" s="2146"/>
      <c r="H104" s="2152"/>
      <c r="I104" s="2154"/>
      <c r="J104" s="2156"/>
      <c r="K104" s="2141"/>
      <c r="L104" s="2141"/>
      <c r="M104" s="2141"/>
      <c r="N104" s="2143"/>
      <c r="O104" s="2141"/>
      <c r="P104" s="2141"/>
      <c r="Q104" s="2141"/>
      <c r="R104" s="2144"/>
      <c r="S104" s="2141"/>
      <c r="T104" s="1951"/>
      <c r="U104" s="1951"/>
      <c r="V104" s="1951"/>
      <c r="W104" s="1952"/>
      <c r="X104" s="1269"/>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0">
        <v>0</v>
      </c>
    </row>
    <row s="1856" customFormat="1" customHeight="1" ht="17.25" hidden="1">
      <c r="A105" s="324"/>
      <c r="C105" s="323"/>
      <c r="D105" s="2139"/>
      <c r="E105" s="2147"/>
      <c r="F105" s="2149"/>
      <c r="G105" s="2147"/>
      <c r="H105" s="2152"/>
      <c r="I105" s="2154"/>
      <c r="J105" s="2157"/>
      <c r="K105" s="2141"/>
      <c r="L105" s="2141"/>
      <c r="M105" s="2141"/>
      <c r="N105" s="2144"/>
      <c r="O105" s="2141"/>
      <c r="P105" s="1947"/>
      <c r="Q105" s="1951"/>
      <c r="R105" s="1951"/>
      <c r="S105" s="332"/>
      <c r="T105" s="332"/>
      <c r="U105" s="332"/>
      <c r="V105" s="332"/>
      <c r="W105" s="1952"/>
      <c r="X105" s="1269"/>
      <c r="Y105" s="1269"/>
      <c r="Z105" s="1269"/>
      <c r="AA105" s="1269"/>
      <c r="AB105" s="1269"/>
      <c r="AC105" s="1269"/>
      <c r="AD105" s="1269"/>
      <c r="AE105" s="1269"/>
      <c r="AF105" s="1269"/>
      <c r="AG105" s="1269"/>
      <c r="AH105" s="1269"/>
      <c r="AI105" s="1269"/>
      <c r="AJ105" s="1269"/>
      <c r="AK105" s="1269"/>
      <c r="AL105" s="1269"/>
      <c r="AM105" s="1269"/>
      <c r="AN105" s="1269"/>
      <c r="AO105" s="1269"/>
      <c r="AP105" s="1269"/>
      <c r="AQ105" s="1269"/>
      <c r="AR105" s="1470">
        <v>0</v>
      </c>
    </row>
    <row s="1856" customFormat="1" customHeight="1" ht="17.25" hidden="1">
      <c r="A106" s="324"/>
      <c r="C106" s="323"/>
      <c r="D106" s="2139"/>
      <c r="E106" s="2147"/>
      <c r="F106" s="2149"/>
      <c r="G106" s="2147"/>
      <c r="H106" s="2152"/>
      <c r="I106" s="2154"/>
      <c r="J106" s="2157"/>
      <c r="K106" s="2141"/>
      <c r="L106" s="1951"/>
      <c r="M106" s="1951"/>
      <c r="N106" s="1951"/>
      <c r="O106" s="1951"/>
      <c r="P106" s="1951"/>
      <c r="Q106" s="1951"/>
      <c r="R106" s="1951"/>
      <c r="S106" s="332"/>
      <c r="T106" s="332"/>
      <c r="U106" s="332"/>
      <c r="V106" s="332"/>
      <c r="W106" s="1952"/>
      <c r="X106" s="1269"/>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0">
        <v>0</v>
      </c>
    </row>
    <row s="1856" customFormat="1" customHeight="1" ht="17.25" hidden="1">
      <c r="A107" s="324"/>
      <c r="C107" s="323"/>
      <c r="D107" s="2139"/>
      <c r="E107" s="2147"/>
      <c r="F107" s="2150"/>
      <c r="G107" s="2147"/>
      <c r="H107" s="1302"/>
      <c r="I107" s="1949"/>
      <c r="J107" s="1949"/>
      <c r="K107" s="1949"/>
      <c r="L107" s="1949"/>
      <c r="M107" s="1949"/>
      <c r="N107" s="1949"/>
      <c r="O107" s="1949"/>
      <c r="P107" s="1949"/>
      <c r="Q107" s="1949"/>
      <c r="R107" s="1949"/>
      <c r="S107" s="1304"/>
      <c r="T107" s="1304"/>
      <c r="U107" s="1304"/>
      <c r="V107" s="1304"/>
      <c r="W107" s="1950"/>
      <c r="X107" s="126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70">
        <v>0</v>
      </c>
    </row>
    <row s="1856" customFormat="1" customHeight="1" ht="11.25" hidden="1">
      <c r="A108" s="280"/>
      <c r="B108" s="280"/>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212"/>
      <c r="D109" s="2138">
        <v>1</v>
      </c>
      <c r="E109" s="2146" t="s">
        <v>265</v>
      </c>
      <c r="F109" s="2148" t="s">
        <v>19</v>
      </c>
      <c r="G109" s="2146"/>
      <c r="H109" s="2151"/>
      <c r="I109" s="2153"/>
      <c r="J109" s="2155"/>
      <c r="K109" s="2140"/>
      <c r="L109" s="2140"/>
      <c r="M109" s="2140"/>
      <c r="N109" s="2142"/>
      <c r="O109" s="2140"/>
      <c r="P109" s="2140"/>
      <c r="Q109" s="2140"/>
      <c r="R109" s="2145"/>
      <c r="S109" s="2140"/>
      <c r="T109" s="1473"/>
      <c r="U109" s="1473"/>
      <c r="V109" s="1475"/>
      <c r="W109" s="1299"/>
      <c r="Y109" s="1270"/>
      <c r="Z109" s="1270"/>
      <c r="AA109" s="1270"/>
      <c r="AB109" s="1270"/>
      <c r="AC109" s="1270" t="s">
        <v>266</v>
      </c>
      <c r="AD109" s="1270" t="s">
        <v>267</v>
      </c>
      <c r="AE109" s="1270" t="s">
        <v>268</v>
      </c>
      <c r="AF109" s="1270" t="s">
        <v>269</v>
      </c>
      <c r="AG109" s="1270"/>
      <c r="AH109" s="1270" t="str">
        <f>IF($E$109=0,"",$E$109)</f>
        <v>Тариф на горячую воду (горячее водоснабжение)</v>
      </c>
      <c r="AI109" s="1270" t="str">
        <f>IF($G$109=0,"",$G$109)</f>
        <v/>
      </c>
      <c r="AJ109" s="1270" t="str">
        <f>IF($J$109=0,"",$J$109)</f>
        <v/>
      </c>
      <c r="AK109" s="1270" t="str">
        <f>IF($K$109="нет","без дифференциации",IF($N$109=0,"",$N$109))</f>
        <v/>
      </c>
      <c r="AL109" s="1270" t="str">
        <f>IF($O$109="нет","без дифференциации",IF($R$109=0,"",$R$109))</f>
        <v/>
      </c>
      <c r="AM109" s="1270" t="str">
        <f>IF($S$109="нет","без дифференциации",IF($V$109=0,"",$V$109))</f>
        <v/>
      </c>
      <c r="AN109" s="1270">
        <f>$I$109</f>
        <v>0</v>
      </c>
      <c r="AO109" s="1270" t="str">
        <f>$I$109&amp;"."&amp;$M$109</f>
        <v>.</v>
      </c>
      <c r="AP109" s="1270" t="str">
        <f>$I$109&amp;"."&amp;$M$109&amp;"."&amp;$Q$109</f>
        <v>..</v>
      </c>
      <c r="AQ109" s="1270" t="str">
        <f>$I$109&amp;"."&amp;$M$109&amp;"."&amp;$Q$109&amp;"."&amp;$U$109</f>
        <v>...</v>
      </c>
      <c r="AR109" s="1470">
        <v>0</v>
      </c>
    </row>
    <row s="1856" customFormat="1" customHeight="1" ht="17.25" hidden="1">
      <c r="A110" s="324"/>
      <c r="C110" s="323"/>
      <c r="D110" s="2138"/>
      <c r="E110" s="2146"/>
      <c r="F110" s="2149"/>
      <c r="G110" s="2146"/>
      <c r="H110" s="2152"/>
      <c r="I110" s="2154"/>
      <c r="J110" s="2156"/>
      <c r="K110" s="2141"/>
      <c r="L110" s="2141"/>
      <c r="M110" s="2141"/>
      <c r="N110" s="2143"/>
      <c r="O110" s="2141"/>
      <c r="P110" s="2141"/>
      <c r="Q110" s="2141"/>
      <c r="R110" s="2144"/>
      <c r="S110" s="2141"/>
      <c r="T110" s="1300"/>
      <c r="U110" s="1300"/>
      <c r="V110" s="1300"/>
      <c r="W110" s="1301"/>
      <c r="Y110" s="1262"/>
      <c r="Z110" s="1262"/>
      <c r="AA110" s="1262"/>
      <c r="AB110" s="1262"/>
      <c r="AC110" s="1262"/>
      <c r="AD110" s="1262"/>
      <c r="AE110" s="1262"/>
      <c r="AF110" s="1262"/>
      <c r="AG110" s="1262"/>
      <c r="AH110" s="1262"/>
      <c r="AI110" s="1262"/>
      <c r="AJ110" s="1262"/>
      <c r="AK110" s="1262"/>
      <c r="AL110" s="1262"/>
      <c r="AM110" s="1262"/>
      <c r="AN110" s="1262"/>
      <c r="AO110" s="1262"/>
      <c r="AP110" s="1262"/>
      <c r="AQ110" s="1262"/>
      <c r="AR110" s="1470">
        <v>0</v>
      </c>
    </row>
    <row s="1856" customFormat="1" customHeight="1" ht="17.25" hidden="1">
      <c r="A111" s="324"/>
      <c r="C111" s="212"/>
      <c r="D111" s="2138"/>
      <c r="E111" s="2146"/>
      <c r="F111" s="2149"/>
      <c r="G111" s="2146"/>
      <c r="H111" s="2152"/>
      <c r="I111" s="2154"/>
      <c r="J111" s="2157"/>
      <c r="K111" s="2141"/>
      <c r="L111" s="2141"/>
      <c r="M111" s="2141"/>
      <c r="N111" s="2144"/>
      <c r="O111" s="2141"/>
      <c r="P111" s="1474"/>
      <c r="Q111" s="1300"/>
      <c r="R111" s="1300"/>
      <c r="S111" s="332"/>
      <c r="T111" s="332"/>
      <c r="U111" s="332"/>
      <c r="V111" s="332"/>
      <c r="W111" s="1301"/>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0">
        <v>0</v>
      </c>
    </row>
    <row s="1856" customFormat="1" customHeight="1" ht="17.25" hidden="1">
      <c r="A112" s="324"/>
      <c r="C112" s="323"/>
      <c r="D112" s="2138"/>
      <c r="E112" s="2146"/>
      <c r="F112" s="2149"/>
      <c r="G112" s="2146"/>
      <c r="H112" s="2152"/>
      <c r="I112" s="2154"/>
      <c r="J112" s="2157"/>
      <c r="K112" s="2141"/>
      <c r="L112" s="1300"/>
      <c r="M112" s="1300"/>
      <c r="N112" s="1300"/>
      <c r="O112" s="1300"/>
      <c r="P112" s="1300"/>
      <c r="Q112" s="1300"/>
      <c r="R112" s="1300"/>
      <c r="S112" s="332"/>
      <c r="T112" s="332"/>
      <c r="U112" s="332"/>
      <c r="V112" s="332"/>
      <c r="W112" s="1301"/>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50"/>
      <c r="G113" s="2147"/>
      <c r="H113" s="1302"/>
      <c r="I113" s="1303"/>
      <c r="J113" s="1303"/>
      <c r="K113" s="1303"/>
      <c r="L113" s="1303"/>
      <c r="M113" s="1303"/>
      <c r="N113" s="1303"/>
      <c r="O113" s="1303"/>
      <c r="P113" s="1303"/>
      <c r="Q113" s="1303"/>
      <c r="R113" s="1303"/>
      <c r="S113" s="1304"/>
      <c r="T113" s="1304"/>
      <c r="U113" s="1304"/>
      <c r="V113" s="1304"/>
      <c r="W113" s="1305"/>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212"/>
      <c r="D114" s="2138">
        <v>2</v>
      </c>
      <c r="E114" s="2146" t="s">
        <v>270</v>
      </c>
      <c r="F114" s="2148" t="s">
        <v>19</v>
      </c>
      <c r="G114" s="2146"/>
      <c r="H114" s="2151"/>
      <c r="I114" s="2153"/>
      <c r="J114" s="2155"/>
      <c r="K114" s="2140"/>
      <c r="L114" s="2140"/>
      <c r="M114" s="2140"/>
      <c r="N114" s="2142"/>
      <c r="O114" s="2140"/>
      <c r="P114" s="2140"/>
      <c r="Q114" s="2140"/>
      <c r="R114" s="2145"/>
      <c r="S114" s="2140"/>
      <c r="T114" s="1473"/>
      <c r="U114" s="1473"/>
      <c r="V114" s="1475"/>
      <c r="W114" s="1299"/>
      <c r="X114" s="1270"/>
      <c r="Y114" s="1270"/>
      <c r="Z114" s="1270"/>
      <c r="AA114" s="1270"/>
      <c r="AB114" s="1270"/>
      <c r="AC114" s="1270" t="s">
        <v>271</v>
      </c>
      <c r="AD114" s="1270" t="s">
        <v>272</v>
      </c>
      <c r="AE114" s="1270" t="s">
        <v>273</v>
      </c>
      <c r="AF114" s="1270" t="s">
        <v>274</v>
      </c>
      <c r="AG114" s="1270"/>
      <c r="AH114" s="1270" t="str">
        <f>IF($E$114=0,"",$E$114)</f>
        <v>Тариф на транспортировку горячей воды</v>
      </c>
      <c r="AI114" s="1270" t="str">
        <f>IF($G$114=0,"",$G$114)</f>
        <v/>
      </c>
      <c r="AJ114" s="1270" t="str">
        <f>IF($J$114=0,"",$J$114)</f>
        <v/>
      </c>
      <c r="AK114" s="1270" t="str">
        <f>IF($K$114="нет","без дифференциации",IF($N$114=0,"",$N$114))</f>
        <v/>
      </c>
      <c r="AL114" s="1270" t="str">
        <f>IF($O$114="нет","без дифференциации",IF($R$114=0,"",$R$114))</f>
        <v/>
      </c>
      <c r="AM114" s="1270" t="str">
        <f>IF($S$114="нет","без дифференциации",IF($V$114=0,"",$V$114))</f>
        <v/>
      </c>
      <c r="AN114" s="1775">
        <f>$I$114</f>
        <v>0</v>
      </c>
      <c r="AO114" s="1270" t="str">
        <f>$I$114&amp;"."&amp;$M$114</f>
        <v>.</v>
      </c>
      <c r="AP114" s="1262" t="str">
        <f>$I$114&amp;"."&amp;$M$114&amp;"."&amp;$Q$114</f>
        <v>..</v>
      </c>
      <c r="AQ114" s="1262" t="str">
        <f>$I$114&amp;"."&amp;$M$114&amp;"."&amp;$Q$114&amp;"."&amp;$U$114</f>
        <v>...</v>
      </c>
      <c r="AR114" s="1470">
        <v>0</v>
      </c>
    </row>
    <row s="1856" customFormat="1" customHeight="1" ht="17.25" hidden="1">
      <c r="A115" s="324"/>
      <c r="C115" s="323"/>
      <c r="D115" s="2138"/>
      <c r="E115" s="2146"/>
      <c r="F115" s="2149"/>
      <c r="G115" s="2146"/>
      <c r="H115" s="2152"/>
      <c r="I115" s="2154"/>
      <c r="J115" s="2156"/>
      <c r="K115" s="2141"/>
      <c r="L115" s="2141"/>
      <c r="M115" s="2141"/>
      <c r="N115" s="2143"/>
      <c r="O115" s="2141"/>
      <c r="P115" s="2141"/>
      <c r="Q115" s="2141"/>
      <c r="R115" s="2144"/>
      <c r="S115" s="2141"/>
      <c r="T115" s="1300"/>
      <c r="U115" s="1300"/>
      <c r="V115" s="1300"/>
      <c r="W115" s="1301"/>
      <c r="X115" s="1262"/>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470">
        <v>0</v>
      </c>
    </row>
    <row s="1856" customFormat="1" customHeight="1" ht="17.25" hidden="1">
      <c r="A116" s="324"/>
      <c r="C116" s="323"/>
      <c r="D116" s="2139"/>
      <c r="E116" s="2147"/>
      <c r="F116" s="2149"/>
      <c r="G116" s="2147"/>
      <c r="H116" s="2152"/>
      <c r="I116" s="2154"/>
      <c r="J116" s="2157"/>
      <c r="K116" s="2141"/>
      <c r="L116" s="2141"/>
      <c r="M116" s="2141"/>
      <c r="N116" s="2144"/>
      <c r="O116" s="2141"/>
      <c r="P116" s="1474"/>
      <c r="Q116" s="1300"/>
      <c r="R116" s="1300"/>
      <c r="S116" s="332"/>
      <c r="T116" s="332"/>
      <c r="U116" s="332"/>
      <c r="V116" s="332"/>
      <c r="W116" s="1301"/>
      <c r="X116" s="1262"/>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470">
        <v>0</v>
      </c>
    </row>
    <row s="1856" customFormat="1" customHeight="1" ht="17.25" hidden="1">
      <c r="A117" s="324"/>
      <c r="C117" s="323"/>
      <c r="D117" s="2139"/>
      <c r="E117" s="2147"/>
      <c r="F117" s="2149"/>
      <c r="G117" s="2147"/>
      <c r="H117" s="2152"/>
      <c r="I117" s="2154"/>
      <c r="J117" s="2157"/>
      <c r="K117" s="2141"/>
      <c r="L117" s="1300"/>
      <c r="M117" s="1300"/>
      <c r="N117" s="1300"/>
      <c r="O117" s="1300"/>
      <c r="P117" s="1300"/>
      <c r="Q117" s="1300"/>
      <c r="R117" s="1300"/>
      <c r="S117" s="332"/>
      <c r="T117" s="332"/>
      <c r="U117" s="332"/>
      <c r="V117" s="332"/>
      <c r="W117" s="1301"/>
      <c r="X117" s="1262"/>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470">
        <v>0</v>
      </c>
    </row>
    <row s="1856" customFormat="1" customHeight="1" ht="17.25" hidden="1">
      <c r="A118" s="324"/>
      <c r="C118" s="323"/>
      <c r="D118" s="2139"/>
      <c r="E118" s="2147"/>
      <c r="F118" s="2150"/>
      <c r="G118" s="2147"/>
      <c r="H118" s="1302"/>
      <c r="I118" s="1303"/>
      <c r="J118" s="1303"/>
      <c r="K118" s="1303"/>
      <c r="L118" s="1303"/>
      <c r="M118" s="1303"/>
      <c r="N118" s="1303"/>
      <c r="O118" s="1303"/>
      <c r="P118" s="1303"/>
      <c r="Q118" s="1303"/>
      <c r="R118" s="1303"/>
      <c r="S118" s="1304"/>
      <c r="T118" s="1304"/>
      <c r="U118" s="1304"/>
      <c r="V118" s="1304"/>
      <c r="W118" s="1305"/>
      <c r="X118" s="1262"/>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470">
        <v>0</v>
      </c>
    </row>
    <row s="1856" customFormat="1" customHeight="1" ht="17.25" hidden="1">
      <c r="A119" s="324"/>
      <c r="C119" s="212"/>
      <c r="D119" s="2138">
        <v>3</v>
      </c>
      <c r="E119" s="2146" t="s">
        <v>275</v>
      </c>
      <c r="F119" s="2148" t="s">
        <v>19</v>
      </c>
      <c r="G119" s="2146"/>
      <c r="H119" s="2151"/>
      <c r="I119" s="2153"/>
      <c r="J119" s="2155"/>
      <c r="K119" s="2140"/>
      <c r="L119" s="2140"/>
      <c r="M119" s="2140"/>
      <c r="N119" s="2142"/>
      <c r="O119" s="2140"/>
      <c r="P119" s="2140"/>
      <c r="Q119" s="2140"/>
      <c r="R119" s="2145"/>
      <c r="S119" s="2140"/>
      <c r="T119" s="1946"/>
      <c r="U119" s="1946"/>
      <c r="V119" s="1948"/>
      <c r="W119" s="1299"/>
      <c r="X119" s="1270"/>
      <c r="Y119" s="1270"/>
      <c r="Z119" s="1270"/>
      <c r="AA119" s="1270"/>
      <c r="AB119" s="1270"/>
      <c r="AC119" s="1270" t="s">
        <v>276</v>
      </c>
      <c r="AD119" s="1270" t="s">
        <v>277</v>
      </c>
      <c r="AE119" s="1270" t="s">
        <v>278</v>
      </c>
      <c r="AF119" s="1270" t="s">
        <v>279</v>
      </c>
      <c r="AG119" s="1270"/>
      <c r="AH119" s="1270" t="str">
        <f>IF($E$119=0,"",$E$119)</f>
        <v>Тариф на подключение (технологическое присоединение) к централизованной системе горячего водоснабжения</v>
      </c>
      <c r="AI119" s="1270" t="str">
        <f>IF($G$119=0,"",$G$119)</f>
        <v/>
      </c>
      <c r="AJ119" s="1270" t="str">
        <f>IF($J$119=0,"",$J$119)</f>
        <v/>
      </c>
      <c r="AK119" s="1270" t="str">
        <f>IF($K$119="нет","без дифференциации",IF($N$119=0,"",$N$119))</f>
        <v/>
      </c>
      <c r="AL119" s="1270" t="str">
        <f>IF($O$119="нет","без дифференциации",IF($R$119=0,"",$R$119))</f>
        <v/>
      </c>
      <c r="AM119" s="1270" t="str">
        <f>IF($S$119="нет","без дифференциации",IF($V$119=0,"",$V$119))</f>
        <v/>
      </c>
      <c r="AN119" s="1775">
        <f>$I$119</f>
        <v>0</v>
      </c>
      <c r="AO119" s="1270" t="str">
        <f>$I$119&amp;"."&amp;$M$119</f>
        <v>.</v>
      </c>
      <c r="AP119" s="1269" t="str">
        <f>$I$119&amp;"."&amp;$M$119&amp;"."&amp;$Q$119</f>
        <v>..</v>
      </c>
      <c r="AQ119" s="1269" t="str">
        <f>$I$119&amp;"."&amp;$M$119&amp;"."&amp;$Q$119&amp;"."&amp;$U$119</f>
        <v>...</v>
      </c>
      <c r="AR119" s="1470">
        <v>0</v>
      </c>
    </row>
    <row s="1856" customFormat="1" customHeight="1" ht="17.25" hidden="1">
      <c r="A120" s="324"/>
      <c r="C120" s="323"/>
      <c r="D120" s="2138"/>
      <c r="E120" s="2146"/>
      <c r="F120" s="2149"/>
      <c r="G120" s="2146"/>
      <c r="H120" s="2152"/>
      <c r="I120" s="2154"/>
      <c r="J120" s="2156"/>
      <c r="K120" s="2141"/>
      <c r="L120" s="2141"/>
      <c r="M120" s="2141"/>
      <c r="N120" s="2143"/>
      <c r="O120" s="2141"/>
      <c r="P120" s="2141"/>
      <c r="Q120" s="2141"/>
      <c r="R120" s="2144"/>
      <c r="S120" s="2141"/>
      <c r="T120" s="1951"/>
      <c r="U120" s="1951"/>
      <c r="V120" s="1951"/>
      <c r="W120" s="1952"/>
      <c r="X120" s="1269"/>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0">
        <v>0</v>
      </c>
    </row>
    <row s="1856" customFormat="1" customHeight="1" ht="17.25" hidden="1">
      <c r="A121" s="324"/>
      <c r="C121" s="323"/>
      <c r="D121" s="2139"/>
      <c r="E121" s="2147"/>
      <c r="F121" s="2149"/>
      <c r="G121" s="2147"/>
      <c r="H121" s="2152"/>
      <c r="I121" s="2154"/>
      <c r="J121" s="2157"/>
      <c r="K121" s="2141"/>
      <c r="L121" s="2141"/>
      <c r="M121" s="2141"/>
      <c r="N121" s="2144"/>
      <c r="O121" s="2141"/>
      <c r="P121" s="1947"/>
      <c r="Q121" s="1951"/>
      <c r="R121" s="1951"/>
      <c r="S121" s="332"/>
      <c r="T121" s="332"/>
      <c r="U121" s="332"/>
      <c r="V121" s="332"/>
      <c r="W121" s="1952"/>
      <c r="X121" s="1269"/>
      <c r="Y121" s="1269"/>
      <c r="Z121" s="1269"/>
      <c r="AA121" s="1269"/>
      <c r="AB121" s="1269"/>
      <c r="AC121" s="1269"/>
      <c r="AD121" s="1269"/>
      <c r="AE121" s="1269"/>
      <c r="AF121" s="1269"/>
      <c r="AG121" s="1269"/>
      <c r="AH121" s="1269"/>
      <c r="AI121" s="1269"/>
      <c r="AJ121" s="1269"/>
      <c r="AK121" s="1269"/>
      <c r="AL121" s="1269"/>
      <c r="AM121" s="1269"/>
      <c r="AN121" s="1269"/>
      <c r="AO121" s="1269"/>
      <c r="AP121" s="1269"/>
      <c r="AQ121" s="1269"/>
      <c r="AR121" s="1470">
        <v>0</v>
      </c>
    </row>
    <row s="1856" customFormat="1" customHeight="1" ht="17.25" hidden="1">
      <c r="A122" s="324"/>
      <c r="C122" s="323"/>
      <c r="D122" s="2139"/>
      <c r="E122" s="2147"/>
      <c r="F122" s="2149"/>
      <c r="G122" s="2147"/>
      <c r="H122" s="2152"/>
      <c r="I122" s="2154"/>
      <c r="J122" s="2157"/>
      <c r="K122" s="2141"/>
      <c r="L122" s="1951"/>
      <c r="M122" s="1951"/>
      <c r="N122" s="1951"/>
      <c r="O122" s="1951"/>
      <c r="P122" s="1951"/>
      <c r="Q122" s="1951"/>
      <c r="R122" s="1951"/>
      <c r="S122" s="332"/>
      <c r="T122" s="332"/>
      <c r="U122" s="332"/>
      <c r="V122" s="332"/>
      <c r="W122" s="1952"/>
      <c r="X122" s="1269"/>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0">
        <v>0</v>
      </c>
    </row>
    <row s="1856" customFormat="1" customHeight="1" ht="17.25" hidden="1">
      <c r="A123" s="324"/>
      <c r="C123" s="323"/>
      <c r="D123" s="2139"/>
      <c r="E123" s="2147"/>
      <c r="F123" s="2150"/>
      <c r="G123" s="2147"/>
      <c r="H123" s="1302"/>
      <c r="I123" s="1949"/>
      <c r="J123" s="1949"/>
      <c r="K123" s="1949"/>
      <c r="L123" s="1949"/>
      <c r="M123" s="1949"/>
      <c r="N123" s="1949"/>
      <c r="O123" s="1949"/>
      <c r="P123" s="1949"/>
      <c r="Q123" s="1949"/>
      <c r="R123" s="1949"/>
      <c r="S123" s="1304"/>
      <c r="T123" s="1304"/>
      <c r="U123" s="1304"/>
      <c r="V123" s="1304"/>
      <c r="W123" s="1950"/>
      <c r="X123" s="1269"/>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70">
        <v>0</v>
      </c>
    </row>
    <row s="1856" customFormat="1" customHeight="1" ht="11.25" hidden="1">
      <c r="A124" s="280"/>
      <c r="B124" s="280"/>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212"/>
      <c r="D125" s="2138">
        <v>1</v>
      </c>
      <c r="E125" s="2146" t="s">
        <v>280</v>
      </c>
      <c r="F125" s="2148" t="s">
        <v>19</v>
      </c>
      <c r="G125" s="2146"/>
      <c r="H125" s="2151"/>
      <c r="I125" s="2153"/>
      <c r="J125" s="2155"/>
      <c r="K125" s="2140"/>
      <c r="L125" s="2140"/>
      <c r="M125" s="2140"/>
      <c r="N125" s="2142"/>
      <c r="O125" s="2140"/>
      <c r="P125" s="2140"/>
      <c r="Q125" s="2140"/>
      <c r="R125" s="2145"/>
      <c r="S125" s="2140"/>
      <c r="T125" s="1473"/>
      <c r="U125" s="1473"/>
      <c r="V125" s="1475"/>
      <c r="W125" s="1299"/>
      <c r="Y125" s="1270"/>
      <c r="Z125" s="1270"/>
      <c r="AA125" s="1270"/>
      <c r="AB125" s="1270"/>
      <c r="AC125" s="1270" t="s">
        <v>281</v>
      </c>
      <c r="AD125" s="1270" t="s">
        <v>282</v>
      </c>
      <c r="AE125" s="1270" t="s">
        <v>283</v>
      </c>
      <c r="AF125" s="1270" t="s">
        <v>284</v>
      </c>
      <c r="AG125" s="1270"/>
      <c r="AH125" s="1270" t="str">
        <f>IF($E$125=0,"",$E$125)</f>
        <v>Тариф на водоотведение</v>
      </c>
      <c r="AI125" s="1270" t="str">
        <f>IF($G$125=0,"",$G$125)</f>
        <v/>
      </c>
      <c r="AJ125" s="1270" t="str">
        <f>IF($J$125=0,"",$J$125)</f>
        <v/>
      </c>
      <c r="AK125" s="1270" t="str">
        <f>IF($K$125="нет","без дифференциации",IF($N$125=0,"",$N$125))</f>
        <v/>
      </c>
      <c r="AL125" s="1270" t="str">
        <f>IF($O$125="нет","без дифференциации",IF($R$125=0,"",$R$125))</f>
        <v/>
      </c>
      <c r="AM125" s="1270" t="str">
        <f>IF($S$125="нет","без дифференциации",IF($V$125=0,"",$V$125))</f>
        <v/>
      </c>
      <c r="AN125" s="1270">
        <f>$I$125</f>
        <v>0</v>
      </c>
      <c r="AO125" s="1270" t="str">
        <f>$I$125&amp;"."&amp;$M$125</f>
        <v>.</v>
      </c>
      <c r="AP125" s="1270" t="str">
        <f>$I$125&amp;"."&amp;$M$125&amp;"."&amp;$Q$125</f>
        <v>..</v>
      </c>
      <c r="AQ125" s="1270" t="str">
        <f>$I$125&amp;"."&amp;$M$125&amp;"."&amp;$Q$125&amp;"."&amp;$U$125</f>
        <v>...</v>
      </c>
      <c r="AR125" s="1470">
        <v>0</v>
      </c>
    </row>
    <row s="1856" customFormat="1" customHeight="1" ht="17.25" hidden="1">
      <c r="A126" s="324"/>
      <c r="C126" s="323"/>
      <c r="D126" s="2138"/>
      <c r="E126" s="2146"/>
      <c r="F126" s="2149"/>
      <c r="G126" s="2146"/>
      <c r="H126" s="2152"/>
      <c r="I126" s="2154"/>
      <c r="J126" s="2156"/>
      <c r="K126" s="2141"/>
      <c r="L126" s="2141"/>
      <c r="M126" s="2141"/>
      <c r="N126" s="2143"/>
      <c r="O126" s="2141"/>
      <c r="P126" s="2141"/>
      <c r="Q126" s="2141"/>
      <c r="R126" s="2144"/>
      <c r="S126" s="2141"/>
      <c r="T126" s="1300"/>
      <c r="U126" s="1300"/>
      <c r="V126" s="1300"/>
      <c r="W126" s="1301"/>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470">
        <v>0</v>
      </c>
    </row>
    <row s="1856" customFormat="1" customHeight="1" ht="17.25" hidden="1">
      <c r="A127" s="324"/>
      <c r="C127" s="212"/>
      <c r="D127" s="2138"/>
      <c r="E127" s="2146"/>
      <c r="F127" s="2149"/>
      <c r="G127" s="2146"/>
      <c r="H127" s="2152"/>
      <c r="I127" s="2154"/>
      <c r="J127" s="2157"/>
      <c r="K127" s="2141"/>
      <c r="L127" s="2141"/>
      <c r="M127" s="2141"/>
      <c r="N127" s="2144"/>
      <c r="O127" s="2141"/>
      <c r="P127" s="1474"/>
      <c r="Q127" s="1300"/>
      <c r="R127" s="1300"/>
      <c r="S127" s="332"/>
      <c r="T127" s="332"/>
      <c r="U127" s="332"/>
      <c r="V127" s="332"/>
      <c r="W127" s="1301"/>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0">
        <v>0</v>
      </c>
    </row>
    <row s="1856" customFormat="1" customHeight="1" ht="17.25" hidden="1">
      <c r="A128" s="324"/>
      <c r="C128" s="323"/>
      <c r="D128" s="2138"/>
      <c r="E128" s="2146"/>
      <c r="F128" s="2149"/>
      <c r="G128" s="2146"/>
      <c r="H128" s="2152"/>
      <c r="I128" s="2154"/>
      <c r="J128" s="2157"/>
      <c r="K128" s="2141"/>
      <c r="L128" s="1300"/>
      <c r="M128" s="1300"/>
      <c r="N128" s="1300"/>
      <c r="O128" s="1300"/>
      <c r="P128" s="1300"/>
      <c r="Q128" s="1300"/>
      <c r="R128" s="1300"/>
      <c r="S128" s="332"/>
      <c r="T128" s="332"/>
      <c r="U128" s="332"/>
      <c r="V128" s="332"/>
      <c r="W128" s="1301"/>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50"/>
      <c r="G129" s="2147"/>
      <c r="H129" s="1302"/>
      <c r="I129" s="1303"/>
      <c r="J129" s="1303"/>
      <c r="K129" s="1303"/>
      <c r="L129" s="1303"/>
      <c r="M129" s="1303"/>
      <c r="N129" s="1303"/>
      <c r="O129" s="1303"/>
      <c r="P129" s="1303"/>
      <c r="Q129" s="1303"/>
      <c r="R129" s="1303"/>
      <c r="S129" s="1304"/>
      <c r="T129" s="1304"/>
      <c r="U129" s="1304"/>
      <c r="V129" s="1304"/>
      <c r="W129" s="1305"/>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212"/>
      <c r="D130" s="2138">
        <v>2</v>
      </c>
      <c r="E130" s="2146" t="s">
        <v>285</v>
      </c>
      <c r="F130" s="2148" t="s">
        <v>19</v>
      </c>
      <c r="G130" s="2146"/>
      <c r="H130" s="2151"/>
      <c r="I130" s="2153"/>
      <c r="J130" s="2155"/>
      <c r="K130" s="2140"/>
      <c r="L130" s="2140"/>
      <c r="M130" s="2140"/>
      <c r="N130" s="2142"/>
      <c r="O130" s="2140"/>
      <c r="P130" s="2140"/>
      <c r="Q130" s="2140"/>
      <c r="R130" s="2145"/>
      <c r="S130" s="2140"/>
      <c r="T130" s="1473"/>
      <c r="U130" s="1473"/>
      <c r="V130" s="1475"/>
      <c r="W130" s="1299"/>
      <c r="X130" s="1270"/>
      <c r="Y130" s="1270"/>
      <c r="Z130" s="1270"/>
      <c r="AA130" s="1270"/>
      <c r="AB130" s="1270"/>
      <c r="AC130" s="1270" t="s">
        <v>286</v>
      </c>
      <c r="AD130" s="1270" t="s">
        <v>287</v>
      </c>
      <c r="AE130" s="1270" t="s">
        <v>288</v>
      </c>
      <c r="AF130" s="1270" t="s">
        <v>289</v>
      </c>
      <c r="AG130" s="1270"/>
      <c r="AH130" s="1270" t="str">
        <f>IF($E$130=0,"",$E$130)</f>
        <v>Тариф на транспортировку сточных вод</v>
      </c>
      <c r="AI130" s="1270" t="str">
        <f>IF($G$130=0,"",$G$130)</f>
        <v/>
      </c>
      <c r="AJ130" s="1270" t="str">
        <f>IF($J$130=0,"",$J$130)</f>
        <v/>
      </c>
      <c r="AK130" s="1270" t="str">
        <f>IF($K$130="нет","без дифференциации",IF($N$130=0,"",$N$130))</f>
        <v/>
      </c>
      <c r="AL130" s="1270" t="str">
        <f>IF($O$130="нет","без дифференциации",IF($R$130=0,"",$R$130))</f>
        <v/>
      </c>
      <c r="AM130" s="1270" t="str">
        <f>IF($S$130="нет","без дифференциации",IF($V$130=0,"",$V$130))</f>
        <v/>
      </c>
      <c r="AN130" s="1775">
        <f>$I$130</f>
        <v>0</v>
      </c>
      <c r="AO130" s="1270" t="str">
        <f>$I$130&amp;"."&amp;$M$130</f>
        <v>.</v>
      </c>
      <c r="AP130" s="1262" t="str">
        <f>$I$130&amp;"."&amp;$M$130&amp;"."&amp;$Q$130</f>
        <v>..</v>
      </c>
      <c r="AQ130" s="1262" t="str">
        <f>$I$130&amp;"."&amp;$M$130&amp;"."&amp;$Q$130&amp;"."&amp;$U$130</f>
        <v>...</v>
      </c>
      <c r="AR130" s="1470">
        <v>0</v>
      </c>
    </row>
    <row s="1856" customFormat="1" customHeight="1" ht="17.25" hidden="1">
      <c r="A131" s="324"/>
      <c r="C131" s="323"/>
      <c r="D131" s="2138"/>
      <c r="E131" s="2146"/>
      <c r="F131" s="2149"/>
      <c r="G131" s="2146"/>
      <c r="H131" s="2152"/>
      <c r="I131" s="2154"/>
      <c r="J131" s="2156"/>
      <c r="K131" s="2141"/>
      <c r="L131" s="2141"/>
      <c r="M131" s="2141"/>
      <c r="N131" s="2143"/>
      <c r="O131" s="2141"/>
      <c r="P131" s="2141"/>
      <c r="Q131" s="2141"/>
      <c r="R131" s="2144"/>
      <c r="S131" s="2141"/>
      <c r="T131" s="1300"/>
      <c r="U131" s="1300"/>
      <c r="V131" s="1300"/>
      <c r="W131" s="1301"/>
      <c r="X131" s="1262"/>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470">
        <v>0</v>
      </c>
    </row>
    <row s="1856" customFormat="1" customHeight="1" ht="17.25" hidden="1">
      <c r="A132" s="324"/>
      <c r="C132" s="323"/>
      <c r="D132" s="2139"/>
      <c r="E132" s="2147"/>
      <c r="F132" s="2149"/>
      <c r="G132" s="2147"/>
      <c r="H132" s="2152"/>
      <c r="I132" s="2154"/>
      <c r="J132" s="2157"/>
      <c r="K132" s="2141"/>
      <c r="L132" s="2141"/>
      <c r="M132" s="2141"/>
      <c r="N132" s="2144"/>
      <c r="O132" s="2141"/>
      <c r="P132" s="1474"/>
      <c r="Q132" s="1300"/>
      <c r="R132" s="1300"/>
      <c r="S132" s="332"/>
      <c r="T132" s="332"/>
      <c r="U132" s="332"/>
      <c r="V132" s="332"/>
      <c r="W132" s="1301"/>
      <c r="X132" s="1262"/>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323"/>
      <c r="D133" s="2139"/>
      <c r="E133" s="2147"/>
      <c r="F133" s="2149"/>
      <c r="G133" s="2147"/>
      <c r="H133" s="2152"/>
      <c r="I133" s="2154"/>
      <c r="J133" s="2157"/>
      <c r="K133" s="2141"/>
      <c r="L133" s="1300"/>
      <c r="M133" s="1300"/>
      <c r="N133" s="1300"/>
      <c r="O133" s="1300"/>
      <c r="P133" s="1300"/>
      <c r="Q133" s="1300"/>
      <c r="R133" s="1300"/>
      <c r="S133" s="332"/>
      <c r="T133" s="332"/>
      <c r="U133" s="332"/>
      <c r="V133" s="332"/>
      <c r="W133" s="1301"/>
      <c r="X133" s="1262"/>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hidden="1">
      <c r="A134" s="324"/>
      <c r="C134" s="323"/>
      <c r="D134" s="2139"/>
      <c r="E134" s="2147"/>
      <c r="F134" s="2150"/>
      <c r="G134" s="2147"/>
      <c r="H134" s="1302"/>
      <c r="I134" s="1303"/>
      <c r="J134" s="1303"/>
      <c r="K134" s="1303"/>
      <c r="L134" s="1303"/>
      <c r="M134" s="1303"/>
      <c r="N134" s="1303"/>
      <c r="O134" s="1303"/>
      <c r="P134" s="1303"/>
      <c r="Q134" s="1303"/>
      <c r="R134" s="1303"/>
      <c r="S134" s="1304"/>
      <c r="T134" s="1304"/>
      <c r="U134" s="1304"/>
      <c r="V134" s="1304"/>
      <c r="W134" s="1305"/>
      <c r="X134" s="1262"/>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hidden="1">
      <c r="A135" s="324"/>
      <c r="C135" s="212"/>
      <c r="D135" s="2138">
        <v>3</v>
      </c>
      <c r="E135" s="2146" t="s">
        <v>290</v>
      </c>
      <c r="F135" s="2148" t="s">
        <v>19</v>
      </c>
      <c r="G135" s="2146"/>
      <c r="H135" s="2151"/>
      <c r="I135" s="2153"/>
      <c r="J135" s="2155"/>
      <c r="K135" s="2140"/>
      <c r="L135" s="2140"/>
      <c r="M135" s="2140"/>
      <c r="N135" s="2142"/>
      <c r="O135" s="2140"/>
      <c r="P135" s="2140"/>
      <c r="Q135" s="2140"/>
      <c r="R135" s="2145"/>
      <c r="S135" s="2140"/>
      <c r="T135" s="1946"/>
      <c r="U135" s="1946"/>
      <c r="V135" s="1948"/>
      <c r="W135" s="1299"/>
      <c r="X135" s="1270"/>
      <c r="Y135" s="1270"/>
      <c r="Z135" s="1270"/>
      <c r="AA135" s="1270"/>
      <c r="AB135" s="1270"/>
      <c r="AC135" s="1270" t="s">
        <v>291</v>
      </c>
      <c r="AD135" s="1270" t="s">
        <v>292</v>
      </c>
      <c r="AE135" s="1270" t="s">
        <v>293</v>
      </c>
      <c r="AF135" s="1270" t="s">
        <v>294</v>
      </c>
      <c r="AG135" s="1270"/>
      <c r="AH135" s="1270" t="str">
        <f>IF($E$135=0,"",$E$135)</f>
        <v>Тариф на подключение (технологическое присоединение) к централизованной системе водоотведения</v>
      </c>
      <c r="AI135" s="1270" t="str">
        <f>IF($G$135=0,"",$G$135)</f>
        <v/>
      </c>
      <c r="AJ135" s="1270" t="str">
        <f>IF($J$135=0,"",$J$135)</f>
        <v/>
      </c>
      <c r="AK135" s="1270" t="str">
        <f>IF($K$135="нет","без дифференциации",IF($N$135=0,"",$N$135))</f>
        <v/>
      </c>
      <c r="AL135" s="1270" t="str">
        <f>IF($O$135="нет","без дифференциации",IF($R$135=0,"",$R$135))</f>
        <v/>
      </c>
      <c r="AM135" s="1270" t="str">
        <f>IF($S$135="нет","без дифференциации",IF($V$135=0,"",$V$135))</f>
        <v/>
      </c>
      <c r="AN135" s="1775">
        <f>$I$135</f>
        <v>0</v>
      </c>
      <c r="AO135" s="1270" t="str">
        <f>$I$135&amp;"."&amp;$M$135</f>
        <v>.</v>
      </c>
      <c r="AP135" s="1269" t="str">
        <f>$I$135&amp;"."&amp;$M$135&amp;"."&amp;$Q$135</f>
        <v>..</v>
      </c>
      <c r="AQ135" s="1269" t="str">
        <f>$I$135&amp;"."&amp;$M$135&amp;"."&amp;$Q$135&amp;"."&amp;$U$135</f>
        <v>...</v>
      </c>
      <c r="AR135" s="1470">
        <v>0</v>
      </c>
    </row>
    <row s="1856" customFormat="1" customHeight="1" ht="17.25" hidden="1">
      <c r="A136" s="324"/>
      <c r="C136" s="323"/>
      <c r="D136" s="2138"/>
      <c r="E136" s="2146"/>
      <c r="F136" s="2149"/>
      <c r="G136" s="2146"/>
      <c r="H136" s="2152"/>
      <c r="I136" s="2154"/>
      <c r="J136" s="2156"/>
      <c r="K136" s="2141"/>
      <c r="L136" s="2141"/>
      <c r="M136" s="2141"/>
      <c r="N136" s="2143"/>
      <c r="O136" s="2141"/>
      <c r="P136" s="2141"/>
      <c r="Q136" s="2141"/>
      <c r="R136" s="2144"/>
      <c r="S136" s="2141"/>
      <c r="T136" s="1951"/>
      <c r="U136" s="1951"/>
      <c r="V136" s="1951"/>
      <c r="W136" s="1952"/>
      <c r="X136" s="1269"/>
      <c r="Y136" s="1269"/>
      <c r="Z136" s="1269"/>
      <c r="AA136" s="1269"/>
      <c r="AB136" s="1269"/>
      <c r="AC136" s="1269"/>
      <c r="AD136" s="1269"/>
      <c r="AE136" s="1269"/>
      <c r="AF136" s="1269"/>
      <c r="AG136" s="1269"/>
      <c r="AH136" s="1269"/>
      <c r="AI136" s="1269"/>
      <c r="AJ136" s="1269"/>
      <c r="AK136" s="1269"/>
      <c r="AL136" s="1269"/>
      <c r="AM136" s="1269"/>
      <c r="AN136" s="1269"/>
      <c r="AO136" s="1269"/>
      <c r="AP136" s="1269"/>
      <c r="AQ136" s="1269"/>
      <c r="AR136" s="1470">
        <v>0</v>
      </c>
    </row>
    <row s="1856" customFormat="1" customHeight="1" ht="17.25" hidden="1">
      <c r="A137" s="324"/>
      <c r="C137" s="323"/>
      <c r="D137" s="2139"/>
      <c r="E137" s="2147"/>
      <c r="F137" s="2149"/>
      <c r="G137" s="2147"/>
      <c r="H137" s="2152"/>
      <c r="I137" s="2154"/>
      <c r="J137" s="2157"/>
      <c r="K137" s="2141"/>
      <c r="L137" s="2141"/>
      <c r="M137" s="2141"/>
      <c r="N137" s="2144"/>
      <c r="O137" s="2141"/>
      <c r="P137" s="1947"/>
      <c r="Q137" s="1951"/>
      <c r="R137" s="1951"/>
      <c r="S137" s="332"/>
      <c r="T137" s="332"/>
      <c r="U137" s="332"/>
      <c r="V137" s="332"/>
      <c r="W137" s="1952"/>
      <c r="X137" s="1269"/>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470">
        <v>0</v>
      </c>
    </row>
    <row s="1856" customFormat="1" customHeight="1" ht="17.25" hidden="1">
      <c r="A138" s="324"/>
      <c r="C138" s="323"/>
      <c r="D138" s="2139"/>
      <c r="E138" s="2147"/>
      <c r="F138" s="2149"/>
      <c r="G138" s="2147"/>
      <c r="H138" s="2152"/>
      <c r="I138" s="2154"/>
      <c r="J138" s="2157"/>
      <c r="K138" s="2141"/>
      <c r="L138" s="1951"/>
      <c r="M138" s="1951"/>
      <c r="N138" s="1951"/>
      <c r="O138" s="1951"/>
      <c r="P138" s="1951"/>
      <c r="Q138" s="1951"/>
      <c r="R138" s="1951"/>
      <c r="S138" s="332"/>
      <c r="T138" s="332"/>
      <c r="U138" s="332"/>
      <c r="V138" s="332"/>
      <c r="W138" s="1952"/>
      <c r="X138" s="1269"/>
      <c r="Y138" s="1269"/>
      <c r="Z138" s="1269"/>
      <c r="AA138" s="1269"/>
      <c r="AB138" s="1269"/>
      <c r="AC138" s="1269"/>
      <c r="AD138" s="1269"/>
      <c r="AE138" s="1269"/>
      <c r="AF138" s="1269"/>
      <c r="AG138" s="1269"/>
      <c r="AH138" s="1269"/>
      <c r="AI138" s="1269"/>
      <c r="AJ138" s="1269"/>
      <c r="AK138" s="1269"/>
      <c r="AL138" s="1269"/>
      <c r="AM138" s="1269"/>
      <c r="AN138" s="1269"/>
      <c r="AO138" s="1269"/>
      <c r="AP138" s="1269"/>
      <c r="AQ138" s="1269"/>
      <c r="AR138" s="1470">
        <v>0</v>
      </c>
    </row>
    <row s="1856" customFormat="1" customHeight="1" ht="17.25" hidden="1">
      <c r="A139" s="324"/>
      <c r="C139" s="323"/>
      <c r="D139" s="2139"/>
      <c r="E139" s="2147"/>
      <c r="F139" s="2150"/>
      <c r="G139" s="2147"/>
      <c r="H139" s="1302"/>
      <c r="I139" s="1949"/>
      <c r="J139" s="1949"/>
      <c r="K139" s="1949"/>
      <c r="L139" s="1949"/>
      <c r="M139" s="1949"/>
      <c r="N139" s="1949"/>
      <c r="O139" s="1949"/>
      <c r="P139" s="1949"/>
      <c r="Q139" s="1949"/>
      <c r="R139" s="1949"/>
      <c r="S139" s="1304"/>
      <c r="T139" s="1304"/>
      <c r="U139" s="1304"/>
      <c r="V139" s="1304"/>
      <c r="W139" s="1950"/>
      <c r="X139" s="1269"/>
      <c r="Y139" s="1269"/>
      <c r="Z139" s="1269"/>
      <c r="AA139" s="1269"/>
      <c r="AB139" s="1269"/>
      <c r="AC139" s="1269"/>
      <c r="AD139" s="1269"/>
      <c r="AE139" s="1269"/>
      <c r="AF139" s="1269"/>
      <c r="AG139" s="1269"/>
      <c r="AH139" s="1269"/>
      <c r="AI139" s="1269"/>
      <c r="AJ139" s="1269"/>
      <c r="AK139" s="1269"/>
      <c r="AL139" s="1269"/>
      <c r="AM139" s="1269"/>
      <c r="AN139" s="1269"/>
      <c r="AO139" s="1269"/>
      <c r="AP139" s="1269"/>
      <c r="AQ139" s="1269"/>
      <c r="AR139" s="1470">
        <v>0</v>
      </c>
    </row>
    <row customHeight="1" ht="11.549999999999999">
      <c r="AR140" s="107">
        <v>11</v>
      </c>
    </row>
    <row customHeight="1" ht="11.549999999999999">
      <c r="AR141" s="107">
        <v>11</v>
      </c>
    </row>
    <row customHeight="1" ht="11.549999999999999">
      <c r="AR142" s="107">
        <v>11</v>
      </c>
    </row>
    <row customHeight="1" ht="11.549999999999999">
      <c r="E143" s="1353"/>
      <c r="AR143" s="107">
        <v>11</v>
      </c>
    </row>
    <row customHeight="1" ht="11.549999999999999">
      <c r="E144" s="1353"/>
      <c r="AR144" s="107">
        <v>11</v>
      </c>
    </row>
    <row customHeight="1" ht="11.549999999999999">
      <c r="E145" s="1353"/>
      <c r="AR145" s="107">
        <v>11</v>
      </c>
    </row>
    <row customHeight="1" ht="11.549999999999999">
      <c r="E146" s="1353"/>
      <c r="AR146" s="107">
        <v>11</v>
      </c>
    </row>
    <row customHeight="1" ht="11.549999999999999">
      <c r="E147" s="1353"/>
      <c r="AR147" s="107">
        <v>11</v>
      </c>
    </row>
    <row customHeight="1" ht="11.549999999999999">
      <c r="E148" s="1353"/>
      <c r="AR148" s="107">
        <v>11</v>
      </c>
    </row>
    <row customHeight="1" ht="11.549999999999999">
      <c r="E149" s="1353"/>
      <c r="AR149" s="107">
        <v>11</v>
      </c>
    </row>
    <row customHeight="1" ht="11.25" hidden="1">
      <c r="A150" s="156" t="s">
        <v>86</v>
      </c>
      <c r="B150" s="156">
        <v>0</v>
      </c>
      <c r="C150" s="107">
        <v>3</v>
      </c>
      <c r="D150" s="107">
        <v>6</v>
      </c>
      <c r="E150" s="107">
        <v>42</v>
      </c>
      <c r="F150" s="1286">
        <v>14</v>
      </c>
      <c r="G150" s="107">
        <v>42</v>
      </c>
      <c r="H150" s="107">
        <v>3</v>
      </c>
      <c r="I150" s="107">
        <v>5</v>
      </c>
      <c r="J150" s="107">
        <v>47</v>
      </c>
      <c r="K150" s="107">
        <v>3</v>
      </c>
      <c r="L150" s="107">
        <v>3</v>
      </c>
      <c r="M150" s="107">
        <v>5</v>
      </c>
      <c r="N150" s="107">
        <v>28</v>
      </c>
      <c r="O150" s="107">
        <v>3</v>
      </c>
      <c r="P150" s="107">
        <v>3</v>
      </c>
      <c r="Q150" s="107">
        <v>5</v>
      </c>
      <c r="R150" s="107">
        <v>34</v>
      </c>
      <c r="S150" s="285">
        <v>0</v>
      </c>
      <c r="T150" s="285">
        <v>0</v>
      </c>
      <c r="U150" s="285">
        <v>0</v>
      </c>
      <c r="V150" s="285">
        <v>0</v>
      </c>
      <c r="W150" s="107">
        <v>30</v>
      </c>
      <c r="X150" s="107">
        <v>3</v>
      </c>
      <c r="Y150" s="1262">
        <v>0</v>
      </c>
      <c r="Z150" s="1262">
        <v>0</v>
      </c>
      <c r="AA150" s="1262">
        <v>0</v>
      </c>
      <c r="AB150" s="1262">
        <v>0</v>
      </c>
      <c r="AC150" s="1262">
        <v>0</v>
      </c>
      <c r="AD150" s="1262">
        <v>0</v>
      </c>
      <c r="AE150" s="1262">
        <v>0</v>
      </c>
      <c r="AF150" s="1262">
        <v>0</v>
      </c>
      <c r="AG150" s="1262">
        <v>0</v>
      </c>
      <c r="AH150" s="1262">
        <v>0</v>
      </c>
      <c r="AI150" s="1262">
        <v>0</v>
      </c>
      <c r="AJ150" s="1262">
        <v>0</v>
      </c>
      <c r="AK150" s="1262">
        <v>0</v>
      </c>
      <c r="AL150" s="1262">
        <v>0</v>
      </c>
      <c r="AM150" s="1262">
        <v>0</v>
      </c>
      <c r="AN150" s="1262">
        <v>0</v>
      </c>
      <c r="AO150" s="1262">
        <v>0</v>
      </c>
      <c r="AP150" s="1262">
        <v>0</v>
      </c>
      <c r="AQ150" s="1262">
        <v>0</v>
      </c>
      <c r="AR150" s="107">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D32:D36"/>
    <mergeCell ref="E32:E36"/>
    <mergeCell ref="F32:F36"/>
    <mergeCell ref="G32:G36"/>
    <mergeCell ref="D27:D31"/>
    <mergeCell ref="E27:E31"/>
    <mergeCell ref="F27:F31"/>
    <mergeCell ref="L10:M10"/>
    <mergeCell ref="P10:Q10"/>
    <mergeCell ref="L11:M11"/>
    <mergeCell ref="P11:Q11"/>
    <mergeCell ref="P27:P28"/>
    <mergeCell ref="Q27:Q28"/>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6"/>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32:O34"/>
    <mergeCell ref="S32:S33"/>
    <mergeCell ref="P32:P33"/>
    <mergeCell ref="Q32:Q33"/>
    <mergeCell ref="R32:R33"/>
    <mergeCell ref="K32:K35"/>
    <mergeCell ref="M32:M34"/>
    <mergeCell ref="L32:L34"/>
    <mergeCell ref="N32:N34"/>
    <mergeCell ref="J32:J35"/>
    <mergeCell ref="H32:H35"/>
    <mergeCell ref="I32:I35"/>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s>
  <dataValidations count="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7:N29">
      <formula1>DESCRIPTION_TERRITORY</formula1>
    </dataValidation>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51F78-1707-F17A-1B36-C6897381205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1180</v>
      </c>
      <c r="E5" s="2240"/>
      <c r="F5" s="2240"/>
      <c r="G5" s="2240"/>
      <c r="H5" s="2240"/>
      <c r="I5" s="2240"/>
      <c r="J5" s="2240"/>
      <c r="V5" s="508">
        <v>63</v>
      </c>
    </row>
    <row customHeight="1" ht="15.75">
      <c r="C6" s="179"/>
      <c r="D6" s="2179" t="str">
        <f>IF(org=0,"Не определено",org)</f>
        <v>Филиал "Печорская ГРЭС" АО "Интер РАО-Электрогенерация"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122</v>
      </c>
      <c r="J8" s="755"/>
      <c r="K8" s="420"/>
      <c r="U8" s="678"/>
      <c r="V8" s="761">
        <v>1</v>
      </c>
    </row>
    <row customHeight="1" ht="15.75">
      <c r="C9" s="179"/>
      <c r="D9" s="714"/>
      <c r="E9" s="2370" t="s">
        <v>110</v>
      </c>
      <c r="F9" s="2371"/>
      <c r="G9" s="2398" t="str">
        <f>IF(G8="","",INDEX(DIFFERENTIATION_UNMERGE_VD,MATCH(G8,DIFFERENTIATION_ID_DIFF,0)))</f>
        <v/>
      </c>
      <c r="H9" s="2399"/>
      <c r="I9" s="2398">
        <f>IF(I8="","",INDEX(DIFFERENTIATION_UNMERGE_VD,MATCH(I8,DIFFERENTIATION_ID_DIFF,0)))</f>
        <v>0</v>
      </c>
      <c r="J9" s="2399"/>
      <c r="K9" s="2178" t="s">
        <v>317</v>
      </c>
      <c r="V9" s="508">
        <v>15</v>
      </c>
    </row>
    <row s="1638" customFormat="1" customHeight="1" ht="15.75">
      <c r="A10" s="762"/>
      <c r="C10" s="179"/>
      <c r="D10" s="714"/>
      <c r="E10" s="2370" t="s">
        <v>582</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316</v>
      </c>
      <c r="E12" s="2373"/>
      <c r="F12" s="2373"/>
      <c r="G12" s="890"/>
      <c r="H12" s="890"/>
      <c r="I12" s="890"/>
      <c r="J12" s="890"/>
      <c r="K12" s="2202"/>
      <c r="U12" s="678"/>
      <c r="V12" s="761">
        <v>15</v>
      </c>
    </row>
    <row customHeight="1" ht="35.699999999999996">
      <c r="C13" s="179"/>
      <c r="D13" s="808" t="s">
        <v>92</v>
      </c>
      <c r="E13" s="810" t="s">
        <v>318</v>
      </c>
      <c r="F13" s="810" t="s">
        <v>584</v>
      </c>
      <c r="G13" s="811" t="s">
        <v>319</v>
      </c>
      <c r="H13" s="810" t="s">
        <v>406</v>
      </c>
      <c r="I13" s="811" t="s">
        <v>319</v>
      </c>
      <c r="J13" s="810" t="s">
        <v>406</v>
      </c>
      <c r="K13" s="2235"/>
      <c r="V13" s="508">
        <v>34</v>
      </c>
    </row>
    <row customHeight="1" ht="15" hidden="1">
      <c r="C14" s="179"/>
      <c r="D14" s="596" t="s">
        <v>114</v>
      </c>
      <c r="E14" s="596" t="s">
        <v>115</v>
      </c>
      <c r="F14" s="596" t="s">
        <v>94</v>
      </c>
      <c r="G14" s="662" t="str">
        <f>G1&amp;".1"</f>
        <v>4.1</v>
      </c>
      <c r="H14" s="662"/>
      <c r="I14" s="662" t="str">
        <f>I1&amp;".1"</f>
        <v>4.1</v>
      </c>
      <c r="J14" s="662"/>
      <c r="K14" s="292"/>
      <c r="V14" s="508">
        <v>0</v>
      </c>
    </row>
    <row customHeight="1" ht="22.5" hidden="1">
      <c r="A15" s="508"/>
      <c r="C15" s="529"/>
      <c r="D15" s="524">
        <v>1</v>
      </c>
      <c r="E15" s="680" t="s">
        <v>826</v>
      </c>
      <c r="F15" s="524" t="s">
        <v>827</v>
      </c>
      <c r="G15" s="681"/>
      <c r="H15" s="681"/>
      <c r="I15" s="681"/>
      <c r="J15" s="681"/>
      <c r="K15" s="292" t="s">
        <v>828</v>
      </c>
      <c r="V15" s="508">
        <v>0</v>
      </c>
    </row>
    <row customHeight="1" ht="22.5" hidden="1">
      <c r="A16" s="508"/>
      <c r="C16" s="529"/>
      <c r="D16" s="524">
        <v>2</v>
      </c>
      <c r="E16" s="282" t="s">
        <v>829</v>
      </c>
      <c r="F16" s="524" t="s">
        <v>830</v>
      </c>
      <c r="G16" s="681"/>
      <c r="H16" s="681"/>
      <c r="I16" s="681"/>
      <c r="J16" s="681"/>
      <c r="K16" s="292" t="s">
        <v>831</v>
      </c>
      <c r="V16" s="508">
        <v>0</v>
      </c>
    </row>
    <row customHeight="1" ht="123.75" hidden="1">
      <c r="A17" s="508"/>
      <c r="C17" s="529"/>
      <c r="D17" s="524">
        <v>3</v>
      </c>
      <c r="E17" s="282" t="s">
        <v>1181</v>
      </c>
      <c r="F17" s="524" t="s">
        <v>322</v>
      </c>
      <c r="G17" s="681"/>
      <c r="H17" s="681"/>
      <c r="I17" s="681"/>
      <c r="J17" s="681"/>
      <c r="K17" s="292" t="s">
        <v>1182</v>
      </c>
      <c r="V17" s="508">
        <v>0</v>
      </c>
    </row>
    <row customHeight="1" ht="48.29999999999999">
      <c r="A18" s="508"/>
      <c r="C18" s="529"/>
      <c r="D18" s="524">
        <v>3</v>
      </c>
      <c r="E18" s="282" t="s">
        <v>832</v>
      </c>
      <c r="F18" s="524" t="s">
        <v>322</v>
      </c>
      <c r="G18" s="812" t="s">
        <v>322</v>
      </c>
      <c r="H18" s="813" t="s">
        <v>322</v>
      </c>
      <c r="I18" s="524" t="s">
        <v>322</v>
      </c>
      <c r="J18" s="581" t="s">
        <v>322</v>
      </c>
      <c r="K18" s="292" t="s">
        <v>1183</v>
      </c>
      <c r="V18" s="508">
        <v>46</v>
      </c>
    </row>
    <row customHeight="1" ht="35.699999999999996">
      <c r="A19" s="508"/>
      <c r="C19" s="529"/>
      <c r="D19" s="542" t="s">
        <v>340</v>
      </c>
      <c r="E19" s="562" t="s">
        <v>834</v>
      </c>
      <c r="F19" s="524" t="s">
        <v>835</v>
      </c>
      <c r="G19" s="820"/>
      <c r="H19" s="109"/>
      <c r="I19" s="820"/>
      <c r="J19" s="821"/>
      <c r="K19" s="682"/>
      <c r="V19" s="508">
        <v>34</v>
      </c>
    </row>
    <row customHeight="1" ht="35.699999999999996">
      <c r="A20" s="508"/>
      <c r="C20" s="529"/>
      <c r="D20" s="1893" t="s">
        <v>348</v>
      </c>
      <c r="E20" s="562" t="s">
        <v>836</v>
      </c>
      <c r="F20" s="524" t="s">
        <v>837</v>
      </c>
      <c r="G20" s="820"/>
      <c r="H20" s="109"/>
      <c r="I20" s="820"/>
      <c r="J20" s="109"/>
      <c r="K20" s="682"/>
      <c r="V20" s="508">
        <v>34</v>
      </c>
    </row>
    <row customHeight="1" ht="48.29999999999999">
      <c r="A21" s="508"/>
      <c r="C21" s="529"/>
      <c r="D21" s="1893" t="s">
        <v>350</v>
      </c>
      <c r="E21" s="562" t="s">
        <v>838</v>
      </c>
      <c r="F21" s="524" t="s">
        <v>589</v>
      </c>
      <c r="G21" s="683"/>
      <c r="H21" s="109"/>
      <c r="I21" s="683"/>
      <c r="J21" s="109"/>
      <c r="K21" s="682"/>
      <c r="V21" s="508">
        <v>46</v>
      </c>
    </row>
    <row customHeight="1" ht="67.5" hidden="1">
      <c r="A22" s="508"/>
      <c r="C22" s="529"/>
      <c r="D22" s="524">
        <v>5</v>
      </c>
      <c r="E22" s="282" t="s">
        <v>1184</v>
      </c>
      <c r="F22" s="524" t="s">
        <v>576</v>
      </c>
      <c r="G22" s="684"/>
      <c r="H22" s="685"/>
      <c r="I22" s="684"/>
      <c r="J22" s="685"/>
      <c r="K22" s="292" t="s">
        <v>1185</v>
      </c>
      <c r="V22" s="508">
        <v>0</v>
      </c>
    </row>
    <row customHeight="1" ht="33.75" hidden="1">
      <c r="C23" s="454"/>
      <c r="D23" s="524">
        <v>6</v>
      </c>
      <c r="E23" s="282" t="s">
        <v>1186</v>
      </c>
      <c r="F23" s="524" t="s">
        <v>1187</v>
      </c>
      <c r="G23" s="684"/>
      <c r="H23" s="684"/>
      <c r="I23" s="684"/>
      <c r="J23" s="684"/>
      <c r="K23" s="292" t="s">
        <v>1188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E66B03-F3E8-8025-219A-D944AEB634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1189</v>
      </c>
      <c r="B1" s="1070" t="s">
        <v>1190</v>
      </c>
      <c r="C1" s="1070" t="s">
        <v>1191</v>
      </c>
      <c r="D1" s="1070" t="s">
        <v>1192</v>
      </c>
      <c r="E1" s="1070" t="s">
        <v>1193</v>
      </c>
      <c r="F1" s="1070" t="s">
        <v>1194</v>
      </c>
      <c r="G1" s="1070" t="s">
        <v>1195</v>
      </c>
      <c r="H1" s="1070" t="s">
        <v>1196</v>
      </c>
      <c r="I1" s="1070" t="s">
        <v>1197</v>
      </c>
      <c r="J1" s="1070" t="s">
        <v>1198</v>
      </c>
      <c r="K1" s="1070" t="s">
        <v>1199</v>
      </c>
      <c r="L1" s="1070" t="s">
        <v>1200</v>
      </c>
      <c r="M1" s="1070"/>
      <c r="N1" s="1070" t="s">
        <v>1201</v>
      </c>
      <c r="O1" s="1070" t="s">
        <v>1202</v>
      </c>
      <c r="P1" s="1070" t="s">
        <v>1203</v>
      </c>
      <c r="Q1" s="1070" t="s">
        <v>1204</v>
      </c>
      <c r="R1" s="1070" t="s">
        <v>1205</v>
      </c>
      <c r="S1" s="1070" t="s">
        <v>1206</v>
      </c>
      <c r="T1" s="1070" t="s">
        <v>1207</v>
      </c>
      <c r="U1" s="1070" t="s">
        <v>1208</v>
      </c>
      <c r="V1" s="1070"/>
      <c r="W1" s="800" t="s">
        <v>1209</v>
      </c>
      <c r="X1" s="1070" t="s">
        <v>1210</v>
      </c>
      <c r="Y1" s="1070" t="s">
        <v>1211</v>
      </c>
      <c r="Z1" s="1070"/>
      <c r="AA1" s="1070" t="s">
        <v>1212</v>
      </c>
      <c r="AB1" s="1070"/>
      <c r="AC1" s="1070" t="s">
        <v>1213</v>
      </c>
      <c r="AD1" s="1070"/>
      <c r="AF1" s="1070" t="s">
        <v>1214</v>
      </c>
      <c r="AH1" s="1070" t="s">
        <v>1215</v>
      </c>
      <c r="AI1" s="1070" t="s">
        <v>1216</v>
      </c>
      <c r="AK1" s="1070" t="s">
        <v>1217</v>
      </c>
      <c r="AM1" s="1070" t="s">
        <v>1218</v>
      </c>
      <c r="AP1" s="1070" t="s">
        <v>1219</v>
      </c>
      <c r="AQ1" s="1070" t="s">
        <v>1220</v>
      </c>
      <c r="AS1" s="1070" t="s">
        <v>1221</v>
      </c>
      <c r="AU1" s="1070" t="s">
        <v>1222</v>
      </c>
      <c r="AW1" s="1070" t="s">
        <v>1223</v>
      </c>
      <c r="AX1" s="1070" t="s">
        <v>1224</v>
      </c>
      <c r="AZ1" s="1155" t="s">
        <v>1225</v>
      </c>
      <c r="BB1" s="1070" t="s">
        <v>1226</v>
      </c>
      <c r="BC1" s="1070"/>
      <c r="BE1" s="1070" t="s">
        <v>1227</v>
      </c>
      <c r="BF1" s="1070" t="s">
        <v>1228</v>
      </c>
      <c r="BH1" s="1072" t="s">
        <v>825</v>
      </c>
      <c r="BI1" s="1073"/>
      <c r="BJ1" s="1074" t="s">
        <v>1229</v>
      </c>
      <c r="BK1" s="1073"/>
      <c r="BL1" s="1075" t="s">
        <v>924</v>
      </c>
      <c r="BM1" s="1073"/>
      <c r="BN1" s="1076" t="s">
        <v>1230</v>
      </c>
      <c r="BS1" s="1430"/>
    </row>
    <row customHeight="1" ht="11.25">
      <c r="A2" s="1077" t="s">
        <v>1231</v>
      </c>
      <c r="B2" s="1078">
        <v>2000</v>
      </c>
      <c r="C2" s="1078">
        <v>2022</v>
      </c>
      <c r="D2" s="1078" t="s">
        <v>65</v>
      </c>
      <c r="E2" s="1079" t="s">
        <v>1232</v>
      </c>
      <c r="F2" s="1079" t="s">
        <v>1233</v>
      </c>
      <c r="G2" s="1079" t="s">
        <v>1234</v>
      </c>
      <c r="H2" s="1080" t="s">
        <v>59</v>
      </c>
      <c r="I2" s="1079" t="s">
        <v>114</v>
      </c>
      <c r="J2" s="1079" t="s">
        <v>1235</v>
      </c>
      <c r="K2" s="1081" t="s">
        <v>1236</v>
      </c>
      <c r="L2" s="1082"/>
      <c r="M2" s="1081">
        <v>1</v>
      </c>
      <c r="N2" s="1165" t="s">
        <v>1237</v>
      </c>
      <c r="O2" s="1080" t="s">
        <v>463</v>
      </c>
      <c r="P2" s="1083" t="s">
        <v>1238</v>
      </c>
      <c r="Q2" s="1084" t="s">
        <v>467</v>
      </c>
      <c r="R2" s="146" t="s">
        <v>1239</v>
      </c>
      <c r="S2" s="146" t="s">
        <v>1240</v>
      </c>
      <c r="T2" s="1085" t="s">
        <v>1241</v>
      </c>
      <c r="U2" s="1082" t="s">
        <v>1242</v>
      </c>
      <c r="V2" s="1086">
        <v>1</v>
      </c>
      <c r="W2" s="1087"/>
      <c r="X2" s="1087" t="s">
        <v>1243</v>
      </c>
      <c r="Y2" s="1078" t="s">
        <v>1244</v>
      </c>
      <c r="Z2" s="1088"/>
      <c r="AA2" s="1078" t="s">
        <v>1245</v>
      </c>
      <c r="AB2" s="1089" t="s">
        <v>1245</v>
      </c>
      <c r="AC2" s="1078" t="s">
        <v>1246</v>
      </c>
      <c r="AD2" s="1089" t="s">
        <v>1246</v>
      </c>
      <c r="AF2" s="1080" t="s">
        <v>1242</v>
      </c>
      <c r="AH2" s="1079" t="s">
        <v>1247</v>
      </c>
      <c r="AI2" s="1079" t="s">
        <v>1247</v>
      </c>
      <c r="AK2" s="1079" t="s">
        <v>1248</v>
      </c>
      <c r="AM2" s="1079" t="s">
        <v>1249</v>
      </c>
      <c r="AP2" s="1090" t="s">
        <v>1243</v>
      </c>
      <c r="AQ2" s="1091" t="s">
        <v>1243</v>
      </c>
      <c r="AS2" s="1078" t="s">
        <v>1250</v>
      </c>
      <c r="AU2" s="1123" t="s">
        <v>1251</v>
      </c>
      <c r="AW2" s="1123" t="s">
        <v>1252</v>
      </c>
      <c r="AX2" s="1123" t="s">
        <v>1252</v>
      </c>
      <c r="AZ2" s="1123" t="s">
        <v>57</v>
      </c>
      <c r="BB2" s="1123" t="s">
        <v>1253</v>
      </c>
      <c r="BC2" s="1123" t="s">
        <v>1254</v>
      </c>
      <c r="BE2" s="1123">
        <v>2000</v>
      </c>
      <c r="BF2" s="1123" t="s">
        <v>1255</v>
      </c>
    </row>
    <row customHeight="1" ht="11.25">
      <c r="A3" s="1077" t="s">
        <v>1256</v>
      </c>
      <c r="B3" s="1078">
        <v>2001</v>
      </c>
      <c r="C3" s="1078">
        <v>2023</v>
      </c>
      <c r="D3" s="1078" t="s">
        <v>19</v>
      </c>
      <c r="E3" s="1079" t="s">
        <v>1257</v>
      </c>
      <c r="F3" s="1079" t="s">
        <v>1258</v>
      </c>
      <c r="G3" s="1079" t="s">
        <v>1259</v>
      </c>
      <c r="H3" s="1080" t="s">
        <v>1260</v>
      </c>
      <c r="I3" s="1079" t="s">
        <v>115</v>
      </c>
      <c r="J3" s="1079" t="s">
        <v>574</v>
      </c>
      <c r="K3" s="1081" t="s">
        <v>1261</v>
      </c>
      <c r="L3" s="1082">
        <f>_xlfn.IFERROR(MATCH(K3,OFFER_METHOD,0),0)</f>
        <v>0</v>
      </c>
      <c r="M3" s="1081">
        <v>2</v>
      </c>
      <c r="N3" s="1165" t="s">
        <v>1262</v>
      </c>
      <c r="O3" s="1080" t="s">
        <v>1263</v>
      </c>
      <c r="P3" s="1083" t="s">
        <v>37</v>
      </c>
      <c r="Q3" s="1084" t="s">
        <v>1264</v>
      </c>
      <c r="R3" s="146" t="s">
        <v>1265</v>
      </c>
      <c r="S3" s="146" t="s">
        <v>1266</v>
      </c>
      <c r="T3" s="1085" t="s">
        <v>1267</v>
      </c>
      <c r="U3" s="1082" t="s">
        <v>1268</v>
      </c>
      <c r="V3" s="1086">
        <v>2</v>
      </c>
      <c r="W3" s="1087"/>
      <c r="X3" s="1087" t="s">
        <v>1269</v>
      </c>
      <c r="Y3" s="1078" t="s">
        <v>1244</v>
      </c>
      <c r="Z3" s="1088"/>
      <c r="AA3" s="1078" t="s">
        <v>1270</v>
      </c>
      <c r="AB3" s="1089" t="s">
        <v>1270</v>
      </c>
      <c r="AC3" s="1078" t="s">
        <v>1271</v>
      </c>
      <c r="AD3" s="1089" t="s">
        <v>1271</v>
      </c>
      <c r="AF3" s="1080" t="s">
        <v>1268</v>
      </c>
      <c r="AH3" s="1079" t="s">
        <v>1272</v>
      </c>
      <c r="AI3" s="1079" t="s">
        <v>1273</v>
      </c>
      <c r="AK3" s="1079" t="s">
        <v>1274</v>
      </c>
      <c r="AM3" s="1079" t="s">
        <v>1275</v>
      </c>
      <c r="AP3" s="1090" t="s">
        <v>1276</v>
      </c>
      <c r="AQ3" s="1091" t="s">
        <v>1276</v>
      </c>
      <c r="AS3" s="1078" t="s">
        <v>1277</v>
      </c>
      <c r="AU3" s="1123" t="s">
        <v>1278</v>
      </c>
      <c r="AW3" s="1123" t="s">
        <v>1279</v>
      </c>
      <c r="AX3" s="1123" t="s">
        <v>1279</v>
      </c>
      <c r="AZ3" s="1123" t="s">
        <v>1280</v>
      </c>
      <c r="BB3" s="1123" t="s">
        <v>1281</v>
      </c>
      <c r="BC3" s="1123" t="s">
        <v>1254</v>
      </c>
      <c r="BE3" s="1123">
        <v>2001</v>
      </c>
      <c r="BF3" s="1123" t="s">
        <v>1282</v>
      </c>
      <c r="BH3" s="1070" t="s">
        <v>1283</v>
      </c>
      <c r="BJ3" s="1070" t="s">
        <v>1284</v>
      </c>
      <c r="BL3" s="1070" t="s">
        <v>1285</v>
      </c>
      <c r="BN3" s="1070" t="s">
        <v>1286</v>
      </c>
      <c r="BR3" s="1070" t="s">
        <v>1287</v>
      </c>
      <c r="BS3" s="1431"/>
      <c r="BT3" s="1073"/>
      <c r="BU3" s="1070" t="s">
        <v>1288</v>
      </c>
      <c r="BV3" s="1073"/>
      <c r="BW3" s="1693"/>
      <c r="BX3" s="1695" t="s">
        <v>1289</v>
      </c>
      <c r="CA3" s="1070" t="s">
        <v>1290</v>
      </c>
    </row>
    <row customHeight="1" ht="11.25">
      <c r="A4" s="1077" t="s">
        <v>1291</v>
      </c>
      <c r="B4" s="1078">
        <v>2002</v>
      </c>
      <c r="C4" s="1078">
        <v>2024</v>
      </c>
      <c r="E4" s="1079" t="s">
        <v>1292</v>
      </c>
      <c r="F4" s="1079" t="s">
        <v>1293</v>
      </c>
      <c r="H4" s="1080" t="s">
        <v>1294</v>
      </c>
      <c r="I4" s="1079" t="s">
        <v>94</v>
      </c>
      <c r="J4" s="1079" t="s">
        <v>1295</v>
      </c>
      <c r="K4" s="1081" t="s">
        <v>1296</v>
      </c>
      <c r="L4" s="1082">
        <f>_xlfn.IFERROR(MATCH(K4,OFFER_METHOD,0),0)</f>
        <v>0</v>
      </c>
      <c r="M4" s="1081">
        <v>3</v>
      </c>
      <c r="N4" s="1165" t="s">
        <v>1297</v>
      </c>
      <c r="O4" s="1079" t="s">
        <v>1298</v>
      </c>
      <c r="Q4" s="1084" t="s">
        <v>461</v>
      </c>
      <c r="R4" s="146" t="s">
        <v>1299</v>
      </c>
      <c r="S4" s="146" t="s">
        <v>1300</v>
      </c>
      <c r="T4" s="1085" t="s">
        <v>1301</v>
      </c>
      <c r="U4" s="1082" t="s">
        <v>1302</v>
      </c>
      <c r="V4" s="1086">
        <v>3</v>
      </c>
      <c r="W4" s="1087"/>
      <c r="X4" s="1087" t="s">
        <v>1303</v>
      </c>
      <c r="Y4" s="1078" t="s">
        <v>1244</v>
      </c>
      <c r="Z4" s="1094"/>
      <c r="AC4" s="1078" t="s">
        <v>1304</v>
      </c>
      <c r="AD4" s="1089" t="s">
        <v>1304</v>
      </c>
      <c r="AF4" s="1080" t="s">
        <v>1302</v>
      </c>
      <c r="AH4" s="1080" t="s">
        <v>1305</v>
      </c>
      <c r="AK4" s="1079" t="s">
        <v>1306</v>
      </c>
      <c r="AM4" s="1079" t="s">
        <v>1307</v>
      </c>
      <c r="AP4" s="1090" t="s">
        <v>1269</v>
      </c>
      <c r="AQ4" s="1091" t="s">
        <v>1269</v>
      </c>
      <c r="AS4" s="1078" t="s">
        <v>1308</v>
      </c>
      <c r="AU4" s="1123" t="s">
        <v>1309</v>
      </c>
      <c r="AW4" s="1123" t="s">
        <v>1310</v>
      </c>
      <c r="AX4" s="1123" t="s">
        <v>1310</v>
      </c>
      <c r="AZ4" s="1123" t="s">
        <v>1311</v>
      </c>
      <c r="BB4" s="1123" t="s">
        <v>1312</v>
      </c>
      <c r="BC4" s="1123" t="s">
        <v>1313</v>
      </c>
      <c r="BE4" s="1123">
        <v>2002</v>
      </c>
      <c r="BF4" s="1123" t="s">
        <v>1314</v>
      </c>
      <c r="BH4" s="1071" t="s">
        <v>1315</v>
      </c>
      <c r="BJ4" s="1071" t="s">
        <v>1315</v>
      </c>
      <c r="BL4" s="1071" t="s">
        <v>1315</v>
      </c>
      <c r="BN4" s="1071" t="s">
        <v>1315</v>
      </c>
      <c r="BQ4" s="1435" t="s">
        <v>1316</v>
      </c>
      <c r="BR4" s="1162" t="s">
        <v>1317</v>
      </c>
      <c r="BS4" s="277"/>
      <c r="BT4" s="1435" t="s">
        <v>1318</v>
      </c>
      <c r="BU4" s="1162" t="s">
        <v>1319</v>
      </c>
      <c r="BV4" s="1073"/>
      <c r="BW4" s="1700" t="s">
        <v>1320</v>
      </c>
      <c r="BX4" s="1694" t="s">
        <v>1321</v>
      </c>
      <c r="BZ4" s="1435" t="s">
        <v>1322</v>
      </c>
      <c r="CA4" s="1162" t="s">
        <v>1323</v>
      </c>
    </row>
    <row customHeight="1" ht="11.25">
      <c r="A5" s="1077" t="s">
        <v>1324</v>
      </c>
      <c r="B5" s="1078">
        <v>2003</v>
      </c>
      <c r="C5" s="1078">
        <v>2025</v>
      </c>
      <c r="E5" s="1079" t="s">
        <v>1325</v>
      </c>
      <c r="F5" s="1079" t="s">
        <v>1326</v>
      </c>
      <c r="H5" s="1080" t="s">
        <v>1327</v>
      </c>
      <c r="I5" s="1079" t="s">
        <v>95</v>
      </c>
      <c r="K5" s="1081" t="s">
        <v>1328</v>
      </c>
      <c r="L5" s="1082">
        <f>_xlfn.IFERROR(MATCH(K5,OFFER_METHOD,0),0)</f>
        <v>0</v>
      </c>
      <c r="M5" s="1081">
        <v>4</v>
      </c>
      <c r="N5" s="1095" t="s">
        <v>1329</v>
      </c>
      <c r="O5" s="1079" t="s">
        <v>1330</v>
      </c>
      <c r="Q5" s="1084" t="s">
        <v>464</v>
      </c>
      <c r="R5" s="146" t="s">
        <v>462</v>
      </c>
      <c r="T5" s="1080" t="s">
        <v>1331</v>
      </c>
      <c r="U5" s="1082" t="s">
        <v>1332</v>
      </c>
      <c r="V5" s="1086">
        <v>4</v>
      </c>
      <c r="W5" s="1087"/>
      <c r="X5" s="1087" t="s">
        <v>182</v>
      </c>
      <c r="Y5" s="1078" t="s">
        <v>1333</v>
      </c>
      <c r="Z5" s="1094">
        <v>1</v>
      </c>
      <c r="AF5" s="1080" t="s">
        <v>1334</v>
      </c>
      <c r="AH5" s="1079" t="s">
        <v>1335</v>
      </c>
      <c r="AK5" s="1079" t="s">
        <v>1336</v>
      </c>
      <c r="AM5" s="1079" t="s">
        <v>1337</v>
      </c>
      <c r="AP5" s="1090" t="s">
        <v>182</v>
      </c>
      <c r="AQ5" s="1091" t="s">
        <v>182</v>
      </c>
      <c r="AU5" s="1123" t="s">
        <v>1338</v>
      </c>
      <c r="AW5" s="1123" t="s">
        <v>1339</v>
      </c>
      <c r="AX5" s="1123" t="s">
        <v>1339</v>
      </c>
      <c r="AZ5" s="1123" t="s">
        <v>1340</v>
      </c>
      <c r="BB5" s="1123" t="s">
        <v>1341</v>
      </c>
      <c r="BC5" s="1123" t="s">
        <v>1342</v>
      </c>
      <c r="BE5" s="1123">
        <v>2003</v>
      </c>
      <c r="BF5" s="1123" t="s">
        <v>1343</v>
      </c>
      <c r="BH5" s="1071" t="s">
        <v>1344</v>
      </c>
      <c r="BJ5" s="1071" t="s">
        <v>1344</v>
      </c>
      <c r="BL5" s="1071" t="s">
        <v>1344</v>
      </c>
      <c r="BN5" s="1071" t="s">
        <v>1345</v>
      </c>
      <c r="BQ5" s="1284">
        <v>4213775</v>
      </c>
      <c r="BR5" s="1071" t="s">
        <v>1243</v>
      </c>
      <c r="BS5" s="1432"/>
      <c r="BT5" s="1284">
        <v>64236871</v>
      </c>
      <c r="BU5" s="1071" t="s">
        <v>245</v>
      </c>
      <c r="BV5" s="1073"/>
      <c r="BW5" s="1698">
        <v>4213767</v>
      </c>
      <c r="BX5" s="1696" t="s">
        <v>1346</v>
      </c>
      <c r="BZ5" s="1284">
        <v>64237509</v>
      </c>
      <c r="CA5" s="1298" t="s">
        <v>1347</v>
      </c>
    </row>
    <row customHeight="1" ht="11.25">
      <c r="A6" s="1077" t="s">
        <v>1348</v>
      </c>
      <c r="B6" s="1078">
        <v>2004</v>
      </c>
      <c r="C6" s="1078">
        <v>2026</v>
      </c>
      <c r="E6" s="1079" t="s">
        <v>1349</v>
      </c>
      <c r="F6" s="1096"/>
      <c r="H6" s="1080" t="s">
        <v>1350</v>
      </c>
      <c r="I6" s="1079" t="s">
        <v>116</v>
      </c>
      <c r="J6" s="1070" t="s">
        <v>1351</v>
      </c>
      <c r="L6" s="1082">
        <f>SUM(kind_of_control_method_filter)</f>
        <v>0</v>
      </c>
      <c r="N6" s="1095" t="s">
        <v>1352</v>
      </c>
      <c r="O6" s="1079" t="s">
        <v>1353</v>
      </c>
      <c r="R6" s="146" t="s">
        <v>467</v>
      </c>
      <c r="T6" s="1080" t="s">
        <v>1354</v>
      </c>
      <c r="U6" s="1082" t="s">
        <v>1334</v>
      </c>
      <c r="V6" s="1086">
        <v>5</v>
      </c>
      <c r="W6" s="1087"/>
      <c r="X6" s="1078" t="s">
        <v>190</v>
      </c>
      <c r="Y6" s="1078" t="s">
        <v>1355</v>
      </c>
      <c r="Z6" s="1094"/>
      <c r="AA6" s="1097"/>
      <c r="AH6" s="1079" t="s">
        <v>1356</v>
      </c>
      <c r="AK6" s="1079" t="s">
        <v>1357</v>
      </c>
      <c r="AM6" s="1079" t="s">
        <v>1358</v>
      </c>
      <c r="AP6" s="1090" t="s">
        <v>190</v>
      </c>
      <c r="AQ6" s="1091" t="s">
        <v>190</v>
      </c>
      <c r="AU6" s="1123" t="s">
        <v>1359</v>
      </c>
      <c r="AW6" s="1123" t="s">
        <v>1360</v>
      </c>
      <c r="AX6" s="1123" t="s">
        <v>1360</v>
      </c>
      <c r="BB6" s="1123" t="s">
        <v>1361</v>
      </c>
      <c r="BC6" s="1123" t="s">
        <v>1342</v>
      </c>
      <c r="BE6" s="1123">
        <v>2004</v>
      </c>
      <c r="BF6" s="1123" t="s">
        <v>1362</v>
      </c>
      <c r="BH6" s="1071" t="s">
        <v>1363</v>
      </c>
      <c r="BJ6" s="1071" t="s">
        <v>1364</v>
      </c>
      <c r="BL6" s="1071" t="s">
        <v>1364</v>
      </c>
      <c r="BN6" s="1071" t="s">
        <v>1365</v>
      </c>
      <c r="BQ6" s="1284">
        <v>4213784</v>
      </c>
      <c r="BR6" s="1298" t="s">
        <v>1276</v>
      </c>
      <c r="BS6" s="1433"/>
      <c r="BT6" s="1284">
        <v>64236872</v>
      </c>
      <c r="BU6" s="1071" t="s">
        <v>250</v>
      </c>
      <c r="BV6" s="1073"/>
      <c r="BW6" s="1698">
        <v>4213768</v>
      </c>
      <c r="BX6" s="1696" t="s">
        <v>270</v>
      </c>
      <c r="BZ6" s="1284">
        <v>64237510</v>
      </c>
      <c r="CA6" s="1071" t="s">
        <v>1366</v>
      </c>
    </row>
    <row customHeight="1" ht="11.25">
      <c r="A7" s="1077" t="s">
        <v>1367</v>
      </c>
      <c r="B7" s="1078">
        <v>2005</v>
      </c>
      <c r="E7" s="1079" t="s">
        <v>1368</v>
      </c>
      <c r="F7" s="1096"/>
      <c r="H7" s="1080" t="s">
        <v>1369</v>
      </c>
      <c r="I7" s="1079" t="s">
        <v>96</v>
      </c>
      <c r="J7" s="1079" t="s">
        <v>1370</v>
      </c>
      <c r="N7" s="1099" t="s">
        <v>1371</v>
      </c>
      <c r="O7" s="1079" t="s">
        <v>1372</v>
      </c>
      <c r="U7" s="1082" t="s">
        <v>19</v>
      </c>
      <c r="V7" s="373" t="s">
        <v>96</v>
      </c>
      <c r="W7" s="1087"/>
      <c r="X7" s="1078" t="s">
        <v>196</v>
      </c>
      <c r="Y7" s="1078" t="s">
        <v>1333</v>
      </c>
      <c r="Z7" s="1094"/>
      <c r="AA7" s="1097"/>
      <c r="AH7" s="1079" t="s">
        <v>1373</v>
      </c>
      <c r="AK7" s="1079" t="s">
        <v>1374</v>
      </c>
      <c r="AM7" s="1079" t="s">
        <v>1375</v>
      </c>
      <c r="AP7" s="1090" t="s">
        <v>196</v>
      </c>
      <c r="AQ7" s="1091" t="s">
        <v>196</v>
      </c>
      <c r="AU7" s="1123" t="s">
        <v>1376</v>
      </c>
      <c r="AW7" s="1123" t="s">
        <v>1377</v>
      </c>
      <c r="AX7" s="1123" t="s">
        <v>1377</v>
      </c>
      <c r="AZ7" s="1070" t="s">
        <v>1378</v>
      </c>
      <c r="BB7" s="1123" t="s">
        <v>1379</v>
      </c>
      <c r="BC7" s="1123" t="s">
        <v>1342</v>
      </c>
      <c r="BE7" s="1123">
        <v>2005</v>
      </c>
      <c r="BF7" s="1123" t="s">
        <v>1380</v>
      </c>
      <c r="BH7" s="1071" t="s">
        <v>1381</v>
      </c>
      <c r="BJ7" s="1071" t="s">
        <v>1363</v>
      </c>
      <c r="BL7" s="1071" t="s">
        <v>1363</v>
      </c>
      <c r="BN7" s="1071" t="s">
        <v>1382</v>
      </c>
      <c r="BQ7" s="1284">
        <v>4213781</v>
      </c>
      <c r="BR7" s="1071" t="s">
        <v>1269</v>
      </c>
      <c r="BS7" s="1432"/>
      <c r="BT7" s="1284">
        <v>64236873</v>
      </c>
      <c r="BU7" s="1071" t="s">
        <v>255</v>
      </c>
      <c r="BV7" s="1073"/>
      <c r="BW7" s="1698">
        <v>4213769</v>
      </c>
      <c r="BX7" s="1696" t="s">
        <v>1383</v>
      </c>
      <c r="BZ7" s="1284">
        <v>64237511</v>
      </c>
      <c r="CA7" s="1071" t="s">
        <v>285</v>
      </c>
    </row>
    <row customHeight="1" ht="11.25">
      <c r="A8" s="1077" t="s">
        <v>1384</v>
      </c>
      <c r="B8" s="1078">
        <v>2006</v>
      </c>
      <c r="E8" s="1079" t="s">
        <v>1385</v>
      </c>
      <c r="F8" s="1096"/>
      <c r="H8" s="1080" t="s">
        <v>1386</v>
      </c>
      <c r="I8" s="1079" t="s">
        <v>97</v>
      </c>
      <c r="J8" s="1079" t="s">
        <v>1387</v>
      </c>
      <c r="N8" s="1166" t="s">
        <v>1388</v>
      </c>
      <c r="O8" s="1079" t="s">
        <v>1389</v>
      </c>
      <c r="V8" s="373" t="s">
        <v>97</v>
      </c>
      <c r="W8" s="1087"/>
      <c r="X8" s="1078" t="s">
        <v>202</v>
      </c>
      <c r="Y8" s="1078" t="s">
        <v>1333</v>
      </c>
      <c r="Z8" s="1094"/>
      <c r="AA8" s="1097"/>
      <c r="AK8" s="1079" t="s">
        <v>1390</v>
      </c>
      <c r="AP8" s="1090" t="s">
        <v>202</v>
      </c>
      <c r="AQ8" s="1091" t="s">
        <v>202</v>
      </c>
      <c r="AU8" s="1123" t="s">
        <v>1391</v>
      </c>
      <c r="AW8" s="1123" t="s">
        <v>1392</v>
      </c>
      <c r="AX8" s="1123" t="s">
        <v>1392</v>
      </c>
      <c r="AZ8" s="1123" t="s">
        <v>1393</v>
      </c>
      <c r="BB8" s="1123" t="s">
        <v>1394</v>
      </c>
      <c r="BC8" s="1123" t="s">
        <v>1342</v>
      </c>
      <c r="BE8" s="1123">
        <v>2006</v>
      </c>
      <c r="BF8" s="1123" t="s">
        <v>1395</v>
      </c>
      <c r="BH8" s="1071" t="s">
        <v>1396</v>
      </c>
      <c r="BJ8" s="1071" t="s">
        <v>1397</v>
      </c>
      <c r="BL8" s="1071" t="s">
        <v>1397</v>
      </c>
      <c r="BN8" s="1071" t="s">
        <v>1398</v>
      </c>
      <c r="BQ8" s="1284">
        <v>4213776</v>
      </c>
      <c r="BR8" s="1071" t="s">
        <v>182</v>
      </c>
      <c r="BS8" s="1432"/>
      <c r="BT8" s="1284">
        <v>64236874</v>
      </c>
      <c r="BU8" s="1298" t="s">
        <v>1399</v>
      </c>
      <c r="BV8" s="1073"/>
      <c r="BW8" s="1698">
        <v>4213770</v>
      </c>
      <c r="BX8" s="1699" t="s">
        <v>1400</v>
      </c>
      <c r="BZ8" s="1284">
        <v>64237512</v>
      </c>
      <c r="CA8" s="1071" t="s">
        <v>280</v>
      </c>
    </row>
    <row customHeight="1" ht="11.25">
      <c r="A9" s="1077" t="s">
        <v>1401</v>
      </c>
      <c r="B9" s="1078">
        <v>2007</v>
      </c>
      <c r="E9" s="1079" t="s">
        <v>1402</v>
      </c>
      <c r="F9" s="1096"/>
      <c r="G9" s="1070" t="s">
        <v>1403</v>
      </c>
      <c r="H9" s="1070" t="s">
        <v>1404</v>
      </c>
      <c r="I9" s="1079" t="s">
        <v>117</v>
      </c>
      <c r="O9" s="1079" t="s">
        <v>1405</v>
      </c>
      <c r="V9" s="373" t="s">
        <v>117</v>
      </c>
      <c r="W9" s="1087"/>
      <c r="X9" s="1078" t="s">
        <v>208</v>
      </c>
      <c r="Y9" s="1078" t="s">
        <v>1244</v>
      </c>
      <c r="Z9" s="1094">
        <v>1</v>
      </c>
      <c r="AA9" s="1097"/>
      <c r="AK9" s="1079" t="s">
        <v>1406</v>
      </c>
      <c r="AP9" s="1090" t="s">
        <v>1407</v>
      </c>
      <c r="AQ9" s="1091" t="s">
        <v>1407</v>
      </c>
      <c r="AW9" s="1123" t="s">
        <v>1408</v>
      </c>
      <c r="AX9" s="1123" t="s">
        <v>1408</v>
      </c>
      <c r="AZ9" s="1123" t="s">
        <v>1409</v>
      </c>
      <c r="BB9" s="1123" t="s">
        <v>1410</v>
      </c>
      <c r="BC9" s="1123" t="s">
        <v>1342</v>
      </c>
      <c r="BE9" s="1123">
        <v>2007</v>
      </c>
      <c r="BF9" s="1123" t="s">
        <v>1411</v>
      </c>
      <c r="BH9" s="1071" t="s">
        <v>1412</v>
      </c>
      <c r="BJ9" s="1071" t="s">
        <v>1413</v>
      </c>
      <c r="BL9" s="1071" t="s">
        <v>1413</v>
      </c>
      <c r="BN9" s="1071" t="s">
        <v>1414</v>
      </c>
      <c r="BQ9" s="1284">
        <v>4213777</v>
      </c>
      <c r="BR9" s="1071" t="s">
        <v>190</v>
      </c>
      <c r="BS9" s="1432"/>
      <c r="BT9" s="1284">
        <v>64236875</v>
      </c>
      <c r="BU9" s="1071" t="s">
        <v>260</v>
      </c>
      <c r="BV9" s="1073"/>
      <c r="BW9" s="1693"/>
      <c r="BX9" s="1693"/>
    </row>
    <row customHeight="1" ht="11.25">
      <c r="A10" s="1077" t="s">
        <v>1415</v>
      </c>
      <c r="B10" s="1078">
        <v>2008</v>
      </c>
      <c r="E10" s="1079" t="s">
        <v>1416</v>
      </c>
      <c r="F10" s="1096"/>
      <c r="G10" s="1079" t="s">
        <v>1417</v>
      </c>
      <c r="H10" s="1079" t="s">
        <v>1418</v>
      </c>
      <c r="I10" s="1079" t="s">
        <v>153</v>
      </c>
      <c r="J10" s="1070" t="s">
        <v>1419</v>
      </c>
      <c r="K10" s="1070" t="s">
        <v>1420</v>
      </c>
      <c r="O10" s="1079" t="s">
        <v>1421</v>
      </c>
      <c r="V10" s="374" t="s">
        <v>153</v>
      </c>
      <c r="W10" s="1100"/>
      <c r="X10" s="1100" t="s">
        <v>1422</v>
      </c>
      <c r="Y10" s="1101" t="s">
        <v>1423</v>
      </c>
      <c r="Z10" s="1094"/>
      <c r="AP10" s="1090" t="s">
        <v>1422</v>
      </c>
      <c r="AQ10" s="1091" t="s">
        <v>1422</v>
      </c>
      <c r="AW10" s="1123" t="s">
        <v>1424</v>
      </c>
      <c r="AX10" s="1123" t="s">
        <v>1424</v>
      </c>
      <c r="AZ10" s="1123" t="s">
        <v>1425</v>
      </c>
      <c r="BB10" s="1123" t="s">
        <v>1426</v>
      </c>
      <c r="BC10" s="1123" t="s">
        <v>1342</v>
      </c>
      <c r="BE10" s="1123">
        <v>2008</v>
      </c>
      <c r="BF10" s="1123" t="s">
        <v>1427</v>
      </c>
      <c r="BH10" s="1071" t="s">
        <v>1428</v>
      </c>
      <c r="BJ10" s="1071" t="s">
        <v>1429</v>
      </c>
      <c r="BL10" s="1071" t="s">
        <v>1429</v>
      </c>
      <c r="BN10" s="1071" t="s">
        <v>1430</v>
      </c>
      <c r="BQ10" s="1284">
        <v>4213778</v>
      </c>
      <c r="BR10" s="1071" t="s">
        <v>196</v>
      </c>
      <c r="BS10" s="1432"/>
      <c r="BT10" s="1284">
        <v>64236876</v>
      </c>
      <c r="BU10" s="1071" t="s">
        <v>240</v>
      </c>
      <c r="BV10" s="1073"/>
      <c r="BW10" s="1693"/>
      <c r="BX10" s="1693"/>
    </row>
    <row customHeight="1" ht="11.25">
      <c r="A11" s="1077" t="s">
        <v>1431</v>
      </c>
      <c r="B11" s="1078">
        <v>2009</v>
      </c>
      <c r="E11" s="1079" t="s">
        <v>1432</v>
      </c>
      <c r="F11" s="1096"/>
      <c r="G11" s="1079" t="s">
        <v>1433</v>
      </c>
      <c r="H11" s="1079" t="s">
        <v>1434</v>
      </c>
      <c r="I11" s="1079" t="s">
        <v>154</v>
      </c>
      <c r="J11" s="1080" t="s">
        <v>1435</v>
      </c>
      <c r="K11" s="1102" t="s">
        <v>1436</v>
      </c>
      <c r="O11" s="1080" t="s">
        <v>1437</v>
      </c>
      <c r="V11" s="373" t="s">
        <v>154</v>
      </c>
      <c r="W11" s="278"/>
      <c r="X11" s="1087" t="s">
        <v>1407</v>
      </c>
      <c r="Y11" s="1078" t="s">
        <v>1438</v>
      </c>
      <c r="Z11" s="1094"/>
      <c r="AP11" s="1090" t="s">
        <v>208</v>
      </c>
      <c r="AQ11" s="1092" t="s">
        <v>208</v>
      </c>
      <c r="AW11" s="1123" t="s">
        <v>1439</v>
      </c>
      <c r="AX11" s="1123" t="s">
        <v>1439</v>
      </c>
      <c r="AZ11" s="1123" t="s">
        <v>1440</v>
      </c>
      <c r="BB11" s="1123" t="s">
        <v>1441</v>
      </c>
      <c r="BC11" s="1123" t="s">
        <v>1342</v>
      </c>
      <c r="BE11" s="1123">
        <v>2009</v>
      </c>
      <c r="BF11" s="1123" t="s">
        <v>1442</v>
      </c>
      <c r="BH11" s="1071" t="s">
        <v>1443</v>
      </c>
      <c r="BJ11" s="1071" t="s">
        <v>1412</v>
      </c>
      <c r="BL11" s="1071" t="s">
        <v>1412</v>
      </c>
      <c r="BN11" s="1071" t="s">
        <v>1444</v>
      </c>
      <c r="BQ11" s="1284">
        <v>4213780</v>
      </c>
      <c r="BR11" s="1071" t="s">
        <v>202</v>
      </c>
      <c r="BS11" s="1432"/>
      <c r="BW11" s="1693"/>
      <c r="BX11" s="1693"/>
    </row>
    <row customHeight="1" ht="11.25">
      <c r="A12" s="1077" t="s">
        <v>1445</v>
      </c>
      <c r="B12" s="1078">
        <v>2010</v>
      </c>
      <c r="E12" s="1079" t="s">
        <v>1446</v>
      </c>
      <c r="F12" s="1096"/>
      <c r="G12" s="1079" t="s">
        <v>1434</v>
      </c>
      <c r="I12" s="1079" t="s">
        <v>155</v>
      </c>
      <c r="J12" s="1080" t="s">
        <v>1447</v>
      </c>
      <c r="K12" s="1102" t="s">
        <v>1448</v>
      </c>
      <c r="O12" s="1080" t="s">
        <v>467</v>
      </c>
      <c r="V12" s="373" t="s">
        <v>155</v>
      </c>
      <c r="W12" s="1092"/>
      <c r="X12" s="1087" t="s">
        <v>1449</v>
      </c>
      <c r="Y12" s="1078" t="s">
        <v>1244</v>
      </c>
      <c r="AP12" s="1090"/>
      <c r="AW12" s="1123" t="s">
        <v>154</v>
      </c>
      <c r="AX12" s="1123" t="s">
        <v>154</v>
      </c>
      <c r="AZ12" s="1123" t="s">
        <v>1450</v>
      </c>
      <c r="BB12" s="1123" t="s">
        <v>1451</v>
      </c>
      <c r="BC12" s="1123" t="s">
        <v>1342</v>
      </c>
      <c r="BE12" s="1123">
        <v>2010</v>
      </c>
      <c r="BF12" s="1123" t="s">
        <v>1452</v>
      </c>
      <c r="BH12" s="1071" t="s">
        <v>1453</v>
      </c>
      <c r="BJ12" s="1071" t="s">
        <v>1454</v>
      </c>
      <c r="BL12" s="1071" t="s">
        <v>1454</v>
      </c>
      <c r="BN12" s="1071" t="s">
        <v>1455</v>
      </c>
      <c r="BQ12" s="1284">
        <v>4213779</v>
      </c>
      <c r="BR12" s="1071" t="s">
        <v>1407</v>
      </c>
      <c r="BS12" s="1432"/>
      <c r="BT12" s="1073"/>
      <c r="BU12" s="1073"/>
      <c r="BV12" s="1073"/>
      <c r="BW12" s="1693"/>
      <c r="BX12" s="1693"/>
    </row>
    <row customHeight="1" ht="11.25">
      <c r="A13" s="1077" t="s">
        <v>1456</v>
      </c>
      <c r="B13" s="1078">
        <v>2011</v>
      </c>
      <c r="E13" s="1079" t="s">
        <v>1457</v>
      </c>
      <c r="F13" s="1096"/>
      <c r="I13" s="1079" t="s">
        <v>156</v>
      </c>
      <c r="K13" s="1102" t="s">
        <v>1406</v>
      </c>
      <c r="V13" s="373" t="s">
        <v>156</v>
      </c>
      <c r="W13" s="1092"/>
      <c r="X13" s="1092"/>
      <c r="Y13" s="1092"/>
      <c r="AW13" s="1123" t="s">
        <v>155</v>
      </c>
      <c r="AX13" s="1123" t="s">
        <v>155</v>
      </c>
      <c r="BB13" s="1123" t="s">
        <v>1458</v>
      </c>
      <c r="BC13" s="1123" t="s">
        <v>1459</v>
      </c>
      <c r="BE13" s="1123">
        <v>2011</v>
      </c>
      <c r="BF13" s="1123" t="s">
        <v>1460</v>
      </c>
      <c r="BH13" s="1071" t="s">
        <v>1461</v>
      </c>
      <c r="BJ13" s="1071" t="s">
        <v>1443</v>
      </c>
      <c r="BL13" s="1071" t="s">
        <v>1443</v>
      </c>
      <c r="BN13" s="1071" t="s">
        <v>1462</v>
      </c>
      <c r="BQ13" s="1284">
        <v>4213783</v>
      </c>
      <c r="BR13" s="1071" t="s">
        <v>1422</v>
      </c>
      <c r="BS13" s="1432"/>
      <c r="BT13" s="1073"/>
      <c r="BU13" s="1073"/>
      <c r="BV13" s="1073"/>
      <c r="BW13" s="1697"/>
      <c r="BX13" s="1693"/>
    </row>
    <row customHeight="1" ht="11.25">
      <c r="A14" s="1077" t="s">
        <v>1463</v>
      </c>
      <c r="B14" s="1078">
        <v>2012</v>
      </c>
      <c r="I14" s="1079" t="s">
        <v>157</v>
      </c>
      <c r="J14" s="1070" t="s">
        <v>1464</v>
      </c>
      <c r="N14" s="1070" t="s">
        <v>1465</v>
      </c>
      <c r="V14" s="1086">
        <v>13</v>
      </c>
      <c r="W14" s="1087"/>
      <c r="X14" s="1087" t="s">
        <v>1276</v>
      </c>
      <c r="Y14" s="1078" t="s">
        <v>1244</v>
      </c>
      <c r="AW14" s="1123" t="s">
        <v>156</v>
      </c>
      <c r="AX14" s="1123" t="s">
        <v>156</v>
      </c>
      <c r="AZ14" s="1070" t="s">
        <v>1466</v>
      </c>
      <c r="BB14" s="1123" t="s">
        <v>1467</v>
      </c>
      <c r="BC14" s="1123" t="s">
        <v>1459</v>
      </c>
      <c r="BE14" s="1123">
        <v>2012</v>
      </c>
      <c r="BH14" s="1071" t="s">
        <v>1382</v>
      </c>
      <c r="BJ14" s="1220" t="s">
        <v>1468</v>
      </c>
      <c r="BL14" s="1220" t="s">
        <v>1468</v>
      </c>
      <c r="BN14" s="1071" t="s">
        <v>1469</v>
      </c>
      <c r="BQ14" s="1284">
        <v>4213782</v>
      </c>
      <c r="BR14" s="1071" t="s">
        <v>208</v>
      </c>
      <c r="BS14" s="1432"/>
      <c r="BT14" s="1073"/>
      <c r="BU14" s="1073"/>
      <c r="BV14" s="1073"/>
      <c r="BW14" s="1697"/>
      <c r="BX14" s="1693"/>
    </row>
    <row customHeight="1" ht="19.5">
      <c r="A15" s="1077" t="s">
        <v>1470</v>
      </c>
      <c r="B15" s="1078">
        <v>2013</v>
      </c>
      <c r="E15" s="1701" t="s">
        <v>1471</v>
      </c>
      <c r="G15" s="1070" t="s">
        <v>1472</v>
      </c>
      <c r="H15" s="1070" t="s">
        <v>1473</v>
      </c>
      <c r="I15" s="1081" t="s">
        <v>158</v>
      </c>
      <c r="J15" s="1092" t="s">
        <v>601</v>
      </c>
      <c r="N15" s="1161" t="s">
        <v>1474</v>
      </c>
      <c r="X15" s="1090"/>
      <c r="AW15" s="1123" t="s">
        <v>157</v>
      </c>
      <c r="AX15" s="1123" t="s">
        <v>157</v>
      </c>
      <c r="AZ15" s="1123" t="s">
        <v>1393</v>
      </c>
      <c r="BB15" s="1123" t="s">
        <v>1475</v>
      </c>
      <c r="BC15" s="1123" t="s">
        <v>1459</v>
      </c>
      <c r="BE15" s="1123">
        <v>2013</v>
      </c>
      <c r="BH15" s="1071" t="s">
        <v>1398</v>
      </c>
      <c r="BJ15" s="1220" t="s">
        <v>1476</v>
      </c>
      <c r="BL15" s="1220" t="s">
        <v>1476</v>
      </c>
      <c r="BN15" s="1071" t="s">
        <v>1477</v>
      </c>
      <c r="BR15" s="1073"/>
      <c r="BS15" s="1434"/>
      <c r="BT15" s="1073"/>
      <c r="BU15" s="1073"/>
      <c r="BV15" s="1073"/>
      <c r="BW15" s="1697"/>
      <c r="BX15" s="1693"/>
    </row>
    <row customHeight="1" ht="21">
      <c r="A16" s="1873" t="s">
        <v>1478</v>
      </c>
      <c r="B16" s="1078">
        <v>2014</v>
      </c>
      <c r="E16" s="1702" t="s">
        <v>1479</v>
      </c>
      <c r="G16" s="1079" t="s">
        <v>1480</v>
      </c>
      <c r="H16" s="1079" t="s">
        <v>1481</v>
      </c>
      <c r="I16" s="1081" t="s">
        <v>1482</v>
      </c>
      <c r="J16" s="1092" t="s">
        <v>574</v>
      </c>
      <c r="N16" s="1161" t="s">
        <v>1483</v>
      </c>
      <c r="AW16" s="1123" t="s">
        <v>158</v>
      </c>
      <c r="AX16" s="1123" t="s">
        <v>158</v>
      </c>
      <c r="AZ16" s="1123" t="s">
        <v>1409</v>
      </c>
      <c r="BB16" s="1123" t="s">
        <v>1484</v>
      </c>
      <c r="BC16" s="1123" t="s">
        <v>1459</v>
      </c>
      <c r="BE16" s="1123">
        <v>2014</v>
      </c>
      <c r="BH16" s="1071" t="s">
        <v>1414</v>
      </c>
      <c r="BJ16" s="1220" t="s">
        <v>1485</v>
      </c>
      <c r="BL16" s="1220" t="s">
        <v>1485</v>
      </c>
      <c r="BN16" s="1071" t="s">
        <v>1486</v>
      </c>
      <c r="BR16" s="1073"/>
      <c r="BS16" s="1434"/>
      <c r="BT16" s="1073"/>
      <c r="BU16" s="1073"/>
      <c r="BV16" s="1073"/>
      <c r="BW16" s="1697"/>
      <c r="BX16" s="1693"/>
    </row>
    <row customHeight="1" ht="21">
      <c r="A17" s="1077" t="s">
        <v>1487</v>
      </c>
      <c r="B17" s="1078">
        <v>2015</v>
      </c>
      <c r="G17" s="1079" t="s">
        <v>1434</v>
      </c>
      <c r="H17" s="1079" t="s">
        <v>1434</v>
      </c>
      <c r="I17" s="1079" t="s">
        <v>1488</v>
      </c>
      <c r="N17" s="1161" t="s">
        <v>1489</v>
      </c>
      <c r="X17" s="1090"/>
      <c r="AW17" s="1123" t="s">
        <v>1482</v>
      </c>
      <c r="AX17" s="1123" t="s">
        <v>1482</v>
      </c>
      <c r="AZ17" s="1123" t="s">
        <v>1490</v>
      </c>
      <c r="BB17" s="1123" t="s">
        <v>1491</v>
      </c>
      <c r="BC17" s="1123" t="s">
        <v>1342</v>
      </c>
      <c r="BE17" s="1123">
        <v>2015</v>
      </c>
      <c r="BH17" s="1071" t="s">
        <v>1430</v>
      </c>
      <c r="BJ17" s="1220" t="s">
        <v>1492</v>
      </c>
      <c r="BL17" s="1220" t="s">
        <v>1492</v>
      </c>
      <c r="BN17" s="1071" t="s">
        <v>1493</v>
      </c>
      <c r="BR17" s="1070" t="s">
        <v>1287</v>
      </c>
      <c r="BS17" s="1431"/>
      <c r="BU17" s="1070" t="s">
        <v>1494</v>
      </c>
      <c r="BV17" s="1073"/>
      <c r="BW17" s="1693"/>
      <c r="BX17" s="1695" t="s">
        <v>1495</v>
      </c>
      <c r="CA17" s="1070" t="s">
        <v>1496</v>
      </c>
      <c r="CD17" s="1070" t="s">
        <v>1497</v>
      </c>
    </row>
    <row customHeight="1" ht="21">
      <c r="A18" s="1077" t="s">
        <v>1498</v>
      </c>
      <c r="B18" s="1078">
        <v>2016</v>
      </c>
      <c r="E18" s="2008" t="s">
        <v>1499</v>
      </c>
      <c r="I18" s="1079" t="s">
        <v>1500</v>
      </c>
      <c r="N18" s="1161" t="s">
        <v>1501</v>
      </c>
      <c r="X18" s="1090"/>
      <c r="AW18" s="1123" t="s">
        <v>1488</v>
      </c>
      <c r="AX18" s="1123" t="s">
        <v>1488</v>
      </c>
      <c r="BB18" s="1123" t="s">
        <v>1502</v>
      </c>
      <c r="BC18" s="1123" t="s">
        <v>1342</v>
      </c>
      <c r="BE18" s="1123">
        <v>2016</v>
      </c>
      <c r="BH18" s="1071" t="s">
        <v>1444</v>
      </c>
      <c r="BJ18" s="1220" t="s">
        <v>1503</v>
      </c>
      <c r="BL18" s="1220" t="s">
        <v>1503</v>
      </c>
      <c r="BN18" s="1071" t="s">
        <v>1504</v>
      </c>
      <c r="BQ18" s="1435" t="s">
        <v>1316</v>
      </c>
      <c r="BR18" s="1162" t="s">
        <v>1317</v>
      </c>
      <c r="BS18" s="277"/>
      <c r="BT18" s="1435" t="s">
        <v>1505</v>
      </c>
      <c r="BU18" s="1162" t="s">
        <v>1506</v>
      </c>
      <c r="BV18" s="1073"/>
      <c r="BW18" s="1700" t="s">
        <v>1507</v>
      </c>
      <c r="BX18" s="1694" t="s">
        <v>1508</v>
      </c>
      <c r="BZ18" s="1435" t="s">
        <v>1509</v>
      </c>
      <c r="CA18" s="1162" t="s">
        <v>1510</v>
      </c>
      <c r="CC18" s="1435" t="s">
        <v>1511</v>
      </c>
      <c r="CD18" s="1162" t="s">
        <v>1512</v>
      </c>
    </row>
    <row customHeight="1" ht="21">
      <c r="A19" s="1873" t="s">
        <v>1513</v>
      </c>
      <c r="B19" s="1078">
        <v>2017</v>
      </c>
      <c r="E19" s="1077" t="s">
        <v>165</v>
      </c>
      <c r="I19" s="1079" t="s">
        <v>1514</v>
      </c>
      <c r="N19" s="1161" t="s">
        <v>1515</v>
      </c>
      <c r="X19" s="1090"/>
      <c r="AW19" s="1123" t="s">
        <v>1500</v>
      </c>
      <c r="AX19" s="1123" t="s">
        <v>1500</v>
      </c>
      <c r="AZ19" s="1070" t="s">
        <v>1516</v>
      </c>
      <c r="BB19" s="1123" t="s">
        <v>1517</v>
      </c>
      <c r="BC19" s="1123" t="s">
        <v>1342</v>
      </c>
      <c r="BE19" s="1123">
        <v>2017</v>
      </c>
      <c r="BH19" s="1071" t="s">
        <v>1518</v>
      </c>
      <c r="BJ19" s="1220" t="s">
        <v>1519</v>
      </c>
      <c r="BL19" s="1220" t="s">
        <v>1519</v>
      </c>
      <c r="BQ19" s="1284">
        <v>4190064</v>
      </c>
      <c r="BR19" s="1071" t="s">
        <v>1520</v>
      </c>
      <c r="BS19" s="1432"/>
      <c r="BT19" s="1284">
        <v>4189671</v>
      </c>
      <c r="BU19" s="1071" t="s">
        <v>1521</v>
      </c>
      <c r="BV19" s="1073"/>
      <c r="BW19" s="1698">
        <v>4189706</v>
      </c>
      <c r="BX19" s="1696" t="s">
        <v>1522</v>
      </c>
      <c r="BZ19" s="1284">
        <v>4189714</v>
      </c>
      <c r="CA19" s="1071" t="s">
        <v>1523</v>
      </c>
      <c r="CC19" s="1284">
        <v>4189708</v>
      </c>
      <c r="CD19" s="1071" t="s">
        <v>1524</v>
      </c>
    </row>
    <row customHeight="1" ht="21">
      <c r="A20" s="1077" t="s">
        <v>1525</v>
      </c>
      <c r="B20" s="1078">
        <v>2018</v>
      </c>
      <c r="E20" s="1077" t="s">
        <v>1276</v>
      </c>
      <c r="I20" s="1079" t="s">
        <v>1526</v>
      </c>
      <c r="N20" s="1161" t="s">
        <v>1527</v>
      </c>
      <c r="AW20" s="1123" t="s">
        <v>1514</v>
      </c>
      <c r="AX20" s="1123" t="s">
        <v>1514</v>
      </c>
      <c r="AZ20" s="1123" t="s">
        <v>1528</v>
      </c>
      <c r="BB20" s="1123" t="s">
        <v>1529</v>
      </c>
      <c r="BC20" s="1123" t="s">
        <v>1459</v>
      </c>
      <c r="BE20" s="1123">
        <v>2018</v>
      </c>
      <c r="BH20" s="1071" t="s">
        <v>1455</v>
      </c>
      <c r="BJ20" s="1071" t="s">
        <v>1382</v>
      </c>
      <c r="BL20" s="1071" t="s">
        <v>1382</v>
      </c>
      <c r="BQ20" s="1284">
        <v>4190065</v>
      </c>
      <c r="BR20" s="1071" t="s">
        <v>1530</v>
      </c>
      <c r="BS20" s="1432"/>
      <c r="BT20" s="1284">
        <v>4189672</v>
      </c>
      <c r="BU20" s="1071" t="s">
        <v>1531</v>
      </c>
      <c r="BV20" s="1073"/>
      <c r="BW20" s="1698">
        <v>4189705</v>
      </c>
      <c r="BX20" s="1696" t="s">
        <v>1532</v>
      </c>
      <c r="BZ20" s="1284">
        <v>4189713</v>
      </c>
      <c r="CA20" s="1071" t="s">
        <v>1532</v>
      </c>
      <c r="CC20" s="1284">
        <v>4189709</v>
      </c>
      <c r="CD20" s="1071" t="s">
        <v>1533</v>
      </c>
    </row>
    <row customHeight="1" ht="21">
      <c r="A21" s="1077" t="s">
        <v>1534</v>
      </c>
      <c r="B21" s="1078">
        <v>2019</v>
      </c>
      <c r="I21" s="1079" t="s">
        <v>1535</v>
      </c>
      <c r="N21" s="1161" t="s">
        <v>1536</v>
      </c>
      <c r="AW21" s="1123" t="s">
        <v>1526</v>
      </c>
      <c r="AX21" s="1123" t="s">
        <v>1526</v>
      </c>
      <c r="AZ21" s="1123" t="s">
        <v>1537</v>
      </c>
      <c r="BB21" s="1123" t="s">
        <v>1538</v>
      </c>
      <c r="BC21" s="1123" t="s">
        <v>1342</v>
      </c>
      <c r="BE21" s="1123">
        <v>2019</v>
      </c>
      <c r="BH21" s="1071" t="s">
        <v>1462</v>
      </c>
      <c r="BJ21" s="1071" t="s">
        <v>1398</v>
      </c>
      <c r="BL21" s="1071" t="s">
        <v>1398</v>
      </c>
      <c r="BQ21" s="1284">
        <v>4190066</v>
      </c>
      <c r="BR21" s="1071" t="s">
        <v>1539</v>
      </c>
      <c r="BS21" s="1432"/>
      <c r="BT21" s="1284">
        <v>4189673</v>
      </c>
      <c r="BU21" s="1071" t="s">
        <v>1540</v>
      </c>
      <c r="BV21" s="1073"/>
      <c r="BW21" s="1698">
        <v>4189707</v>
      </c>
      <c r="BX21" s="1696" t="s">
        <v>1541</v>
      </c>
      <c r="BZ21" s="1284">
        <v>4189712</v>
      </c>
      <c r="CA21" s="1071" t="s">
        <v>1542</v>
      </c>
      <c r="CC21" s="1284">
        <v>4189710</v>
      </c>
      <c r="CD21" s="1071" t="s">
        <v>1543</v>
      </c>
    </row>
    <row customHeight="1" ht="21">
      <c r="A22" s="1077" t="s">
        <v>1544</v>
      </c>
      <c r="B22" s="1078">
        <v>2020</v>
      </c>
      <c r="N22" s="1161" t="s">
        <v>1545</v>
      </c>
      <c r="AW22" s="1123" t="s">
        <v>1535</v>
      </c>
      <c r="AX22" s="1123" t="s">
        <v>1535</v>
      </c>
      <c r="AZ22" s="1123" t="s">
        <v>1546</v>
      </c>
      <c r="BB22" s="1123" t="s">
        <v>1547</v>
      </c>
      <c r="BC22" s="1123" t="s">
        <v>1342</v>
      </c>
      <c r="BE22" s="1123">
        <v>2020</v>
      </c>
      <c r="BH22" s="1071" t="s">
        <v>1469</v>
      </c>
      <c r="BJ22" s="1071" t="s">
        <v>1414</v>
      </c>
      <c r="BL22" s="1071" t="s">
        <v>1414</v>
      </c>
      <c r="BQ22" s="1284">
        <v>4190067</v>
      </c>
      <c r="BR22" s="1071" t="s">
        <v>1548</v>
      </c>
      <c r="BS22" s="1432"/>
      <c r="BT22" s="1284">
        <v>4189674</v>
      </c>
      <c r="BU22" s="1071" t="s">
        <v>1549</v>
      </c>
      <c r="BV22" s="1073"/>
      <c r="BW22" s="1073"/>
      <c r="CC22" s="1284">
        <v>4189711</v>
      </c>
      <c r="CD22" s="1071" t="s">
        <v>309</v>
      </c>
    </row>
    <row customHeight="1" ht="21">
      <c r="A23" s="1077" t="s">
        <v>1550</v>
      </c>
      <c r="B23" s="1078">
        <v>2021</v>
      </c>
      <c r="AW23" s="1123" t="s">
        <v>1551</v>
      </c>
      <c r="AX23" s="1123" t="s">
        <v>1551</v>
      </c>
      <c r="AZ23" s="1123" t="s">
        <v>1552</v>
      </c>
      <c r="BB23" s="1123" t="s">
        <v>1553</v>
      </c>
      <c r="BC23" s="1123" t="s">
        <v>1254</v>
      </c>
      <c r="BE23" s="1123">
        <v>2021</v>
      </c>
      <c r="BH23" s="1071" t="s">
        <v>1477</v>
      </c>
      <c r="BJ23" s="1071" t="s">
        <v>1430</v>
      </c>
      <c r="BL23" s="1071" t="s">
        <v>1430</v>
      </c>
      <c r="BQ23" s="1284">
        <v>4190068</v>
      </c>
      <c r="BR23" s="1071" t="s">
        <v>1554</v>
      </c>
      <c r="BS23" s="1432"/>
      <c r="BT23" s="1284">
        <v>4189675</v>
      </c>
      <c r="BU23" s="1071" t="s">
        <v>1555</v>
      </c>
      <c r="BV23" s="1073"/>
      <c r="BW23" s="1073"/>
      <c r="CC23" s="1284">
        <v>5110778</v>
      </c>
      <c r="CD23" s="1071" t="s">
        <v>1556</v>
      </c>
    </row>
    <row customHeight="1" ht="21">
      <c r="A24" s="1077" t="s">
        <v>1557</v>
      </c>
      <c r="B24" s="1078">
        <v>2022</v>
      </c>
      <c r="AW24" s="1123" t="s">
        <v>1558</v>
      </c>
      <c r="AX24" s="1123" t="s">
        <v>1558</v>
      </c>
      <c r="AZ24" s="1123" t="s">
        <v>1559</v>
      </c>
      <c r="BB24" s="1123" t="s">
        <v>1560</v>
      </c>
      <c r="BC24" s="1123" t="s">
        <v>1561</v>
      </c>
      <c r="BE24" s="1123">
        <v>2022</v>
      </c>
      <c r="BH24" s="1071" t="s">
        <v>1486</v>
      </c>
      <c r="BJ24" s="1071" t="s">
        <v>1444</v>
      </c>
      <c r="BL24" s="1071" t="s">
        <v>1444</v>
      </c>
      <c r="BQ24" s="1284">
        <v>4190069</v>
      </c>
      <c r="BR24" s="1071" t="s">
        <v>1562</v>
      </c>
      <c r="BS24" s="1432"/>
      <c r="BT24" s="1284">
        <v>4189676</v>
      </c>
      <c r="BU24" s="1071" t="s">
        <v>1563</v>
      </c>
      <c r="BV24" s="1073"/>
      <c r="BW24" s="1073"/>
      <c r="CC24" s="1284">
        <v>25575374</v>
      </c>
      <c r="CD24" s="1071" t="s">
        <v>1564</v>
      </c>
    </row>
    <row customHeight="1" ht="11.25">
      <c r="A25" s="1077" t="s">
        <v>1565</v>
      </c>
      <c r="B25" s="1078">
        <v>2023</v>
      </c>
      <c r="AW25" s="1123" t="s">
        <v>1566</v>
      </c>
      <c r="AX25" s="1123" t="s">
        <v>1566</v>
      </c>
      <c r="AZ25" s="1123" t="s">
        <v>1567</v>
      </c>
      <c r="BB25" s="1123" t="s">
        <v>1568</v>
      </c>
      <c r="BC25" s="1123" t="s">
        <v>1561</v>
      </c>
      <c r="BE25" s="1123">
        <v>2023</v>
      </c>
      <c r="BH25" s="1071" t="s">
        <v>1493</v>
      </c>
      <c r="BJ25" s="1071" t="s">
        <v>1518</v>
      </c>
      <c r="BL25" s="1071" t="s">
        <v>1518</v>
      </c>
      <c r="BQ25" s="1284">
        <v>4190070</v>
      </c>
      <c r="BR25" s="1071" t="s">
        <v>1569</v>
      </c>
      <c r="BS25" s="1432"/>
      <c r="BT25" s="1284">
        <v>4189677</v>
      </c>
      <c r="BU25" s="1071" t="s">
        <v>1570</v>
      </c>
      <c r="BV25" s="1073"/>
      <c r="BW25" s="1073"/>
    </row>
    <row customHeight="1" ht="11.25">
      <c r="A26" s="1077" t="s">
        <v>1571</v>
      </c>
      <c r="B26" s="1078">
        <v>2024</v>
      </c>
      <c r="J26" s="1734" t="s">
        <v>1572</v>
      </c>
      <c r="AX26" s="1123" t="s">
        <v>1573</v>
      </c>
      <c r="AZ26" s="1123" t="s">
        <v>1437</v>
      </c>
      <c r="BB26" s="1123" t="s">
        <v>1574</v>
      </c>
      <c r="BC26" s="1123" t="s">
        <v>1561</v>
      </c>
      <c r="BE26" s="1123">
        <v>2024</v>
      </c>
      <c r="BH26" s="1071" t="s">
        <v>1504</v>
      </c>
      <c r="BJ26" s="1071" t="s">
        <v>1455</v>
      </c>
      <c r="BL26" s="1071" t="s">
        <v>1455</v>
      </c>
      <c r="BQ26" s="1284">
        <v>4190071</v>
      </c>
      <c r="BR26" s="1071" t="s">
        <v>1575</v>
      </c>
      <c r="BS26" s="1432"/>
      <c r="BV26" s="1073"/>
      <c r="BW26" s="1073"/>
    </row>
    <row customHeight="1" ht="11.25">
      <c r="A27" s="1077" t="s">
        <v>1576</v>
      </c>
      <c r="B27" s="1078">
        <v>2025</v>
      </c>
      <c r="J27" s="179" t="s">
        <v>176</v>
      </c>
      <c r="AX27" s="1123" t="s">
        <v>1577</v>
      </c>
      <c r="BB27" s="1123" t="s">
        <v>1578</v>
      </c>
      <c r="BC27" s="1123" t="s">
        <v>1561</v>
      </c>
      <c r="BE27" s="1123">
        <v>2025</v>
      </c>
      <c r="BH27" s="1073" t="s">
        <v>28</v>
      </c>
      <c r="BJ27" s="1071" t="s">
        <v>1462</v>
      </c>
      <c r="BL27" s="1071" t="s">
        <v>1462</v>
      </c>
      <c r="BN27" s="1073" t="s">
        <v>28</v>
      </c>
      <c r="BQ27" s="1284">
        <v>4190072</v>
      </c>
      <c r="BR27" s="1071" t="s">
        <v>1579</v>
      </c>
      <c r="BS27" s="1432"/>
      <c r="BV27" s="1073"/>
      <c r="BW27" s="1073"/>
    </row>
    <row customHeight="1" ht="11.25">
      <c r="A28" s="1077" t="s">
        <v>1580</v>
      </c>
      <c r="D28" s="1104"/>
      <c r="E28" s="1105"/>
      <c r="F28" s="1105"/>
      <c r="H28" s="1106" t="s">
        <v>1581</v>
      </c>
      <c r="AX28" s="1123" t="s">
        <v>1582</v>
      </c>
      <c r="AZ28" s="1070" t="s">
        <v>1583</v>
      </c>
      <c r="BB28" s="1123" t="s">
        <v>1584</v>
      </c>
      <c r="BC28" s="1123" t="s">
        <v>1585</v>
      </c>
      <c r="BE28" s="1123">
        <v>2026</v>
      </c>
      <c r="BH28" s="1073" t="s">
        <v>28</v>
      </c>
      <c r="BJ28" s="1071" t="s">
        <v>1469</v>
      </c>
      <c r="BL28" s="1071" t="s">
        <v>1469</v>
      </c>
      <c r="BN28" s="1073" t="s">
        <v>28</v>
      </c>
      <c r="BQ28" s="1284">
        <v>4190073</v>
      </c>
      <c r="BR28" s="1071" t="s">
        <v>1586</v>
      </c>
      <c r="BS28" s="1432"/>
      <c r="BV28" s="1073"/>
      <c r="BW28" s="1073"/>
    </row>
    <row customHeight="1" ht="11.25">
      <c r="A29" s="1077" t="s">
        <v>1587</v>
      </c>
      <c r="D29" s="1107" t="s">
        <v>1588</v>
      </c>
      <c r="E29" s="1108" t="str">
        <f>IF(TEMPLATE_GROUP="","",INDEX(StartDateList,MATCH(TEMPLATE_GROUP,CodeTemplateList,0),1))</f>
        <v>01.01.2024</v>
      </c>
      <c r="F29" s="1108" t="str">
        <f>IF(TEMPLATE_GROUP="","",INDEX(EndDateList,MATCH(TEMPLATE_GROUP,CodeTemplateList,0),1))</f>
        <v>31.12.2028</v>
      </c>
      <c r="H29" s="1109" t="s">
        <v>1589</v>
      </c>
      <c r="AX29" s="1123" t="s">
        <v>1590</v>
      </c>
      <c r="AZ29" s="1123" t="s">
        <v>1239</v>
      </c>
      <c r="BB29" s="1123" t="s">
        <v>1437</v>
      </c>
      <c r="BC29" s="1094"/>
      <c r="BE29" s="1123">
        <v>2027</v>
      </c>
      <c r="BJ29" s="1071" t="s">
        <v>1477</v>
      </c>
      <c r="BL29" s="1071" t="s">
        <v>1477</v>
      </c>
    </row>
    <row customHeight="1" ht="11.25">
      <c r="A30" s="1077" t="s">
        <v>1591</v>
      </c>
      <c r="D30" s="1110"/>
      <c r="E30" s="1111"/>
      <c r="F30" s="1111"/>
      <c r="AX30" s="1123" t="s">
        <v>1592</v>
      </c>
      <c r="AZ30" s="1123" t="s">
        <v>1265</v>
      </c>
      <c r="BE30" s="1123">
        <v>2028</v>
      </c>
      <c r="BJ30" s="1071" t="s">
        <v>1593</v>
      </c>
      <c r="BL30" s="1071" t="s">
        <v>1593</v>
      </c>
    </row>
    <row customHeight="1" ht="12.75">
      <c r="A31" s="1077" t="s">
        <v>1594</v>
      </c>
      <c r="D31" s="1104"/>
      <c r="E31" s="1105"/>
      <c r="F31" s="1105"/>
      <c r="H31" s="1112"/>
      <c r="AX31" s="1123" t="s">
        <v>1595</v>
      </c>
      <c r="AZ31" s="1123" t="s">
        <v>465</v>
      </c>
      <c r="BE31" s="1123">
        <v>2029</v>
      </c>
      <c r="BJ31" s="1071" t="s">
        <v>1596</v>
      </c>
      <c r="BL31" s="1071" t="s">
        <v>1596</v>
      </c>
    </row>
    <row customHeight="1" ht="11.25">
      <c r="A32" s="1077" t="s">
        <v>1597</v>
      </c>
      <c r="D32" s="1107" t="s">
        <v>1598</v>
      </c>
      <c r="E32" s="1108" t="str">
        <f>IF(TEMPLATE_GROUP="","",INDEX(StartDateList,MATCH(TEMPLATE_GROUP,CodeTemplateList,0),1))</f>
        <v>01.01.2024</v>
      </c>
      <c r="F32" s="1108" t="str">
        <f>IF(TEMPLATE_GROUP="","",INDEX(EndDateList,MATCH(TEMPLATE_GROUP,CodeTemplateList,0),1))</f>
        <v>31.12.2028</v>
      </c>
      <c r="H32" s="1113" t="s">
        <v>1599</v>
      </c>
      <c r="O32" s="1077" t="s">
        <v>463</v>
      </c>
      <c r="AX32" s="1123" t="s">
        <v>1600</v>
      </c>
      <c r="AZ32" s="1123" t="s">
        <v>462</v>
      </c>
      <c r="BE32" s="1123">
        <v>2030</v>
      </c>
      <c r="BJ32" s="1071" t="s">
        <v>1486</v>
      </c>
      <c r="BL32" s="1071" t="s">
        <v>1486</v>
      </c>
    </row>
    <row customHeight="1" ht="11.25">
      <c r="A33" s="1077" t="s">
        <v>1601</v>
      </c>
      <c r="O33" s="1077" t="s">
        <v>1263</v>
      </c>
      <c r="AX33" s="1123" t="s">
        <v>1602</v>
      </c>
      <c r="AZ33" s="1123" t="s">
        <v>467</v>
      </c>
      <c r="BE33" s="1123">
        <v>2031</v>
      </c>
      <c r="BJ33" s="1071" t="s">
        <v>1493</v>
      </c>
      <c r="BL33" s="1071" t="s">
        <v>1493</v>
      </c>
    </row>
    <row customHeight="1" ht="11.25">
      <c r="A34" s="1077" t="s">
        <v>1603</v>
      </c>
      <c r="O34" s="1077" t="s">
        <v>1298</v>
      </c>
      <c r="AX34" s="1123" t="s">
        <v>1604</v>
      </c>
      <c r="BE34" s="1123">
        <v>2032</v>
      </c>
      <c r="BJ34" s="1071" t="s">
        <v>1504</v>
      </c>
      <c r="BL34" s="1071" t="s">
        <v>1504</v>
      </c>
    </row>
    <row customHeight="1" ht="11.25">
      <c r="A35" s="1077" t="s">
        <v>1605</v>
      </c>
      <c r="O35" s="1077" t="s">
        <v>1330</v>
      </c>
      <c r="AX35" s="1123" t="s">
        <v>1606</v>
      </c>
      <c r="AZ35" s="1070" t="s">
        <v>1607</v>
      </c>
      <c r="BE35" s="1123">
        <v>2033</v>
      </c>
      <c r="BL35" s="1071" t="s">
        <v>1608</v>
      </c>
    </row>
    <row customHeight="1" ht="11.25">
      <c r="A36" s="1873" t="s">
        <v>1609</v>
      </c>
      <c r="D36" s="1114" t="s">
        <v>1610</v>
      </c>
      <c r="E36" s="1115" t="s">
        <v>825</v>
      </c>
      <c r="F36" s="1116" t="str">
        <f>INDEX(E37:E41,MATCH(TEMPLATE_SPHERE,F37:F41,0))</f>
        <v>теплоснабжения</v>
      </c>
      <c r="G36" s="1116" t="str">
        <f>INDEX(G37:G41,MATCH(TEMPLATE_SPHERE,F37:F41,0))</f>
        <v>теплоснабжение</v>
      </c>
      <c r="O36" s="1077" t="s">
        <v>1353</v>
      </c>
      <c r="AX36" s="1123" t="s">
        <v>1611</v>
      </c>
      <c r="AZ36" s="1123" t="s">
        <v>467</v>
      </c>
      <c r="BE36" s="1123">
        <v>2034</v>
      </c>
      <c r="BL36" s="1071" t="s">
        <v>1612</v>
      </c>
    </row>
    <row customHeight="1" ht="11.25">
      <c r="A37" s="1077" t="s">
        <v>1613</v>
      </c>
      <c r="E37" s="410" t="s">
        <v>1614</v>
      </c>
      <c r="F37" s="1117" t="s">
        <v>825</v>
      </c>
      <c r="G37" s="410" t="s">
        <v>1615</v>
      </c>
      <c r="O37" s="1077" t="s">
        <v>1372</v>
      </c>
      <c r="AX37" s="1123" t="s">
        <v>1616</v>
      </c>
      <c r="AZ37" s="1123" t="s">
        <v>1264</v>
      </c>
      <c r="BE37" s="1123">
        <v>2035</v>
      </c>
    </row>
    <row customHeight="1" ht="11.25">
      <c r="A38" s="1077" t="s">
        <v>1617</v>
      </c>
      <c r="E38" s="410" t="s">
        <v>1618</v>
      </c>
      <c r="F38" s="1118" t="s">
        <v>871</v>
      </c>
      <c r="G38" s="410" t="s">
        <v>1619</v>
      </c>
      <c r="O38" s="1077" t="s">
        <v>1389</v>
      </c>
      <c r="AX38" s="1123" t="s">
        <v>1620</v>
      </c>
      <c r="AZ38" s="1123" t="s">
        <v>461</v>
      </c>
      <c r="BE38" s="1123">
        <v>2036</v>
      </c>
      <c r="BH38" s="1070" t="s">
        <v>1621</v>
      </c>
      <c r="BJ38" s="1070" t="s">
        <v>1622</v>
      </c>
      <c r="BL38" s="1070" t="s">
        <v>1623</v>
      </c>
      <c r="BN38" s="1070" t="s">
        <v>1624</v>
      </c>
    </row>
    <row customHeight="1" ht="11.25">
      <c r="A39" s="1077" t="s">
        <v>1625</v>
      </c>
      <c r="E39" s="410" t="s">
        <v>1626</v>
      </c>
      <c r="F39" s="1118" t="s">
        <v>924</v>
      </c>
      <c r="G39" s="410" t="s">
        <v>1627</v>
      </c>
      <c r="O39" s="1077" t="s">
        <v>1405</v>
      </c>
      <c r="AX39" s="1123" t="s">
        <v>1628</v>
      </c>
      <c r="AZ39" s="1123" t="s">
        <v>464</v>
      </c>
      <c r="BE39" s="1123">
        <v>2037</v>
      </c>
      <c r="BH39" s="1071" t="s">
        <v>1629</v>
      </c>
      <c r="BJ39" s="1220" t="s">
        <v>1629</v>
      </c>
      <c r="BL39" s="1220" t="s">
        <v>1629</v>
      </c>
      <c r="BN39" s="1071" t="s">
        <v>1630</v>
      </c>
    </row>
    <row customHeight="1" ht="11.25">
      <c r="A40" s="1077" t="s">
        <v>1631</v>
      </c>
      <c r="E40" s="410" t="s">
        <v>1632</v>
      </c>
      <c r="F40" s="1118" t="s">
        <v>911</v>
      </c>
      <c r="G40" s="410" t="s">
        <v>1633</v>
      </c>
      <c r="O40" s="1077" t="s">
        <v>1421</v>
      </c>
      <c r="AX40" s="1123" t="s">
        <v>1634</v>
      </c>
      <c r="BE40" s="1123">
        <v>2038</v>
      </c>
      <c r="BH40" s="1071" t="s">
        <v>1635</v>
      </c>
      <c r="BJ40" s="1220" t="s">
        <v>1044</v>
      </c>
      <c r="BL40" s="1220" t="s">
        <v>1044</v>
      </c>
      <c r="BN40" s="1071" t="s">
        <v>1078</v>
      </c>
    </row>
    <row customHeight="1" ht="11.25">
      <c r="A41" s="1077" t="s">
        <v>1636</v>
      </c>
      <c r="E41" s="410" t="s">
        <v>1637</v>
      </c>
      <c r="F41" s="1118" t="s">
        <v>1638</v>
      </c>
      <c r="G41" s="410" t="s">
        <v>1637</v>
      </c>
      <c r="O41" s="1077" t="s">
        <v>1437</v>
      </c>
      <c r="AX41" s="1123" t="s">
        <v>1639</v>
      </c>
      <c r="AZ41" s="1070" t="s">
        <v>1640</v>
      </c>
      <c r="BE41" s="1123">
        <v>2039</v>
      </c>
      <c r="BH41" s="1071" t="s">
        <v>1641</v>
      </c>
      <c r="BJ41" s="1220" t="s">
        <v>1040</v>
      </c>
      <c r="BL41" s="1220" t="s">
        <v>1040</v>
      </c>
      <c r="BN41" s="1071" t="s">
        <v>1065</v>
      </c>
    </row>
    <row customHeight="1" ht="11.25">
      <c r="A42" s="1077" t="s">
        <v>1642</v>
      </c>
      <c r="AX42" s="1123" t="s">
        <v>1643</v>
      </c>
      <c r="AZ42" s="1123" t="s">
        <v>463</v>
      </c>
      <c r="BE42" s="1123">
        <v>2040</v>
      </c>
      <c r="BH42" s="1071" t="s">
        <v>1062</v>
      </c>
      <c r="BJ42" s="1220" t="s">
        <v>1042</v>
      </c>
      <c r="BL42" s="1220" t="s">
        <v>1042</v>
      </c>
      <c r="BN42" s="1071" t="s">
        <v>1644</v>
      </c>
    </row>
    <row customHeight="1" ht="11.25">
      <c r="A43" s="1077" t="s">
        <v>1645</v>
      </c>
      <c r="AX43" s="1123" t="s">
        <v>1646</v>
      </c>
      <c r="AZ43" s="1123" t="s">
        <v>1263</v>
      </c>
      <c r="BE43" s="1123">
        <v>2041</v>
      </c>
      <c r="BH43" s="1071" t="s">
        <v>1647</v>
      </c>
      <c r="BJ43" s="1220" t="s">
        <v>1641</v>
      </c>
      <c r="BL43" s="1220" t="s">
        <v>1641</v>
      </c>
      <c r="BN43" s="1071" t="s">
        <v>1648</v>
      </c>
    </row>
    <row customHeight="1" ht="11.25">
      <c r="A44" s="1077" t="s">
        <v>1649</v>
      </c>
      <c r="G44" s="1097">
        <f>YEAR(TODAY())</f>
        <v>2025</v>
      </c>
      <c r="I44" s="802" t="s">
        <v>1650</v>
      </c>
      <c r="J44" s="1092" t="s">
        <v>1651</v>
      </c>
      <c r="K44" s="1092" t="s">
        <v>1652</v>
      </c>
      <c r="AX44" s="1123" t="s">
        <v>1653</v>
      </c>
      <c r="AZ44" s="1123" t="s">
        <v>1298</v>
      </c>
      <c r="BE44" s="1123">
        <v>2042</v>
      </c>
      <c r="BH44" s="1071" t="s">
        <v>1654</v>
      </c>
      <c r="BJ44" s="1220" t="s">
        <v>1062</v>
      </c>
      <c r="BL44" s="1220" t="s">
        <v>1062</v>
      </c>
      <c r="BN44" s="1071" t="s">
        <v>1655</v>
      </c>
    </row>
    <row customHeight="1" ht="11.25">
      <c r="A45" s="1077" t="s">
        <v>1656</v>
      </c>
      <c r="D45" s="1114" t="s">
        <v>1657</v>
      </c>
      <c r="E45" s="1115" t="s">
        <v>1658</v>
      </c>
      <c r="F45" s="800" t="s">
        <v>1659</v>
      </c>
      <c r="G45" s="799" t="s">
        <v>1660</v>
      </c>
      <c r="H45" s="802" t="s">
        <v>1661</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1662</v>
      </c>
      <c r="AZ45" s="1123" t="s">
        <v>1330</v>
      </c>
      <c r="BE45" s="1123">
        <v>2043</v>
      </c>
      <c r="BH45" s="1071" t="s">
        <v>1663</v>
      </c>
      <c r="BJ45" s="1220" t="s">
        <v>1056</v>
      </c>
      <c r="BL45" s="1220" t="s">
        <v>1056</v>
      </c>
      <c r="BN45" s="1071" t="s">
        <v>1664</v>
      </c>
    </row>
    <row customHeight="1" ht="11.25">
      <c r="A46" s="1077" t="s">
        <v>1665</v>
      </c>
      <c r="E46" s="410" t="s">
        <v>26</v>
      </c>
      <c r="F46" s="1117" t="s">
        <v>1666</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1667</v>
      </c>
      <c r="AZ46" s="1123" t="s">
        <v>1353</v>
      </c>
      <c r="BE46" s="1123">
        <v>2044</v>
      </c>
      <c r="BH46" s="1071" t="s">
        <v>1065</v>
      </c>
      <c r="BJ46" s="1220" t="s">
        <v>1046</v>
      </c>
      <c r="BL46" s="1220" t="s">
        <v>1046</v>
      </c>
      <c r="BN46" s="1071" t="s">
        <v>1668</v>
      </c>
    </row>
    <row customHeight="1" ht="11.25">
      <c r="A47" s="1077" t="s">
        <v>1669</v>
      </c>
      <c r="E47" s="410" t="s">
        <v>33</v>
      </c>
      <c r="F47" s="1118" t="s">
        <v>1670</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1671</v>
      </c>
      <c r="AZ47" s="1123" t="s">
        <v>1372</v>
      </c>
      <c r="BE47" s="1123">
        <v>2045</v>
      </c>
      <c r="BH47" s="1071" t="s">
        <v>1644</v>
      </c>
      <c r="BJ47" s="1220" t="s">
        <v>1048</v>
      </c>
      <c r="BL47" s="1220" t="s">
        <v>1048</v>
      </c>
      <c r="BN47" s="1071" t="s">
        <v>1672</v>
      </c>
    </row>
    <row customHeight="1" ht="11.25">
      <c r="A48" s="1077" t="s">
        <v>1673</v>
      </c>
      <c r="E48" s="410" t="s">
        <v>1674</v>
      </c>
      <c r="F48" s="1118" t="s">
        <v>1675</v>
      </c>
      <c r="G48" s="1119" t="str">
        <f>_xlfn.IFERROR(IF(f_year="","01.01."&amp;CURRENT_YEAR,"01.01."&amp;f_year),"01.01."&amp;CURRENT_YEAR)</f>
        <v>01.01.2025</v>
      </c>
      <c r="H48" s="1119" t="str">
        <f>_xlfn.IFERROR(IF(f_year="","31.12."&amp;CURRENT_YEAR,"31.12."&amp;f_year),"31.12."&amp;CURRENT_YEAR)</f>
        <v>31.12.2025</v>
      </c>
      <c r="I48" s="1745">
        <f>IF(f_year="",TRUE,FALSE)</f>
        <v>1</v>
      </c>
      <c r="J48" s="1748" t="s">
        <v>1676</v>
      </c>
      <c r="K48" s="1749"/>
      <c r="AX48" s="1123" t="s">
        <v>1677</v>
      </c>
      <c r="AZ48" s="1123" t="s">
        <v>1389</v>
      </c>
      <c r="BE48" s="1123">
        <v>2046</v>
      </c>
      <c r="BH48" s="1071" t="s">
        <v>1648</v>
      </c>
      <c r="BJ48" s="1220" t="s">
        <v>1050</v>
      </c>
      <c r="BL48" s="1220" t="s">
        <v>1050</v>
      </c>
      <c r="BN48" s="1071" t="s">
        <v>1678</v>
      </c>
    </row>
    <row customHeight="1" ht="11.25">
      <c r="A49" s="1077" t="s">
        <v>1679</v>
      </c>
      <c r="E49" s="410" t="s">
        <v>1680</v>
      </c>
      <c r="F49" s="1118" t="s">
        <v>1681</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1682</v>
      </c>
      <c r="AZ49" s="1123" t="s">
        <v>1405</v>
      </c>
      <c r="BE49" s="1123">
        <v>2047</v>
      </c>
      <c r="BH49" s="1071" t="s">
        <v>1066</v>
      </c>
      <c r="BJ49" s="1220" t="s">
        <v>1052</v>
      </c>
      <c r="BL49" s="1220" t="s">
        <v>1052</v>
      </c>
    </row>
    <row customHeight="1" ht="11.25">
      <c r="A50" s="1077" t="s">
        <v>1683</v>
      </c>
      <c r="E50" s="410" t="s">
        <v>1684</v>
      </c>
      <c r="F50" s="1118" t="s">
        <v>1036</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1685</v>
      </c>
      <c r="AZ50" s="1123" t="s">
        <v>1421</v>
      </c>
      <c r="BE50" s="1123">
        <v>2048</v>
      </c>
      <c r="BH50" s="1071" t="s">
        <v>1655</v>
      </c>
      <c r="BJ50" s="1220" t="s">
        <v>1054</v>
      </c>
      <c r="BL50" s="1220" t="s">
        <v>1054</v>
      </c>
    </row>
    <row customHeight="1" ht="11.25">
      <c r="A51" s="1077" t="s">
        <v>1686</v>
      </c>
      <c r="E51" s="410" t="s">
        <v>1687</v>
      </c>
      <c r="F51" s="1118" t="s">
        <v>1688</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1689</v>
      </c>
      <c r="AZ51" s="1123" t="s">
        <v>1437</v>
      </c>
      <c r="BE51" s="1123">
        <v>2049</v>
      </c>
      <c r="BH51" s="1071" t="s">
        <v>1664</v>
      </c>
      <c r="BJ51" s="1220" t="s">
        <v>1690</v>
      </c>
      <c r="BL51" s="1220" t="s">
        <v>1690</v>
      </c>
    </row>
    <row customHeight="1" ht="11.25">
      <c r="A52" s="1077" t="s">
        <v>1691</v>
      </c>
      <c r="E52" s="410" t="s">
        <v>1692</v>
      </c>
      <c r="F52" s="1118" t="s">
        <v>1658</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1693</v>
      </c>
      <c r="AZ52" s="1123" t="s">
        <v>467</v>
      </c>
      <c r="BE52" s="1123">
        <v>2050</v>
      </c>
      <c r="BH52" s="1071" t="s">
        <v>1668</v>
      </c>
      <c r="BJ52" s="1220" t="s">
        <v>1065</v>
      </c>
      <c r="BL52" s="1220" t="s">
        <v>1065</v>
      </c>
    </row>
    <row customHeight="1" ht="11.25">
      <c r="A53" s="1077" t="s">
        <v>1694</v>
      </c>
      <c r="E53" s="410" t="s">
        <v>1695</v>
      </c>
      <c r="F53" s="1118" t="s">
        <v>1695</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1696</v>
      </c>
      <c r="K53" s="1749"/>
      <c r="AX53" s="1123" t="s">
        <v>1697</v>
      </c>
      <c r="BE53" s="1123">
        <v>2051</v>
      </c>
      <c r="BH53" s="1071" t="s">
        <v>1672</v>
      </c>
      <c r="BJ53" s="1220" t="s">
        <v>1644</v>
      </c>
      <c r="BL53" s="1220" t="s">
        <v>1644</v>
      </c>
    </row>
    <row customHeight="1" ht="11.25">
      <c r="A54" s="1077" t="s">
        <v>1698</v>
      </c>
      <c r="AX54" s="1123" t="s">
        <v>1699</v>
      </c>
      <c r="AZ54" s="1070" t="s">
        <v>1700</v>
      </c>
      <c r="BE54" s="1123">
        <v>2052</v>
      </c>
      <c r="BH54" s="1071" t="s">
        <v>1678</v>
      </c>
      <c r="BJ54" s="1220" t="s">
        <v>1648</v>
      </c>
      <c r="BL54" s="1220" t="s">
        <v>1648</v>
      </c>
    </row>
    <row customHeight="1" ht="11.25">
      <c r="A55" s="1077" t="s">
        <v>1701</v>
      </c>
      <c r="AX55" s="1123" t="s">
        <v>1702</v>
      </c>
      <c r="AZ55" s="1123" t="s">
        <v>1240</v>
      </c>
      <c r="BE55" s="1123">
        <v>2053</v>
      </c>
      <c r="BH55" s="1073" t="s">
        <v>28</v>
      </c>
      <c r="BJ55" s="1220" t="s">
        <v>1066</v>
      </c>
      <c r="BL55" s="1220" t="s">
        <v>1066</v>
      </c>
    </row>
    <row customHeight="1" ht="11.25">
      <c r="A56" s="1077" t="s">
        <v>1703</v>
      </c>
      <c r="D56" s="1121" t="s">
        <v>1704</v>
      </c>
      <c r="E56" s="1098" t="s">
        <v>116</v>
      </c>
      <c r="F56" s="1077" t="s">
        <v>1705</v>
      </c>
      <c r="AX56" s="1123" t="s">
        <v>1706</v>
      </c>
      <c r="AZ56" s="1123" t="s">
        <v>1266</v>
      </c>
      <c r="BE56" s="1123">
        <v>2054</v>
      </c>
      <c r="BH56" s="1073" t="s">
        <v>28</v>
      </c>
      <c r="BJ56" s="1220" t="s">
        <v>1655</v>
      </c>
      <c r="BL56" s="1220" t="s">
        <v>1655</v>
      </c>
    </row>
    <row customHeight="1" ht="11.25">
      <c r="A57" s="1077" t="s">
        <v>1707</v>
      </c>
      <c r="D57" s="1121" t="s">
        <v>1708</v>
      </c>
      <c r="E57" s="1098" t="s">
        <v>116</v>
      </c>
      <c r="F57" s="1077" t="s">
        <v>1705</v>
      </c>
      <c r="AX57" s="1123" t="s">
        <v>1709</v>
      </c>
      <c r="AZ57" s="1123" t="s">
        <v>1300</v>
      </c>
      <c r="BE57" s="1123">
        <v>2055</v>
      </c>
      <c r="BJ57" s="1220" t="s">
        <v>1664</v>
      </c>
      <c r="BL57" s="1220" t="s">
        <v>1664</v>
      </c>
    </row>
    <row customHeight="1" ht="11.25">
      <c r="A58" s="1077" t="s">
        <v>1710</v>
      </c>
      <c r="D58" s="1121" t="s">
        <v>1711</v>
      </c>
      <c r="E58" s="1098" t="s">
        <v>116</v>
      </c>
      <c r="F58" s="1077" t="s">
        <v>1705</v>
      </c>
      <c r="AX58" s="1123" t="s">
        <v>1712</v>
      </c>
      <c r="BE58" s="1123">
        <v>2056</v>
      </c>
      <c r="BJ58" s="1220" t="s">
        <v>1668</v>
      </c>
      <c r="BL58" s="1220" t="s">
        <v>1668</v>
      </c>
    </row>
    <row customHeight="1" ht="11.25">
      <c r="A59" s="1077" t="s">
        <v>16</v>
      </c>
      <c r="D59" s="1121" t="s">
        <v>136</v>
      </c>
      <c r="E59" s="1098" t="s">
        <v>1600</v>
      </c>
      <c r="F59" s="1077" t="s">
        <v>1713</v>
      </c>
      <c r="AX59" s="1123" t="s">
        <v>1714</v>
      </c>
      <c r="AZ59" s="1070" t="s">
        <v>1715</v>
      </c>
      <c r="BE59" s="1123">
        <v>2057</v>
      </c>
      <c r="BJ59" s="1220" t="s">
        <v>1672</v>
      </c>
      <c r="BL59" s="1220" t="s">
        <v>1672</v>
      </c>
    </row>
    <row customHeight="1" ht="11.25">
      <c r="A60" s="1077" t="s">
        <v>1716</v>
      </c>
      <c r="D60" s="1121" t="s">
        <v>1717</v>
      </c>
      <c r="E60" s="1098" t="s">
        <v>1600</v>
      </c>
      <c r="F60" s="1077" t="s">
        <v>1713</v>
      </c>
      <c r="AX60" s="1123" t="s">
        <v>1718</v>
      </c>
      <c r="AZ60" s="1123" t="s">
        <v>1241</v>
      </c>
      <c r="BE60" s="1123">
        <v>2058</v>
      </c>
      <c r="BJ60" s="1220" t="s">
        <v>1678</v>
      </c>
      <c r="BL60" s="1220" t="s">
        <v>1678</v>
      </c>
    </row>
    <row customHeight="1" ht="11.25">
      <c r="A61" s="1077" t="s">
        <v>1719</v>
      </c>
      <c r="D61" s="1121" t="s">
        <v>1720</v>
      </c>
      <c r="E61" s="1098" t="s">
        <v>1721</v>
      </c>
      <c r="F61" s="1077" t="s">
        <v>1713</v>
      </c>
      <c r="AX61" s="1123" t="s">
        <v>1722</v>
      </c>
      <c r="AZ61" s="1123" t="s">
        <v>1267</v>
      </c>
      <c r="BE61" s="1123">
        <v>2059</v>
      </c>
      <c r="BL61" s="1220" t="s">
        <v>1058</v>
      </c>
    </row>
    <row customHeight="1" ht="11.25">
      <c r="A62" s="1077" t="s">
        <v>1723</v>
      </c>
      <c r="D62" s="1121" t="s">
        <v>135</v>
      </c>
      <c r="E62" s="1098">
        <v>31</v>
      </c>
      <c r="F62" s="1077" t="s">
        <v>1713</v>
      </c>
      <c r="AZ62" s="1123" t="s">
        <v>1301</v>
      </c>
      <c r="BE62" s="1123">
        <v>2060</v>
      </c>
      <c r="BL62" s="1220" t="s">
        <v>1060</v>
      </c>
    </row>
    <row customHeight="1" ht="11.25">
      <c r="A63" s="1077" t="s">
        <v>1724</v>
      </c>
      <c r="D63" s="1121" t="s">
        <v>1725</v>
      </c>
      <c r="E63" s="1098">
        <v>31</v>
      </c>
      <c r="F63" s="1077" t="s">
        <v>1713</v>
      </c>
      <c r="AZ63" s="1123" t="s">
        <v>1331</v>
      </c>
      <c r="BE63" s="1123">
        <v>2061</v>
      </c>
    </row>
    <row customHeight="1" ht="11.25">
      <c r="A64" s="1077" t="s">
        <v>1726</v>
      </c>
      <c r="D64" s="1121" t="s">
        <v>1727</v>
      </c>
      <c r="E64" s="1098">
        <v>31</v>
      </c>
      <c r="F64" s="1077" t="s">
        <v>1713</v>
      </c>
      <c r="AZ64" s="1123" t="s">
        <v>1354</v>
      </c>
      <c r="BE64" s="1123">
        <v>2062</v>
      </c>
    </row>
    <row customHeight="1" ht="11.25">
      <c r="A65" s="1077" t="s">
        <v>1728</v>
      </c>
      <c r="D65" s="1077"/>
      <c r="BE65" s="1123">
        <v>2063</v>
      </c>
    </row>
    <row customHeight="1" ht="11.25">
      <c r="A66" s="1077" t="s">
        <v>1729</v>
      </c>
      <c r="AZ66" s="1070" t="s">
        <v>1730</v>
      </c>
      <c r="BE66" s="1123">
        <v>2064</v>
      </c>
    </row>
    <row customHeight="1" ht="11.25">
      <c r="A67" s="1077" t="s">
        <v>1731</v>
      </c>
      <c r="AZ67" s="1123" t="s">
        <v>1242</v>
      </c>
      <c r="BE67" s="1123">
        <v>2065</v>
      </c>
    </row>
    <row customHeight="1" ht="11.25">
      <c r="A68" s="1077" t="s">
        <v>1732</v>
      </c>
      <c r="AZ68" s="1123" t="s">
        <v>1268</v>
      </c>
      <c r="BE68" s="1123">
        <v>2066</v>
      </c>
      <c r="BH68" s="1070" t="s">
        <v>1733</v>
      </c>
      <c r="BJ68" s="1070" t="s">
        <v>1734</v>
      </c>
      <c r="BL68" s="1070" t="s">
        <v>1735</v>
      </c>
      <c r="BN68" s="1070" t="s">
        <v>1736</v>
      </c>
    </row>
    <row customHeight="1" ht="11.25">
      <c r="A69" s="1077" t="s">
        <v>1737</v>
      </c>
      <c r="AZ69" s="1123" t="s">
        <v>1302</v>
      </c>
      <c r="BE69" s="1123">
        <v>2067</v>
      </c>
      <c r="BH69" s="1071" t="s">
        <v>1738</v>
      </c>
      <c r="BI69" s="1120" t="s">
        <v>114</v>
      </c>
      <c r="BJ69" s="1071" t="s">
        <v>1739</v>
      </c>
      <c r="BK69" s="1120" t="s">
        <v>114</v>
      </c>
      <c r="BL69" s="1071" t="s">
        <v>1740</v>
      </c>
      <c r="BM69" s="1073" t="s">
        <v>114</v>
      </c>
      <c r="BN69" s="1071" t="s">
        <v>1741</v>
      </c>
    </row>
    <row customHeight="1" ht="11.25">
      <c r="A70" s="1077" t="s">
        <v>1742</v>
      </c>
      <c r="AZ70" s="1123" t="s">
        <v>1332</v>
      </c>
      <c r="BE70" s="1123">
        <v>2068</v>
      </c>
      <c r="BH70" s="1071" t="s">
        <v>1743</v>
      </c>
      <c r="BJ70" s="1071" t="s">
        <v>1744</v>
      </c>
      <c r="BL70" s="1071" t="s">
        <v>1745</v>
      </c>
      <c r="BN70" s="1071" t="s">
        <v>1746</v>
      </c>
    </row>
    <row customHeight="1" ht="11.25">
      <c r="A71" s="1077" t="s">
        <v>1747</v>
      </c>
      <c r="AZ71" s="1123" t="s">
        <v>1334</v>
      </c>
      <c r="BE71" s="1123">
        <v>2069</v>
      </c>
      <c r="BH71" s="1071" t="s">
        <v>1748</v>
      </c>
      <c r="BI71" s="1120" t="s">
        <v>94</v>
      </c>
      <c r="BJ71" s="1071" t="s">
        <v>1749</v>
      </c>
      <c r="BK71" s="1120" t="s">
        <v>94</v>
      </c>
      <c r="BL71" s="1071" t="s">
        <v>1750</v>
      </c>
      <c r="BM71" s="1073" t="s">
        <v>94</v>
      </c>
      <c r="BN71" s="1071" t="s">
        <v>1751</v>
      </c>
    </row>
    <row customHeight="1" ht="11.25">
      <c r="A72" s="1077" t="s">
        <v>1752</v>
      </c>
      <c r="AZ72" s="1123" t="s">
        <v>19</v>
      </c>
      <c r="BE72" s="1123">
        <v>2070</v>
      </c>
      <c r="BH72" s="1071" t="s">
        <v>1753</v>
      </c>
      <c r="BJ72" s="1071" t="s">
        <v>1753</v>
      </c>
      <c r="BL72" s="1071" t="s">
        <v>1753</v>
      </c>
      <c r="BN72" s="1071" t="s">
        <v>1754</v>
      </c>
    </row>
    <row customHeight="1" ht="11.25">
      <c r="A73" s="1077" t="s">
        <v>1755</v>
      </c>
      <c r="BH73" s="1071" t="s">
        <v>1756</v>
      </c>
      <c r="BI73" s="1120" t="s">
        <v>116</v>
      </c>
      <c r="BJ73" s="1071" t="s">
        <v>1757</v>
      </c>
      <c r="BK73" s="1120" t="s">
        <v>116</v>
      </c>
      <c r="BL73" s="1071" t="s">
        <v>1758</v>
      </c>
      <c r="BM73" s="1073" t="s">
        <v>116</v>
      </c>
      <c r="BN73" s="1071" t="s">
        <v>1759</v>
      </c>
    </row>
    <row customHeight="1" ht="11.25">
      <c r="A74" s="1077" t="s">
        <v>1760</v>
      </c>
      <c r="BH74" s="1071" t="s">
        <v>1761</v>
      </c>
      <c r="BJ74" s="1071" t="s">
        <v>1762</v>
      </c>
      <c r="BL74" s="1071" t="s">
        <v>1763</v>
      </c>
      <c r="BN74" s="1071" t="s">
        <v>1764</v>
      </c>
    </row>
    <row customHeight="1" ht="11.25">
      <c r="A75" s="1077" t="s">
        <v>1765</v>
      </c>
      <c r="AZ75" s="1070" t="s">
        <v>1766</v>
      </c>
      <c r="BH75" s="1071" t="s">
        <v>1767</v>
      </c>
      <c r="BJ75" s="1071" t="s">
        <v>1767</v>
      </c>
      <c r="BL75" s="1071" t="s">
        <v>1767</v>
      </c>
    </row>
    <row customHeight="1" ht="11.25">
      <c r="A76" s="1077" t="s">
        <v>1768</v>
      </c>
      <c r="AZ76" s="1123" t="s">
        <v>1251</v>
      </c>
      <c r="BH76" s="1071" t="s">
        <v>1769</v>
      </c>
      <c r="BJ76" s="1071" t="s">
        <v>1770</v>
      </c>
      <c r="BL76" s="1071" t="s">
        <v>1771</v>
      </c>
    </row>
    <row customHeight="1" ht="11.25">
      <c r="A77" s="1077" t="s">
        <v>1772</v>
      </c>
      <c r="AZ77" s="1123" t="s">
        <v>1278</v>
      </c>
    </row>
    <row customHeight="1" ht="11.25">
      <c r="A78" s="1077" t="s">
        <v>1773</v>
      </c>
      <c r="AZ78" s="1123" t="s">
        <v>1309</v>
      </c>
    </row>
    <row customHeight="1" ht="11.25">
      <c r="A79" s="1077" t="s">
        <v>1774</v>
      </c>
      <c r="AZ79" s="1123" t="s">
        <v>1338</v>
      </c>
      <c r="BH79" s="1070" t="s">
        <v>1775</v>
      </c>
      <c r="BJ79" s="1070" t="s">
        <v>1776</v>
      </c>
      <c r="BL79" s="1070" t="s">
        <v>1777</v>
      </c>
    </row>
    <row customHeight="1" ht="11.25">
      <c r="A80" s="1077" t="s">
        <v>1778</v>
      </c>
      <c r="AZ80" s="1123" t="s">
        <v>1359</v>
      </c>
      <c r="BH80" s="1071" t="s">
        <v>1779</v>
      </c>
      <c r="BJ80" s="1071" t="s">
        <v>1780</v>
      </c>
      <c r="BL80" s="1071" t="s">
        <v>1781</v>
      </c>
    </row>
    <row customHeight="1" ht="11.25">
      <c r="A81" s="1077" t="s">
        <v>1782</v>
      </c>
      <c r="AZ81" s="1123" t="s">
        <v>1376</v>
      </c>
      <c r="BH81" s="1071" t="s">
        <v>1783</v>
      </c>
      <c r="BJ81" s="1071" t="s">
        <v>1784</v>
      </c>
      <c r="BL81" s="1071" t="s">
        <v>1785</v>
      </c>
    </row>
    <row customHeight="1" ht="11.25">
      <c r="A82" s="1077" t="s">
        <v>1786</v>
      </c>
      <c r="AZ82" s="1123" t="s">
        <v>1391</v>
      </c>
      <c r="BH82" s="1071" t="s">
        <v>1787</v>
      </c>
      <c r="BJ82" s="1071" t="s">
        <v>1788</v>
      </c>
      <c r="BL82" s="1071" t="s">
        <v>1789</v>
      </c>
    </row>
    <row customHeight="1" ht="11.25">
      <c r="A83" s="1077" t="s">
        <v>1790</v>
      </c>
      <c r="BH83" s="1071" t="s">
        <v>1791</v>
      </c>
      <c r="BJ83" s="1071" t="s">
        <v>1792</v>
      </c>
      <c r="BL83" s="1071" t="s">
        <v>1793</v>
      </c>
    </row>
    <row customHeight="1" ht="11.25">
      <c r="A84" s="1077" t="s">
        <v>1794</v>
      </c>
      <c r="AZ84" s="1070" t="s">
        <v>1795</v>
      </c>
    </row>
    <row customHeight="1" ht="11.25">
      <c r="A85" s="1873" t="s">
        <v>1796</v>
      </c>
      <c r="AZ85" s="1123" t="s">
        <v>1797</v>
      </c>
    </row>
    <row customHeight="1" ht="11.25">
      <c r="A86" s="1077" t="s">
        <v>1798</v>
      </c>
      <c r="AZ86" s="1123" t="s">
        <v>1799</v>
      </c>
      <c r="BH86" s="1070" t="s">
        <v>1800</v>
      </c>
      <c r="BJ86" s="1070" t="s">
        <v>1801</v>
      </c>
      <c r="BL86" s="1070" t="s">
        <v>1802</v>
      </c>
    </row>
    <row customHeight="1" ht="11.25">
      <c r="A87" s="1077" t="s">
        <v>1803</v>
      </c>
      <c r="AZ87" s="1123" t="s">
        <v>1804</v>
      </c>
      <c r="BH87" s="1071" t="s">
        <v>1805</v>
      </c>
      <c r="BJ87" s="1071" t="s">
        <v>1806</v>
      </c>
      <c r="BL87" s="1071" t="s">
        <v>1807</v>
      </c>
    </row>
    <row customHeight="1" ht="11.25">
      <c r="A88" s="1077" t="s">
        <v>1808</v>
      </c>
      <c r="AZ88" s="1609"/>
      <c r="BH88" s="1071" t="s">
        <v>1809</v>
      </c>
      <c r="BJ88" s="1071" t="s">
        <v>1810</v>
      </c>
      <c r="BL88" s="1071" t="s">
        <v>1811</v>
      </c>
    </row>
    <row customHeight="1" ht="11.25">
      <c r="A89" s="1077" t="s">
        <v>1812</v>
      </c>
      <c r="AZ89" s="1070" t="s">
        <v>1813</v>
      </c>
    </row>
    <row customHeight="1" ht="11.25">
      <c r="A90" s="1077" t="s">
        <v>1814</v>
      </c>
      <c r="AZ90" s="1123" t="s">
        <v>1036</v>
      </c>
    </row>
    <row customHeight="1" ht="11.25">
      <c r="A91" s="1077" t="s">
        <v>1815</v>
      </c>
      <c r="AZ91" s="1123" t="s">
        <v>1072</v>
      </c>
      <c r="BH91" s="1070" t="s">
        <v>1816</v>
      </c>
      <c r="BJ91" s="1070" t="s">
        <v>1817</v>
      </c>
      <c r="BL91" s="1070" t="s">
        <v>1818</v>
      </c>
    </row>
    <row customHeight="1" ht="11.25">
      <c r="AZ92" s="1123" t="s">
        <v>1819</v>
      </c>
      <c r="BH92" s="1071" t="s">
        <v>1820</v>
      </c>
      <c r="BJ92" s="1071" t="s">
        <v>1821</v>
      </c>
      <c r="BL92" s="1071" t="s">
        <v>1822</v>
      </c>
    </row>
    <row customHeight="1" ht="11.25">
      <c r="AZ93" s="1123" t="s">
        <v>1823</v>
      </c>
      <c r="BH93" s="1071" t="s">
        <v>1824</v>
      </c>
      <c r="BJ93" s="1071" t="s">
        <v>1825</v>
      </c>
      <c r="BL93" s="1071" t="s">
        <v>1826</v>
      </c>
    </row>
    <row customHeight="1" ht="11.25">
      <c r="AZ94" s="1123" t="s">
        <v>1827</v>
      </c>
    </row>
    <row r="96" customHeight="1" ht="11.25">
      <c r="AZ96" s="1070" t="s">
        <v>1828</v>
      </c>
      <c r="BH96" s="1070" t="s">
        <v>1829</v>
      </c>
      <c r="BJ96" s="1070" t="s">
        <v>1830</v>
      </c>
      <c r="BL96" s="1070" t="s">
        <v>1831</v>
      </c>
      <c r="BN96" s="1070" t="s">
        <v>1832</v>
      </c>
    </row>
    <row customHeight="1" ht="11.25">
      <c r="AZ97" s="1904" t="s">
        <v>1833</v>
      </c>
      <c r="BA97" s="1905" t="s">
        <v>1834</v>
      </c>
      <c r="BH97" s="1071" t="s">
        <v>1835</v>
      </c>
      <c r="BJ97" s="1071" t="s">
        <v>1836</v>
      </c>
      <c r="BL97" s="1071" t="s">
        <v>1837</v>
      </c>
      <c r="BN97" s="1071" t="s">
        <v>1838</v>
      </c>
    </row>
    <row customHeight="1" ht="11.25">
      <c r="AZ98" s="1904" t="s">
        <v>1839</v>
      </c>
      <c r="BA98" s="1905" t="s">
        <v>1840</v>
      </c>
      <c r="BH98" s="1071" t="s">
        <v>1841</v>
      </c>
      <c r="BJ98" s="1071" t="s">
        <v>1842</v>
      </c>
      <c r="BL98" s="1071" t="s">
        <v>1843</v>
      </c>
      <c r="BN98" s="1071" t="s">
        <v>1844</v>
      </c>
    </row>
    <row customHeight="1" ht="22.5">
      <c r="AZ99" s="1904" t="s">
        <v>1845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1846</v>
      </c>
      <c r="BJ99" s="1071" t="s">
        <v>1847</v>
      </c>
      <c r="BL99" s="1071" t="s">
        <v>1848</v>
      </c>
      <c r="BN99" s="1071" t="s">
        <v>1849</v>
      </c>
    </row>
    <row customHeight="1" ht="22.5">
      <c r="AZ100" s="1904" t="s">
        <v>1850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1437</v>
      </c>
      <c r="BL100" s="1071" t="s">
        <v>1437</v>
      </c>
      <c r="BN100" s="1071" t="s">
        <v>1851</v>
      </c>
    </row>
    <row customHeight="1" ht="22.5">
      <c r="AZ101" s="1904" t="s">
        <v>1852</v>
      </c>
      <c r="BA101" s="1905" t="s">
        <v>1853</v>
      </c>
      <c r="BN101" s="1071" t="s">
        <v>1854</v>
      </c>
    </row>
    <row customHeight="1" ht="22.5">
      <c r="AZ102" s="1904" t="s">
        <v>1855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1856</v>
      </c>
    </row>
    <row customHeight="1" ht="11.25">
      <c r="AZ103" s="1904" t="s">
        <v>1857</v>
      </c>
      <c r="BA103" s="1905" t="s">
        <v>1858</v>
      </c>
      <c r="BN103" s="1071" t="s">
        <v>1859</v>
      </c>
    </row>
    <row customHeight="1" ht="11.25">
      <c r="BN104" s="1071" t="s">
        <v>1860</v>
      </c>
    </row>
    <row customHeight="1" ht="11.25">
      <c r="AZ105" s="1695" t="s">
        <v>1861</v>
      </c>
    </row>
    <row customHeight="1" ht="11.25">
      <c r="AZ106" s="1123" t="s">
        <v>1862</v>
      </c>
    </row>
    <row customHeight="1" ht="11.25">
      <c r="AZ107" s="1123" t="s">
        <v>1863</v>
      </c>
      <c r="BH107" s="1070" t="s">
        <v>1864</v>
      </c>
      <c r="BJ107" s="1070" t="s">
        <v>1865</v>
      </c>
      <c r="BL107" s="1070" t="s">
        <v>1866</v>
      </c>
      <c r="BN107" s="1070" t="s">
        <v>1867</v>
      </c>
    </row>
    <row customHeight="1" ht="11.25">
      <c r="AZ108" s="1123" t="s">
        <v>589</v>
      </c>
      <c r="BH108" s="1071" t="s">
        <v>1868</v>
      </c>
      <c r="BJ108" s="1071" t="s">
        <v>1869</v>
      </c>
      <c r="BL108" s="1071" t="s">
        <v>1523</v>
      </c>
      <c r="BN108" s="1071" t="s">
        <v>1870</v>
      </c>
    </row>
    <row customHeight="1" ht="11.25">
      <c r="BH109" s="1071" t="s">
        <v>1871</v>
      </c>
    </row>
    <row customHeight="1" ht="11.25">
      <c r="AZ110" s="1695" t="s">
        <v>1872</v>
      </c>
      <c r="BH110" s="1071" t="s">
        <v>1871</v>
      </c>
    </row>
    <row customHeight="1" ht="11.25">
      <c r="AZ111" s="1904" t="s">
        <v>1833</v>
      </c>
      <c r="BA111" s="1905" t="s">
        <v>1834</v>
      </c>
    </row>
    <row customHeight="1" ht="11.25">
      <c r="AZ112" s="1904" t="s">
        <v>1839</v>
      </c>
      <c r="BA112" s="1905" t="s">
        <v>1840</v>
      </c>
    </row>
    <row customHeight="1" ht="22.5">
      <c r="AZ113" s="1904" t="s">
        <v>1845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1873</v>
      </c>
    </row>
    <row customHeight="1" ht="22.5">
      <c r="AZ115" s="1904" t="s">
        <v>1855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467</v>
      </c>
    </row>
    <row customHeight="1" ht="11.25">
      <c r="AZ116" s="1904" t="s">
        <v>1857</v>
      </c>
      <c r="BA116" s="1905" t="s">
        <v>1858</v>
      </c>
      <c r="BH116" s="1071" t="s">
        <v>1264</v>
      </c>
    </row>
    <row customHeight="1" ht="11.25">
      <c r="BH117" s="1071" t="s">
        <v>461</v>
      </c>
    </row>
    <row customHeight="1" ht="11.25">
      <c r="BH118" s="1071" t="s">
        <v>464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25E78-7C75-2A78-4758-A3B0EDAD082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315</v>
      </c>
      <c r="J1" s="458" t="s">
        <v>14</v>
      </c>
    </row>
    <row customHeight="1" ht="22.5" hidden="1">
      <c r="A2" s="505"/>
      <c r="B2" s="505"/>
      <c r="C2" s="1733" t="s">
        <v>176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Республика Коми</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316</v>
      </c>
      <c r="E9" s="2208"/>
      <c r="F9" s="2208"/>
      <c r="G9" s="2211" t="s">
        <v>317</v>
      </c>
      <c r="J9" s="458">
        <v>11</v>
      </c>
    </row>
    <row customHeight="1" ht="11.549999999999999">
      <c r="A10" s="505"/>
      <c r="B10" s="505"/>
      <c r="C10" s="460"/>
      <c r="D10" s="1477" t="s">
        <v>92</v>
      </c>
      <c r="E10" s="1479" t="s">
        <v>318</v>
      </c>
      <c r="F10" s="1479" t="s">
        <v>319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"Печорская ГРЭС" АО "Интер РАО-Электрогенерация"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1874</v>
      </c>
      <c r="F13" s="1524" t="s">
        <v>322</v>
      </c>
      <c r="G13" s="477"/>
      <c r="H13" s="1536"/>
      <c r="J13" s="458">
        <v>19</v>
      </c>
    </row>
    <row customHeight="1" ht="19.95">
      <c r="A14" s="505"/>
      <c r="B14" s="505"/>
      <c r="C14" s="460"/>
      <c r="D14" s="1526" t="s">
        <v>726</v>
      </c>
      <c r="E14" s="1527" t="s">
        <v>1875</v>
      </c>
      <c r="F14" s="1529"/>
      <c r="G14" s="1528" t="s">
        <v>1876</v>
      </c>
      <c r="H14" s="1536"/>
      <c r="J14" s="458">
        <v>19</v>
      </c>
    </row>
    <row customHeight="1" ht="19.95">
      <c r="A15" s="505"/>
      <c r="B15" s="505"/>
      <c r="C15" s="460"/>
      <c r="D15" s="1526" t="s">
        <v>323</v>
      </c>
      <c r="E15" s="1527" t="s">
        <v>1877</v>
      </c>
      <c r="F15" s="1529"/>
      <c r="G15" s="1528" t="s">
        <v>1878</v>
      </c>
      <c r="H15" s="1536"/>
      <c r="J15" s="458">
        <v>19</v>
      </c>
    </row>
    <row customHeight="1" ht="24">
      <c r="A16" s="505"/>
      <c r="B16" s="505"/>
      <c r="C16" s="460"/>
      <c r="D16" s="1526" t="s">
        <v>326</v>
      </c>
      <c r="E16" s="1525" t="s">
        <v>1879</v>
      </c>
      <c r="F16" s="1534"/>
      <c r="G16" s="477" t="s">
        <v>1880</v>
      </c>
      <c r="H16" s="1536"/>
      <c r="J16" s="458">
        <v>23</v>
      </c>
    </row>
    <row customHeight="1" ht="48.29999999999999">
      <c r="A17" s="505"/>
      <c r="B17" s="505"/>
      <c r="C17" s="460"/>
      <c r="D17" s="1523">
        <v>3</v>
      </c>
      <c r="E17" s="1530" t="s">
        <v>1881</v>
      </c>
      <c r="F17" s="1529"/>
      <c r="G17" s="477" t="s">
        <v>1882</v>
      </c>
      <c r="H17" s="1536"/>
      <c r="J17" s="458">
        <v>46</v>
      </c>
    </row>
    <row customHeight="1" ht="48.29999999999999">
      <c r="A18" s="1478">
        <v>1</v>
      </c>
      <c r="B18" s="505"/>
      <c r="C18" s="1480"/>
      <c r="D18" s="1523" t="s">
        <v>95</v>
      </c>
      <c r="E18" s="1530" t="s">
        <v>1883</v>
      </c>
      <c r="F18" s="1529"/>
      <c r="G18" s="477" t="s">
        <v>1882</v>
      </c>
      <c r="H18" s="1536"/>
      <c r="I18" s="855"/>
      <c r="J18" s="458">
        <v>46</v>
      </c>
    </row>
    <row customHeight="1" ht="23.25">
      <c r="A19" s="505"/>
      <c r="B19" s="505"/>
      <c r="C19" s="460"/>
      <c r="D19" s="1523" t="s">
        <v>116</v>
      </c>
      <c r="E19" s="1530" t="s">
        <v>1884</v>
      </c>
      <c r="F19" s="1524" t="s">
        <v>322</v>
      </c>
      <c r="G19" s="2474" t="s">
        <v>1885</v>
      </c>
      <c r="H19" s="478"/>
      <c r="J19" s="458">
        <v>22</v>
      </c>
    </row>
    <row s="1533" customFormat="1" customHeight="1" ht="5.25" hidden="1">
      <c r="A20" s="505"/>
      <c r="B20" s="505"/>
      <c r="C20" s="1532"/>
      <c r="D20" s="1531" t="s">
        <v>1133</v>
      </c>
      <c r="E20" s="1017"/>
      <c r="F20" s="1016"/>
      <c r="G20" s="2475"/>
      <c r="J20" s="1533">
        <v>0</v>
      </c>
    </row>
    <row customHeight="1" ht="15.75">
      <c r="A21" s="505"/>
      <c r="B21" s="505"/>
      <c r="C21" s="460"/>
      <c r="D21" s="470"/>
      <c r="E21" s="418" t="s">
        <v>355</v>
      </c>
      <c r="F21" s="472"/>
      <c r="G21" s="2476"/>
      <c r="H21" s="1536"/>
      <c r="J21" s="458">
        <v>15</v>
      </c>
    </row>
    <row s="504" customFormat="1" customHeight="1" ht="26.25">
      <c r="A22" s="505"/>
      <c r="B22" s="505"/>
      <c r="C22" s="505"/>
      <c r="D22" s="1523" t="s">
        <v>96</v>
      </c>
      <c r="E22" s="477" t="s">
        <v>1886</v>
      </c>
      <c r="F22" s="1529"/>
      <c r="G22" s="477" t="s">
        <v>1887</v>
      </c>
      <c r="H22" s="1535"/>
      <c r="J22" s="504">
        <v>25</v>
      </c>
    </row>
    <row s="504" customFormat="1" customHeight="1" ht="19.95">
      <c r="A23" s="505"/>
      <c r="B23" s="505"/>
      <c r="C23" s="505"/>
      <c r="D23" s="1523" t="s">
        <v>97</v>
      </c>
      <c r="E23" s="1530" t="s">
        <v>1888</v>
      </c>
      <c r="F23" s="1534"/>
      <c r="G23" s="477" t="s">
        <v>1889</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2E858-14AB-0425-6B18-42C41EF7AAB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1890</v>
      </c>
      <c r="G1" s="1634" t="s">
        <v>52</v>
      </c>
      <c r="H1" s="1634" t="s">
        <v>54</v>
      </c>
      <c r="IU1" s="1158" t="s">
        <v>14</v>
      </c>
    </row>
    <row s="1853" customFormat="1" customHeight="1" ht="22.5" hidden="1">
      <c r="A2" s="834"/>
      <c r="B2" s="1163">
        <v>1</v>
      </c>
      <c r="C2" s="1163"/>
      <c r="D2" s="1931" t="s">
        <v>176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316</v>
      </c>
      <c r="F7" s="2105"/>
      <c r="G7" s="2105"/>
      <c r="H7" s="2105"/>
      <c r="I7" s="2105"/>
      <c r="J7" s="2477" t="s">
        <v>317</v>
      </c>
      <c r="K7" s="503"/>
      <c r="L7" s="503"/>
      <c r="M7" s="503"/>
      <c r="N7" s="503"/>
      <c r="O7" s="229"/>
      <c r="P7" s="503"/>
      <c r="Q7" s="228"/>
      <c r="R7" s="228"/>
      <c r="S7" s="228"/>
      <c r="T7" s="228"/>
      <c r="IU7" s="510">
        <v>14</v>
      </c>
    </row>
    <row s="1822" customFormat="1" customHeight="1" ht="21">
      <c r="A8" s="1158"/>
      <c r="B8" s="1163"/>
      <c r="C8" s="1158"/>
      <c r="D8" s="1498"/>
      <c r="E8" s="1551" t="s">
        <v>92</v>
      </c>
      <c r="F8" s="1543" t="s">
        <v>1890</v>
      </c>
      <c r="G8" s="1543" t="s">
        <v>52</v>
      </c>
      <c r="H8" s="1543" t="s">
        <v>54</v>
      </c>
      <c r="I8" s="1543" t="s">
        <v>1891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A4818-4F98-07FE-C302-9FF7AD57A9F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176</v>
      </c>
      <c r="E2" s="1892"/>
      <c r="F2" s="1895" t="str">
        <f>IF(ROIV_INFO_NAME="","",ROIV_INFO_NAME)</f>
        <v>Филиал "Печорская ГРЭС" АО "Интер РАО-Электрогенерация"</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316</v>
      </c>
      <c r="F7" s="2105"/>
      <c r="G7" s="2105"/>
      <c r="H7" s="2105"/>
      <c r="I7" s="2105"/>
      <c r="J7" s="2105"/>
      <c r="K7" s="2105"/>
      <c r="L7" s="2477" t="s">
        <v>317</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1893</v>
      </c>
      <c r="H9" s="1540" t="s">
        <v>1894</v>
      </c>
      <c r="I9" s="1540" t="s">
        <v>1895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"Печорская ГРЭС" АО "Интер РАО-Электрогенерация"</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D7028-FE78-77ED-40DE-9774CA99FA9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176</v>
      </c>
      <c r="E2" s="1907"/>
      <c r="F2" s="1909" t="str">
        <f>IF(ROIV_INFO_NAME="","",ROIV_INFO_NAME)</f>
        <v>Филиал "Печорская ГРЭС" АО "Интер РАО-Электрогенерация"</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316</v>
      </c>
      <c r="F7" s="2105"/>
      <c r="G7" s="2105"/>
      <c r="H7" s="2105"/>
      <c r="I7" s="2105"/>
      <c r="J7" s="2105"/>
      <c r="K7" s="2105"/>
      <c r="L7" s="2477" t="s">
        <v>317</v>
      </c>
      <c r="M7" s="1627"/>
      <c r="N7" s="1627"/>
      <c r="O7" s="1627"/>
      <c r="P7" s="1627"/>
      <c r="Q7" s="1627"/>
      <c r="R7" s="1627"/>
      <c r="S7" s="228"/>
      <c r="T7" s="228"/>
      <c r="U7" s="228"/>
      <c r="V7" s="228"/>
      <c r="IW7" s="1612">
        <v>14</v>
      </c>
    </row>
    <row s="1822" customFormat="1" customHeight="1" ht="67.2">
      <c r="A8" s="1634"/>
      <c r="B8" s="1369"/>
      <c r="C8" s="1634"/>
      <c r="D8" s="1518"/>
      <c r="E8" s="2481" t="s">
        <v>92</v>
      </c>
      <c r="F8" s="2481" t="s">
        <v>1897</v>
      </c>
      <c r="G8" s="2483" t="s">
        <v>1898</v>
      </c>
      <c r="H8" s="2484"/>
      <c r="I8" s="2485"/>
      <c r="J8" s="2481" t="s">
        <v>1899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1893</v>
      </c>
      <c r="H9" s="1897" t="s">
        <v>1894</v>
      </c>
      <c r="I9" s="1897" t="s">
        <v>1895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"Печорская ГРЭС" АО "Интер РАО-Электрогенерация"</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8E4A8-CBF8-7CE8-CE48-AA5012ABA6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176</v>
      </c>
      <c r="E2" s="2130">
        <v>1</v>
      </c>
      <c r="F2" s="2306" t="str">
        <f>IF(region_name="","",region_name)</f>
        <v>Республика Коми</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1900</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176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316</v>
      </c>
      <c r="F10" s="2130"/>
      <c r="G10" s="2130"/>
      <c r="H10" s="2130"/>
      <c r="I10" s="2130"/>
      <c r="J10" s="2130"/>
      <c r="K10" s="2130"/>
      <c r="L10" s="2130"/>
      <c r="M10" s="2104"/>
      <c r="N10" s="2481" t="s">
        <v>317</v>
      </c>
      <c r="O10" s="503"/>
      <c r="P10" s="503"/>
      <c r="Q10" s="510">
        <v>14</v>
      </c>
    </row>
    <row s="1822" customFormat="1" customHeight="1" ht="44.25">
      <c r="A11" s="1634"/>
      <c r="B11" s="1369"/>
      <c r="C11" s="1634"/>
      <c r="D11" s="1518"/>
      <c r="E11" s="2495" t="s">
        <v>92</v>
      </c>
      <c r="F11" s="2495" t="s">
        <v>320</v>
      </c>
      <c r="G11" s="2495" t="s">
        <v>1901</v>
      </c>
      <c r="H11" s="2495"/>
      <c r="I11" s="2495" t="s">
        <v>1902</v>
      </c>
      <c r="J11" s="2495"/>
      <c r="K11" s="2495"/>
      <c r="L11" s="2495" t="s">
        <v>1903</v>
      </c>
      <c r="M11" s="2483" t="s">
        <v>1904</v>
      </c>
      <c r="N11" s="2494"/>
      <c r="O11" s="1627"/>
      <c r="P11" s="1627"/>
      <c r="Q11" s="1612">
        <v>42</v>
      </c>
    </row>
    <row s="1822" customFormat="1" customHeight="1" ht="29.25">
      <c r="A12" s="1158"/>
      <c r="B12" s="1163"/>
      <c r="C12" s="1158"/>
      <c r="D12" s="1498"/>
      <c r="E12" s="2481"/>
      <c r="F12" s="2495"/>
      <c r="G12" s="1912" t="s">
        <v>1905</v>
      </c>
      <c r="H12" s="1912" t="s">
        <v>324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Коми</v>
      </c>
      <c r="G13" s="2490"/>
      <c r="H13" s="2497"/>
      <c r="I13" s="477"/>
      <c r="J13" s="1908">
        <v>1</v>
      </c>
      <c r="K13" s="1921"/>
      <c r="L13" s="1922"/>
      <c r="M13" s="1922"/>
      <c r="N13" s="2491" t="s">
        <v>1906</v>
      </c>
      <c r="O13" s="1538"/>
      <c r="P13" s="514"/>
      <c r="Q13" s="426">
        <v>22</v>
      </c>
    </row>
    <row s="1853" customFormat="1" customHeight="1" ht="23.25">
      <c r="A14" s="2102"/>
      <c r="B14" s="1163"/>
      <c r="C14" s="1163"/>
      <c r="D14" s="804"/>
      <c r="E14" s="2130"/>
      <c r="F14" s="2489"/>
      <c r="G14" s="2490"/>
      <c r="H14" s="2498"/>
      <c r="I14" s="424"/>
      <c r="J14" s="1503"/>
      <c r="K14" s="1503" t="s">
        <v>1900</v>
      </c>
      <c r="L14" s="1546"/>
      <c r="M14" s="1546"/>
      <c r="N14" s="2492"/>
      <c r="O14" s="1538"/>
      <c r="P14" s="514"/>
      <c r="Q14" s="426">
        <v>22</v>
      </c>
    </row>
    <row s="1853" customFormat="1" customHeight="1" ht="23.25">
      <c r="A15" s="2102"/>
      <c r="B15" s="1163"/>
      <c r="C15" s="415"/>
      <c r="D15" s="804"/>
      <c r="E15" s="424"/>
      <c r="F15" s="1503" t="s">
        <v>1892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C22D8-2A38-D54F-F168-FB5ADFE1B0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316</v>
      </c>
      <c r="E8" s="2212"/>
      <c r="F8" s="2212"/>
      <c r="G8" s="2212"/>
      <c r="H8" s="2212"/>
      <c r="I8" s="2212" t="s">
        <v>317</v>
      </c>
      <c r="M8" s="124">
        <v>14</v>
      </c>
    </row>
    <row customHeight="1" ht="29.25">
      <c r="D9" s="2212" t="s">
        <v>92</v>
      </c>
      <c r="E9" s="2212" t="s">
        <v>1908</v>
      </c>
      <c r="F9" s="2212"/>
      <c r="G9" s="2212"/>
      <c r="H9" s="2212"/>
      <c r="I9" s="2212"/>
      <c r="M9" s="124">
        <v>28</v>
      </c>
    </row>
    <row customHeight="1" ht="24">
      <c r="D10" s="2212"/>
      <c r="E10" s="130" t="s">
        <v>1909</v>
      </c>
      <c r="F10" s="130" t="s">
        <v>1910</v>
      </c>
      <c r="G10" s="130" t="s">
        <v>1911</v>
      </c>
      <c r="H10" s="130" t="s">
        <v>406</v>
      </c>
      <c r="I10" s="2212"/>
      <c r="M10" s="124">
        <v>23</v>
      </c>
    </row>
    <row customHeight="1" ht="12" hidden="1">
      <c r="D11" s="90" t="s">
        <v>114</v>
      </c>
      <c r="E11" s="90" t="s">
        <v>95</v>
      </c>
      <c r="F11" s="90" t="s">
        <v>116</v>
      </c>
      <c r="G11" s="90" t="s">
        <v>96</v>
      </c>
      <c r="H11" s="90" t="s">
        <v>97</v>
      </c>
      <c r="I11" s="90" t="s">
        <v>117</v>
      </c>
      <c r="M11" s="124">
        <v>0</v>
      </c>
    </row>
    <row s="1826" customFormat="1" customHeight="1" ht="26.25">
      <c r="A12" s="148" t="s">
        <v>94</v>
      </c>
      <c r="B12" s="128" t="s">
        <v>28</v>
      </c>
      <c r="C12" s="129"/>
      <c r="D12" s="131" t="s">
        <v>114</v>
      </c>
      <c r="E12" s="384"/>
      <c r="F12" s="384"/>
      <c r="G12" s="1737" t="s">
        <v>28</v>
      </c>
      <c r="H12" s="385"/>
      <c r="I12" s="2172" t="s">
        <v>1912</v>
      </c>
      <c r="K12" s="275"/>
      <c r="L12" s="276"/>
      <c r="M12" s="120">
        <v>25</v>
      </c>
    </row>
    <row customHeight="1" ht="15.75">
      <c r="A13" s="124"/>
      <c r="B13" s="124"/>
      <c r="C13" s="124"/>
      <c r="D13" s="112"/>
      <c r="E13" s="133" t="s">
        <v>486</v>
      </c>
      <c r="F13" s="132"/>
      <c r="G13" s="132"/>
      <c r="H13" s="217"/>
      <c r="I13" s="2174"/>
      <c r="M13" s="124">
        <v>15</v>
      </c>
    </row>
    <row customHeight="1" ht="3">
      <c r="A14" s="124"/>
      <c r="B14" s="124"/>
      <c r="C14" s="124"/>
      <c r="M14" s="124">
        <v>3</v>
      </c>
    </row>
    <row customHeight="1" ht="29.25">
      <c r="E15" s="2499" t="s">
        <v>1913</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4173D-E3D8-E67E-0827-A71779E29BBC}"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1914</v>
      </c>
      <c r="E7" s="2501"/>
      <c r="F7" s="270"/>
      <c r="J7" s="72">
        <v>22</v>
      </c>
    </row>
    <row customHeight="1" ht="3">
      <c r="C8" s="95"/>
      <c r="D8" s="73"/>
      <c r="E8" s="73"/>
      <c r="J8" s="72">
        <v>3</v>
      </c>
    </row>
    <row customHeight="1" ht="16.8">
      <c r="C9" s="95"/>
      <c r="D9" s="108" t="s">
        <v>92</v>
      </c>
      <c r="E9" s="263" t="s">
        <v>1915</v>
      </c>
      <c r="J9" s="72">
        <v>16</v>
      </c>
    </row>
    <row customHeight="1" ht="1.05">
      <c r="C10" s="95"/>
      <c r="D10" s="90"/>
      <c r="E10" s="90"/>
      <c r="J10" s="72">
        <v>1</v>
      </c>
    </row>
    <row customHeight="1" ht="11.25" hidden="1">
      <c r="C11" s="95"/>
      <c r="D11" s="153">
        <v>0</v>
      </c>
      <c r="E11" s="264"/>
      <c r="J11" s="72">
        <v>0</v>
      </c>
    </row>
    <row customHeight="1" ht="58.5">
      <c r="C12" s="139"/>
      <c r="D12" s="116">
        <v>1</v>
      </c>
      <c r="E12" s="380" t="s">
        <v>1916</v>
      </c>
      <c r="J12" s="72">
        <v>15</v>
      </c>
    </row>
    <row customHeight="1" ht="49.5">
      <c r="A13" s="267"/>
      <c r="B13" s="267"/>
      <c r="C13" s="686" t="s">
        <v>176</v>
      </c>
      <c r="D13" s="116" t="s">
        <v>115</v>
      </c>
      <c r="E13" s="380" t="s">
        <v>1917</v>
      </c>
      <c r="F13" s="267"/>
      <c r="G13" s="267"/>
      <c r="H13" s="267"/>
      <c r="I13" s="267"/>
      <c r="J13" s="267"/>
    </row>
    <row customHeight="1" ht="38.25">
      <c r="A14" s="267"/>
      <c r="B14" s="267"/>
      <c r="C14" s="686" t="s">
        <v>176</v>
      </c>
      <c r="D14" s="116" t="s">
        <v>94</v>
      </c>
      <c r="E14" s="380" t="s">
        <v>1918</v>
      </c>
      <c r="F14" s="267"/>
      <c r="G14" s="267"/>
      <c r="H14" s="267"/>
      <c r="I14" s="267"/>
      <c r="J14" s="267"/>
    </row>
    <row customHeight="1" ht="12.75">
      <c r="C15" s="95"/>
      <c r="D15" s="265"/>
      <c r="E15" s="266" t="s">
        <v>1919</v>
      </c>
      <c r="J15" s="72">
        <v>12</v>
      </c>
    </row>
    <row customHeight="1" ht="3">
      <c r="J16" s="72">
        <v>3</v>
      </c>
    </row>
    <row customHeight="1" ht="23.25">
      <c r="C17" s="140"/>
      <c r="D17" s="2502" t="s">
        <v>1920</v>
      </c>
      <c r="E17" s="2502"/>
      <c r="F17" s="141"/>
      <c r="G17" s="141"/>
      <c r="H17" s="141"/>
      <c r="I17" s="141"/>
      <c r="J17" s="72">
        <v>22</v>
      </c>
    </row>
    <row customHeight="1" ht="14.25" hidden="1">
      <c r="A18" s="72" t="s">
        <v>86</v>
      </c>
      <c r="B18" s="72">
        <v>0</v>
      </c>
      <c r="C18" s="94">
        <v>3</v>
      </c>
      <c r="D18" s="72">
        <v>6</v>
      </c>
      <c r="E18" s="72">
        <v>94</v>
      </c>
      <c r="F18" s="72">
        <v>8</v>
      </c>
      <c r="G18" s="72">
        <v>8</v>
      </c>
      <c r="H18" s="72">
        <v>8</v>
      </c>
      <c r="I18" s="72">
        <v>8</v>
      </c>
      <c r="J18" s="72">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BDDCC-EB2C-F668-E648-2E03AFB2572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1921</v>
      </c>
      <c r="E7" s="2103"/>
      <c r="F7" s="270"/>
      <c r="M7" s="72">
        <v>22</v>
      </c>
    </row>
    <row customHeight="1" ht="3">
      <c r="C8" s="95"/>
      <c r="D8" s="73"/>
      <c r="E8" s="73"/>
      <c r="M8" s="72">
        <v>3</v>
      </c>
    </row>
    <row customHeight="1" ht="16.8">
      <c r="C9" s="95"/>
      <c r="D9" s="108" t="s">
        <v>92</v>
      </c>
      <c r="E9" s="111" t="s">
        <v>303</v>
      </c>
      <c r="M9" s="72">
        <v>16</v>
      </c>
    </row>
    <row customHeight="1" ht="12.75">
      <c r="C10" s="95"/>
      <c r="D10" s="90" t="s">
        <v>114</v>
      </c>
      <c r="E10" s="90" t="s">
        <v>115</v>
      </c>
      <c r="M10" s="72">
        <v>12</v>
      </c>
    </row>
    <row customHeight="1" ht="15" hidden="1">
      <c r="C11" s="95"/>
      <c r="D11" s="116">
        <v>0</v>
      </c>
      <c r="E11" s="152"/>
      <c r="M11" s="72">
        <v>0</v>
      </c>
    </row>
    <row customHeight="1" ht="14.699999999999998">
      <c r="C12" s="95"/>
      <c r="D12" s="112"/>
      <c r="E12" s="110" t="s">
        <v>1919</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2BE81-9D78-0318-0B21-A2D51BEFFE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295</v>
      </c>
      <c r="M2" s="1556" t="s">
        <v>296</v>
      </c>
      <c r="R2" s="1556" t="s">
        <v>297</v>
      </c>
      <c r="S2" s="1556" t="s">
        <v>296</v>
      </c>
      <c r="X2" s="1556" t="s">
        <v>295</v>
      </c>
      <c r="Y2" s="1556" t="s">
        <v>296</v>
      </c>
      <c r="AD2" s="1556" t="s">
        <v>295</v>
      </c>
      <c r="AE2" s="1556" t="s">
        <v>296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"Печорская ГРЭС" АО "Интер РАО-Электрогенерация"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110</v>
      </c>
      <c r="F8" s="2195" t="s">
        <v>127</v>
      </c>
      <c r="G8" s="2196"/>
      <c r="H8" s="2195" t="s">
        <v>92</v>
      </c>
      <c r="I8" s="2196"/>
      <c r="J8" s="2130" t="s">
        <v>128</v>
      </c>
      <c r="K8" s="1559"/>
      <c r="L8" s="2199" t="s">
        <v>299</v>
      </c>
      <c r="M8" s="2199"/>
      <c r="N8" s="2199"/>
      <c r="O8" s="2199"/>
      <c r="P8" s="2199"/>
      <c r="Q8" s="1560"/>
      <c r="R8" s="2099" t="s">
        <v>300</v>
      </c>
      <c r="S8" s="2200"/>
      <c r="T8" s="2200"/>
      <c r="U8" s="2200"/>
      <c r="V8" s="2200"/>
      <c r="W8" s="1560"/>
      <c r="X8" s="2201" t="s">
        <v>301</v>
      </c>
      <c r="Y8" s="2201"/>
      <c r="Z8" s="2201"/>
      <c r="AA8" s="2201"/>
      <c r="AB8" s="2201"/>
      <c r="AC8" s="1561"/>
      <c r="AD8" s="2130" t="s">
        <v>302</v>
      </c>
      <c r="AE8" s="2130"/>
      <c r="AF8" s="2130"/>
      <c r="AG8" s="2130"/>
      <c r="AH8" s="2104"/>
      <c r="AI8" s="2130" t="s">
        <v>303</v>
      </c>
      <c r="AJ8" s="1577"/>
      <c r="BM8" s="296">
        <v>32</v>
      </c>
    </row>
    <row customHeight="1" ht="23.25">
      <c r="D9" s="2130"/>
      <c r="E9" s="2130"/>
      <c r="F9" s="2178" t="s">
        <v>93</v>
      </c>
      <c r="G9" s="2178" t="s">
        <v>133</v>
      </c>
      <c r="H9" s="2197"/>
      <c r="I9" s="2198"/>
      <c r="J9" s="2104"/>
      <c r="K9" s="1562"/>
      <c r="L9" s="2130" t="s">
        <v>304</v>
      </c>
      <c r="M9" s="2104"/>
      <c r="N9" s="2195" t="s">
        <v>92</v>
      </c>
      <c r="O9" s="2196"/>
      <c r="P9" s="2130" t="s">
        <v>134</v>
      </c>
      <c r="Q9" s="1559"/>
      <c r="R9" s="2130" t="s">
        <v>304</v>
      </c>
      <c r="S9" s="2104"/>
      <c r="T9" s="2195" t="s">
        <v>92</v>
      </c>
      <c r="U9" s="2196"/>
      <c r="V9" s="2130" t="s">
        <v>134</v>
      </c>
      <c r="W9" s="1559"/>
      <c r="X9" s="2130" t="s">
        <v>304</v>
      </c>
      <c r="Y9" s="2104"/>
      <c r="Z9" s="2195" t="s">
        <v>92</v>
      </c>
      <c r="AA9" s="2196"/>
      <c r="AB9" s="2130" t="s">
        <v>305</v>
      </c>
      <c r="AC9" s="1559"/>
      <c r="AD9" s="2130" t="s">
        <v>304</v>
      </c>
      <c r="AE9" s="2104"/>
      <c r="AF9" s="2195" t="s">
        <v>92</v>
      </c>
      <c r="AG9" s="2196"/>
      <c r="AH9" s="2104" t="s">
        <v>305</v>
      </c>
      <c r="AI9" s="2130"/>
      <c r="AJ9" s="1577"/>
      <c r="BM9" s="296">
        <v>22</v>
      </c>
    </row>
    <row customHeight="1" ht="24">
      <c r="D10" s="2178"/>
      <c r="E10" s="2178"/>
      <c r="F10" s="2202"/>
      <c r="G10" s="2202"/>
      <c r="H10" s="2203"/>
      <c r="I10" s="2204"/>
      <c r="J10" s="2195"/>
      <c r="K10" s="1562"/>
      <c r="L10" s="1581" t="s">
        <v>306</v>
      </c>
      <c r="M10" s="1576" t="s">
        <v>307</v>
      </c>
      <c r="N10" s="2197"/>
      <c r="O10" s="2198"/>
      <c r="P10" s="2178"/>
      <c r="Q10" s="1559"/>
      <c r="R10" s="1581" t="s">
        <v>306</v>
      </c>
      <c r="S10" s="1576" t="s">
        <v>307</v>
      </c>
      <c r="T10" s="2197"/>
      <c r="U10" s="2198"/>
      <c r="V10" s="2178"/>
      <c r="W10" s="1559"/>
      <c r="X10" s="1581" t="s">
        <v>306</v>
      </c>
      <c r="Y10" s="1576" t="s">
        <v>307</v>
      </c>
      <c r="Z10" s="2197"/>
      <c r="AA10" s="2198"/>
      <c r="AB10" s="2178"/>
      <c r="AC10" s="1559"/>
      <c r="AD10" s="1581" t="s">
        <v>306</v>
      </c>
      <c r="AE10" s="1576" t="s">
        <v>307</v>
      </c>
      <c r="AF10" s="2197"/>
      <c r="AG10" s="2198"/>
      <c r="AH10" s="2195"/>
      <c r="AI10" s="2178"/>
      <c r="AJ10" s="1577"/>
      <c r="AK10" s="257" t="s">
        <v>308</v>
      </c>
      <c r="AL10" s="257" t="s">
        <v>135</v>
      </c>
      <c r="BM10" s="296">
        <v>23</v>
      </c>
    </row>
    <row customHeight="1" ht="15">
      <c r="D11" s="2186" t="s">
        <v>114</v>
      </c>
      <c r="E11" s="2182" t="s">
        <v>309</v>
      </c>
      <c r="F11" s="2182" t="s">
        <v>310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115</v>
      </c>
      <c r="E17" s="2182" t="s">
        <v>309</v>
      </c>
      <c r="F17" s="2182" t="s">
        <v>311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309</v>
      </c>
      <c r="F23" s="2182" t="s">
        <v>312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309</v>
      </c>
      <c r="F29" s="2182" t="s">
        <v>313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309</v>
      </c>
      <c r="F35" s="2182" t="s">
        <v>314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4F893-D5ED-2C38-BC38-69C7C08CFE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1922</v>
      </c>
      <c r="C2" s="2503"/>
      <c r="D2" s="2503"/>
      <c r="E2" s="271"/>
      <c r="F2" s="92">
        <v>22</v>
      </c>
    </row>
    <row customHeight="1" ht="3">
      <c r="F3" s="92">
        <v>3</v>
      </c>
    </row>
    <row customHeight="1" ht="23.25">
      <c r="B4" s="2617" t="s">
        <v>1923</v>
      </c>
      <c r="C4" s="386" t="s">
        <v>1924</v>
      </c>
      <c r="D4" s="386" t="s">
        <v>1925</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34E35-4288-407A-AEB8-E5F4B1EE80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1926</v>
      </c>
    </row>
    <row r="4" s="267" customFormat="1" customHeight="1" ht="15">
      <c r="C4" s="1819"/>
      <c r="D4" s="116"/>
      <c r="E4" s="380"/>
    </row>
    <row r="6" s="1818" customFormat="1" customHeight="1" ht="17.25">
      <c r="A6" s="1818" t="s">
        <v>1927</v>
      </c>
    </row>
    <row r="8" s="267" customFormat="1" customHeight="1" ht="17.25">
      <c r="C8" s="1820"/>
      <c r="D8" s="116"/>
      <c r="E8" s="117"/>
    </row>
    <row r="11" s="1818" customFormat="1" customHeight="1" ht="17.25">
      <c r="A11" s="1818" t="s">
        <v>1928</v>
      </c>
    </row>
    <row r="13" s="1822" customFormat="1" customHeight="1" ht="15">
      <c r="A13" s="2220">
        <v>1</v>
      </c>
      <c r="B13" s="1163"/>
      <c r="C13" s="804" t="s">
        <v>176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1929</v>
      </c>
    </row>
    <row r="19" s="1853" customFormat="1" customHeight="1" ht="15">
      <c r="A19" s="1885"/>
      <c r="B19" s="1369">
        <v>1</v>
      </c>
      <c r="C19" s="1369"/>
      <c r="D19" s="803" t="s">
        <v>176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176</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176</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176</v>
      </c>
      <c r="L34" s="1732" t="s">
        <v>114</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1933</v>
      </c>
    </row>
    <row customHeight="1" ht="11.25"/>
    <row s="458" customFormat="1" customHeight="1" ht="22.5">
      <c r="A39" s="1794"/>
      <c r="B39" s="460"/>
      <c r="C39" s="862"/>
      <c r="D39" s="443"/>
      <c r="E39" s="863"/>
      <c r="F39" s="1815"/>
      <c r="G39" s="1825"/>
      <c r="H39" s="478"/>
    </row>
    <row customHeight="1" ht="11.25"/>
    <row s="1818" customFormat="1" customHeight="1" ht="11.25">
      <c r="A41" s="1818" t="s">
        <v>1934</v>
      </c>
    </row>
    <row customHeight="1" ht="11.25"/>
    <row s="458" customFormat="1" customHeight="1" ht="22.5">
      <c r="A43" s="460"/>
      <c r="B43" s="460"/>
      <c r="C43" s="460"/>
      <c r="D43" s="443"/>
      <c r="E43" s="863"/>
      <c r="F43" s="864"/>
      <c r="G43" s="1825"/>
      <c r="H43" s="478"/>
    </row>
    <row customHeight="1" ht="11.25"/>
    <row s="1818" customFormat="1" customHeight="1" ht="11.25">
      <c r="A45" s="1818" t="s">
        <v>1935</v>
      </c>
    </row>
    <row customHeight="1" ht="11.25"/>
    <row s="458" customFormat="1" customHeight="1" ht="24">
      <c r="A47" s="2205" t="s">
        <v>329</v>
      </c>
      <c r="B47" s="505"/>
      <c r="C47" s="2216"/>
      <c r="D47" s="448" t="str">
        <f>A47</f>
        <v>5.1</v>
      </c>
      <c r="E47" s="445" t="s">
        <v>330</v>
      </c>
      <c r="F47" s="1979" t="s">
        <v>322</v>
      </c>
      <c r="G47" s="447" t="s">
        <v>331</v>
      </c>
      <c r="H47" s="478"/>
      <c r="I47" s="855"/>
    </row>
    <row s="458" customFormat="1" customHeight="1" ht="22.5">
      <c r="A48" s="2205"/>
      <c r="B48" s="505"/>
      <c r="C48" s="2216"/>
      <c r="D48" s="443" t="str">
        <f>D47&amp;".1"</f>
        <v>5.1.1</v>
      </c>
      <c r="E48" s="442" t="s">
        <v>332</v>
      </c>
      <c r="F48" s="1980" t="s">
        <v>28</v>
      </c>
      <c r="G48" s="477"/>
      <c r="H48" s="478"/>
      <c r="I48" s="855"/>
    </row>
    <row s="458" customFormat="1" customHeight="1" ht="22.5">
      <c r="A49" s="2205"/>
      <c r="B49" s="505"/>
      <c r="C49" s="2216"/>
      <c r="D49" s="443" t="str">
        <f>D47&amp;".2"</f>
        <v>5.1.2</v>
      </c>
      <c r="E49" s="442" t="s">
        <v>333</v>
      </c>
      <c r="F49" s="1735" t="s">
        <v>28</v>
      </c>
      <c r="G49" s="447" t="s">
        <v>334</v>
      </c>
      <c r="H49" s="478"/>
      <c r="I49" s="855"/>
    </row>
    <row s="458" customFormat="1" customHeight="1" ht="22.5">
      <c r="A50" s="2205"/>
      <c r="B50" s="505"/>
      <c r="C50" s="2216"/>
      <c r="D50" s="443" t="str">
        <f>D47&amp;".3"</f>
        <v>5.1.3</v>
      </c>
      <c r="E50" s="442" t="s">
        <v>335</v>
      </c>
      <c r="F50" s="1980" t="s">
        <v>28</v>
      </c>
      <c r="G50" s="477"/>
      <c r="H50" s="478"/>
      <c r="I50" s="855"/>
    </row>
    <row s="458" customFormat="1" customHeight="1" ht="22.5">
      <c r="A51" s="2205"/>
      <c r="B51" s="505"/>
      <c r="C51" s="2216"/>
      <c r="D51" s="443" t="str">
        <f>D47&amp;".4"</f>
        <v>5.1.4</v>
      </c>
      <c r="E51" s="442" t="s">
        <v>336</v>
      </c>
      <c r="F51" s="1980" t="s">
        <v>28</v>
      </c>
      <c r="G51" s="447" t="s">
        <v>337</v>
      </c>
      <c r="H51" s="478"/>
      <c r="I51" s="855"/>
    </row>
    <row r="54" s="1818" customFormat="1" customHeight="1" ht="17.25">
      <c r="A54" s="1818" t="s">
        <v>1936</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408</v>
      </c>
      <c r="Q56" s="519" t="s">
        <v>409</v>
      </c>
      <c r="R56" s="520" t="s">
        <v>410</v>
      </c>
      <c r="S56" s="1639" t="s">
        <v>411</v>
      </c>
      <c r="T56" s="1639"/>
      <c r="U56" s="1639"/>
      <c r="V56" s="1639"/>
    </row>
    <row r="58" s="1818" customFormat="1" customHeight="1" ht="11.25">
      <c r="A58" s="1818" t="s">
        <v>1937</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397</v>
      </c>
      <c r="AQ60" s="1627" t="s">
        <v>397</v>
      </c>
      <c r="AR60" s="1639"/>
      <c r="AS60" s="1639"/>
    </row>
    <row r="62" s="1818" customFormat="1" customHeight="1" ht="11.25">
      <c r="A62" s="1818" t="s">
        <v>1938</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1939</v>
      </c>
    </row>
    <row r="68" s="1638" customFormat="1" customHeight="1" ht="14.25">
      <c r="A68" s="346"/>
      <c r="B68" s="1163"/>
      <c r="C68" s="379"/>
      <c r="D68" s="1813"/>
      <c r="E68" s="889"/>
      <c r="F68" s="1828"/>
      <c r="G68" s="92"/>
      <c r="I68" s="1627"/>
      <c r="J68" s="1627"/>
    </row>
    <row r="70" s="1818" customFormat="1" customHeight="1" ht="11.25">
      <c r="A70" s="1818" t="s">
        <v>1940</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1941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1942</v>
      </c>
    </row>
    <row r="75" s="1818" customFormat="1" customHeight="1" ht="11.25">
      <c r="A75" s="1818" t="s">
        <v>1943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1941</v>
      </c>
    </row>
    <row r="79" s="1818" customFormat="1" customHeight="1" ht="11.25">
      <c r="A79" s="1818" t="s">
        <v>1944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1949</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392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1951</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1953</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628</v>
      </c>
      <c r="F118" s="2379"/>
      <c r="G118" s="2379"/>
      <c r="H118" s="2379"/>
      <c r="I118" s="2379"/>
      <c r="J118" s="2379"/>
      <c r="K118" s="2379"/>
      <c r="L118" s="2379"/>
      <c r="M118" s="2379"/>
      <c r="N118" s="2379"/>
      <c r="O118" s="2379"/>
      <c r="P118" s="2379"/>
      <c r="Q118" s="561">
        <f>SUMIF(T119:T120,"i",Q119:Q120)</f>
        <v>0</v>
      </c>
      <c r="R118" s="1020"/>
      <c r="S118" s="1801" t="s">
        <v>629</v>
      </c>
      <c r="T118" s="720" t="s">
        <v>630</v>
      </c>
      <c r="U118" s="2377">
        <v>1</v>
      </c>
      <c r="V118" s="2377" t="s">
        <v>593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1954</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631</v>
      </c>
      <c r="F121" s="2379"/>
      <c r="G121" s="2379"/>
      <c r="H121" s="2379"/>
      <c r="I121" s="2379"/>
      <c r="J121" s="2379"/>
      <c r="K121" s="2379"/>
      <c r="L121" s="2379"/>
      <c r="M121" s="2379"/>
      <c r="N121" s="2379"/>
      <c r="O121" s="2379"/>
      <c r="P121" s="2379"/>
      <c r="Q121" s="561">
        <f>SUMIF(T122:T123,"i",Q122:Q123)</f>
        <v>0</v>
      </c>
      <c r="R121" s="1020"/>
      <c r="S121" s="1801" t="s">
        <v>632</v>
      </c>
      <c r="T121" s="720" t="s">
        <v>630</v>
      </c>
      <c r="U121" s="2377">
        <v>1</v>
      </c>
      <c r="V121" s="2377" t="s">
        <v>593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1954</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1955</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582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628</v>
      </c>
      <c r="F130" s="2379"/>
      <c r="G130" s="2379"/>
      <c r="H130" s="2379"/>
      <c r="I130" s="2379"/>
      <c r="J130" s="2379"/>
      <c r="K130" s="2379"/>
      <c r="L130" s="2379"/>
      <c r="M130" s="2379"/>
      <c r="N130" s="2379"/>
      <c r="O130" s="2379"/>
      <c r="P130" s="2379"/>
      <c r="Q130" s="561">
        <f>SUMIF(T131:T132,"i",Q131:Q132)</f>
        <v>0</v>
      </c>
      <c r="R130" s="1020"/>
      <c r="S130" s="1801" t="s">
        <v>629</v>
      </c>
      <c r="T130" s="720" t="s">
        <v>630</v>
      </c>
      <c r="U130" s="2377">
        <v>1</v>
      </c>
      <c r="V130" s="2377" t="s">
        <v>593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1954</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630</v>
      </c>
      <c r="U133" s="2377">
        <v>1</v>
      </c>
      <c r="V133" s="2377" t="s">
        <v>593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1956</v>
      </c>
    </row>
    <row r="139" s="1853" customFormat="1" customHeight="1" ht="45">
      <c r="A139" s="1809"/>
      <c r="B139" s="1163"/>
      <c r="C139" s="415"/>
      <c r="D139" s="92"/>
      <c r="E139" s="2575"/>
      <c r="F139" s="2111" t="s">
        <v>114</v>
      </c>
      <c r="G139" s="2578" t="s">
        <v>28</v>
      </c>
      <c r="H139" s="292"/>
      <c r="I139" s="640" t="s">
        <v>114</v>
      </c>
      <c r="J139" s="1810" t="s">
        <v>1957</v>
      </c>
      <c r="K139" s="641" t="s">
        <v>564</v>
      </c>
      <c r="L139" s="2227" t="s">
        <v>564</v>
      </c>
      <c r="M139" s="2580"/>
      <c r="N139" s="641" t="s">
        <v>564</v>
      </c>
      <c r="O139" s="641" t="s">
        <v>564</v>
      </c>
      <c r="P139" s="641" t="s">
        <v>564</v>
      </c>
      <c r="Q139" s="642">
        <f>SUM(Q140:Q142)</f>
        <v>0</v>
      </c>
      <c r="R139" s="642">
        <f>IF(R136=0,0,(Q136/R136)*100)</f>
        <v>0</v>
      </c>
      <c r="S139" s="2182"/>
      <c r="T139" s="720" t="s">
        <v>630</v>
      </c>
      <c r="U139" s="92"/>
      <c r="V139" s="92"/>
      <c r="AC139" s="92"/>
    </row>
    <row s="1853" customFormat="1" customHeight="1" ht="11.25">
      <c r="A140" s="1809"/>
      <c r="B140" s="1163"/>
      <c r="C140" s="415"/>
      <c r="D140" s="92"/>
      <c r="E140" s="2576"/>
      <c r="F140" s="2111"/>
      <c r="G140" s="2578"/>
      <c r="H140" s="2130"/>
      <c r="I140" s="2518" t="s">
        <v>1039</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1039</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1960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114</v>
      </c>
      <c r="N154" s="2507" t="str">
        <f>IF(Z154="","",INDEX(TERRITORY_MR_LIST,MATCH(Z154,TERRITORY_LIST_ID,0)))</f>
        <v/>
      </c>
      <c r="O154" s="2188" t="s">
        <v>65</v>
      </c>
      <c r="P154" s="2111"/>
      <c r="Q154" s="2111" t="s">
        <v>114</v>
      </c>
      <c r="R154" s="2505" t="s">
        <v>28</v>
      </c>
      <c r="S154" s="2110" t="s">
        <v>65</v>
      </c>
      <c r="T154" s="1814"/>
      <c r="U154" s="1814" t="s">
        <v>114</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181</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114</v>
      </c>
      <c r="N160" s="2507" t="str">
        <f>IF(Z160="","",INDEX(TERRITORY_MR_LIST,MATCH(Z160,TERRITORY_LIST_ID,0)))</f>
        <v/>
      </c>
      <c r="O160" s="2188" t="s">
        <v>65</v>
      </c>
      <c r="P160" s="2111"/>
      <c r="Q160" s="2111" t="s">
        <v>114</v>
      </c>
      <c r="R160" s="2505" t="s">
        <v>28</v>
      </c>
      <c r="S160" s="2110" t="s">
        <v>65</v>
      </c>
      <c r="T160" s="1814"/>
      <c r="U160" s="1814" t="s">
        <v>114</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65</v>
      </c>
      <c r="P165" s="2111"/>
      <c r="Q165" s="2111" t="s">
        <v>114</v>
      </c>
      <c r="R165" s="2505" t="s">
        <v>28</v>
      </c>
      <c r="S165" s="2110" t="s">
        <v>65</v>
      </c>
      <c r="T165" s="1814"/>
      <c r="U165" s="1814" t="s">
        <v>114</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28</v>
      </c>
      <c r="S169" s="2110" t="s">
        <v>65</v>
      </c>
      <c r="T169" s="1814"/>
      <c r="U169" s="1814" t="s">
        <v>114</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114</v>
      </c>
      <c r="N176" s="2507" t="str">
        <f>IF(Z176="","",INDEX(TERRITORY_MR_LIST,MATCH(Z176,TERRITORY_LIST_ID,0)))</f>
        <v/>
      </c>
      <c r="O176" s="2188" t="s">
        <v>65</v>
      </c>
      <c r="P176" s="2111"/>
      <c r="Q176" s="2111" t="s">
        <v>114</v>
      </c>
      <c r="R176" s="2505" t="s">
        <v>28</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181</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114</v>
      </c>
      <c r="N182" s="2507" t="str">
        <f>IF(Z182="","",INDEX(TERRITORY_MR_LIST,MATCH(Z182,TERRITORY_LIST_ID,0)))</f>
        <v/>
      </c>
      <c r="O182" s="2188" t="s">
        <v>65</v>
      </c>
      <c r="P182" s="2111"/>
      <c r="Q182" s="2111" t="s">
        <v>114</v>
      </c>
      <c r="R182" s="2505" t="s">
        <v>28</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65</v>
      </c>
      <c r="P187" s="2111"/>
      <c r="Q187" s="2111" t="s">
        <v>114</v>
      </c>
      <c r="R187" s="2505" t="s">
        <v>28</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28</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1962</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114</v>
      </c>
      <c r="P202" s="2520"/>
      <c r="Q202" s="1583"/>
      <c r="R202" s="2188" t="s">
        <v>65</v>
      </c>
      <c r="S202" s="2188" t="s">
        <v>65</v>
      </c>
      <c r="T202" s="1858"/>
      <c r="U202" s="2111" t="s">
        <v>114</v>
      </c>
      <c r="V202" s="2527" t="str">
        <f>IF(AK202="","",INDEX(TERRITORY_MR_LIST,MATCH(AK202,TERRITORY_LIST_ID,0)))</f>
        <v/>
      </c>
      <c r="W202" s="1584"/>
      <c r="X202" s="2188" t="s">
        <v>65</v>
      </c>
      <c r="Y202" s="2188" t="s">
        <v>19</v>
      </c>
      <c r="Z202" s="1567"/>
      <c r="AA202" s="2111" t="s">
        <v>114</v>
      </c>
      <c r="AB202" s="2529"/>
      <c r="AC202" s="1585"/>
      <c r="AD202" s="2188" t="s">
        <v>65</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181</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F1778-EE7F-EDF9-301A-7FE7924A9D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1966</v>
      </c>
      <c r="B1" s="849"/>
      <c r="C1" s="985" t="s">
        <v>1967</v>
      </c>
      <c r="D1" s="983" t="s">
        <v>825</v>
      </c>
      <c r="E1" s="983" t="s">
        <v>871</v>
      </c>
      <c r="F1" s="983" t="s">
        <v>924</v>
      </c>
      <c r="G1" s="983" t="s">
        <v>911</v>
      </c>
      <c r="H1" s="983" t="s">
        <v>1638</v>
      </c>
    </row>
    <row customHeight="1" ht="9">
      <c r="A2" s="986" t="s">
        <v>1968</v>
      </c>
      <c r="B2" s="986"/>
      <c r="C2" s="987" t="str">
        <f>INDEX(TEMPLATE_NUMBER_FORM_LIST,MATCH(TEMPLATE_SPHERE,TEMPLATE_SPHERE_LIST,0))</f>
        <v>16</v>
      </c>
      <c r="D2" s="986" t="s">
        <v>1488</v>
      </c>
      <c r="E2" s="986" t="s">
        <v>154</v>
      </c>
      <c r="F2" s="988" t="s">
        <v>154</v>
      </c>
      <c r="G2" s="986" t="s">
        <v>154</v>
      </c>
      <c r="H2" s="989"/>
    </row>
    <row customHeight="1" ht="63">
      <c r="A3" s="849"/>
      <c r="B3" s="849" t="s">
        <v>114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1970</v>
      </c>
      <c r="B4" s="849" t="s">
        <v>115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1971</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1972</v>
      </c>
    </row>
    <row customHeight="1" ht="117">
      <c r="A5" s="849" t="s">
        <v>1973</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1975</v>
      </c>
    </row>
    <row customHeight="1" ht="90">
      <c r="A6" s="849" t="s">
        <v>1976</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1977</v>
      </c>
      <c r="B7" s="849" t="s">
        <v>116</v>
      </c>
      <c r="C7" s="987" t="str">
        <f>IF(TEMPLATE_SPHERE="HEAT",D7,E7)</f>
        <v>Форма 11. Информация о расходах на капитальный и текущий ремонт основных средств</v>
      </c>
      <c r="D7" s="849" t="s">
        <v>1978</v>
      </c>
      <c r="E7" s="849" t="s">
        <v>1979</v>
      </c>
      <c r="F7" s="989"/>
      <c r="G7" s="989"/>
      <c r="H7" s="989"/>
    </row>
    <row customHeight="1" ht="108">
      <c r="A8" s="849" t="s">
        <v>1980</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1180</v>
      </c>
      <c r="E8" s="849" t="s">
        <v>1981</v>
      </c>
      <c r="F8" s="989"/>
      <c r="G8" s="989"/>
      <c r="H8" s="989"/>
    </row>
    <row customHeight="1" ht="99">
      <c r="A9" s="849" t="s">
        <v>1982</v>
      </c>
      <c r="B9" s="849"/>
      <c r="C9" s="849" t="s">
        <v>1983</v>
      </c>
      <c r="D9" s="849"/>
      <c r="E9" s="849"/>
      <c r="F9" s="989"/>
      <c r="G9" s="989"/>
      <c r="H9" s="989"/>
    </row>
    <row customHeight="1" ht="126">
      <c r="A10" s="849" t="s">
        <v>1984</v>
      </c>
      <c r="B10" s="849"/>
      <c r="C10" s="849" t="s">
        <v>1985</v>
      </c>
      <c r="D10" s="849"/>
      <c r="E10" s="849"/>
      <c r="F10" s="989"/>
      <c r="G10" s="989"/>
      <c r="H10" s="989"/>
    </row>
    <row customHeight="1" ht="108">
      <c r="A11" s="849" t="s">
        <v>1986</v>
      </c>
      <c r="B11" s="849"/>
      <c r="C11" s="849" t="s">
        <v>1987</v>
      </c>
      <c r="D11" s="849"/>
      <c r="E11" s="849"/>
      <c r="F11" s="989"/>
      <c r="G11" s="989"/>
      <c r="H11" s="989"/>
    </row>
    <row customHeight="1" ht="54">
      <c r="A12" s="849" t="s">
        <v>1988</v>
      </c>
      <c r="B12" s="849"/>
      <c r="C12" s="849" t="s">
        <v>1989</v>
      </c>
      <c r="D12" s="849"/>
      <c r="E12" s="849"/>
      <c r="F12" s="989"/>
      <c r="G12" s="989"/>
      <c r="H12" s="989"/>
    </row>
    <row customHeight="1" ht="45">
      <c r="A13" s="849" t="s">
        <v>1990</v>
      </c>
      <c r="B13" s="849"/>
      <c r="C13" s="849" t="s">
        <v>1991</v>
      </c>
      <c r="D13" s="849"/>
      <c r="E13" s="849"/>
      <c r="F13" s="989"/>
      <c r="G13" s="989"/>
      <c r="H13" s="989"/>
    </row>
    <row customHeight="1" ht="117">
      <c r="A14" s="849" t="s">
        <v>1992</v>
      </c>
      <c r="B14" s="849"/>
      <c r="C14" s="849" t="s">
        <v>1993</v>
      </c>
      <c r="D14" s="849"/>
      <c r="E14" s="849"/>
      <c r="F14" s="989"/>
      <c r="G14" s="989"/>
      <c r="H14" s="989"/>
    </row>
    <row customHeight="1" ht="117">
      <c r="A15" s="849" t="s">
        <v>1994</v>
      </c>
      <c r="B15" s="849"/>
      <c r="C15" s="849" t="s">
        <v>1995</v>
      </c>
      <c r="D15" s="849"/>
      <c r="E15" s="849"/>
      <c r="F15" s="989"/>
      <c r="G15" s="989"/>
      <c r="H15" s="989"/>
    </row>
    <row customHeight="1" ht="63">
      <c r="A16" s="849" t="s">
        <v>1996</v>
      </c>
      <c r="B16" s="849"/>
      <c r="C16" s="849" t="s">
        <v>1997</v>
      </c>
      <c r="D16" s="849"/>
      <c r="E16" s="849"/>
      <c r="F16" s="989"/>
      <c r="G16" s="989"/>
      <c r="H16" s="989"/>
    </row>
    <row customHeight="1" ht="54">
      <c r="A17" s="849" t="s">
        <v>1998</v>
      </c>
      <c r="B17" s="849"/>
      <c r="C17" s="987" t="s">
        <v>1999</v>
      </c>
      <c r="D17" s="849"/>
      <c r="E17" s="849"/>
      <c r="F17" s="989"/>
      <c r="G17" s="989"/>
      <c r="H17" s="989"/>
    </row>
    <row customHeight="1" ht="27">
      <c r="A18" s="849" t="s">
        <v>2000</v>
      </c>
      <c r="B18" s="849"/>
      <c r="C18" s="987" t="s">
        <v>2001</v>
      </c>
      <c r="D18" s="849"/>
      <c r="E18" s="849"/>
      <c r="F18" s="989"/>
      <c r="G18" s="989"/>
      <c r="H18" s="989"/>
    </row>
    <row customHeight="1" ht="54">
      <c r="A19" s="849" t="s">
        <v>2002</v>
      </c>
      <c r="B19" s="849"/>
      <c r="C19" s="987" t="s">
        <v>2003</v>
      </c>
      <c r="D19" s="849"/>
      <c r="E19" s="849"/>
      <c r="F19" s="989"/>
      <c r="G19" s="989"/>
      <c r="H19" s="989"/>
    </row>
    <row customHeight="1" ht="36">
      <c r="A20" s="849" t="s">
        <v>2004</v>
      </c>
      <c r="B20" s="849"/>
      <c r="C20" s="987" t="s">
        <v>2005</v>
      </c>
      <c r="D20" s="849"/>
      <c r="E20" s="849"/>
      <c r="F20" s="989"/>
      <c r="G20" s="989"/>
      <c r="H20" s="989"/>
    </row>
    <row customHeight="1" ht="36">
      <c r="A21" s="849" t="s">
        <v>2006</v>
      </c>
      <c r="B21" s="849"/>
      <c r="C21" s="987" t="s">
        <v>2007</v>
      </c>
      <c r="D21" s="849"/>
      <c r="E21" s="849"/>
      <c r="F21" s="989"/>
      <c r="G21" s="989"/>
      <c r="H21" s="989"/>
    </row>
    <row customHeight="1" ht="27">
      <c r="A22" s="849" t="s">
        <v>2008</v>
      </c>
      <c r="B22" s="849"/>
      <c r="C22" s="987" t="s">
        <v>2009</v>
      </c>
      <c r="D22" s="849"/>
      <c r="E22" s="849"/>
      <c r="F22" s="989"/>
      <c r="G22" s="989"/>
      <c r="H22" s="989"/>
    </row>
    <row customHeight="1" ht="36">
      <c r="A23" s="849" t="s">
        <v>2010</v>
      </c>
      <c r="B23" s="849"/>
      <c r="C23" s="987" t="s">
        <v>2011</v>
      </c>
      <c r="D23" s="849"/>
      <c r="E23" s="849"/>
      <c r="F23" s="989"/>
      <c r="G23" s="989"/>
      <c r="H23" s="989"/>
    </row>
    <row customHeight="1" ht="28.5">
      <c r="A24" s="849" t="s">
        <v>2012</v>
      </c>
      <c r="B24" s="849"/>
      <c r="C24" s="987" t="s">
        <v>2013</v>
      </c>
      <c r="D24" s="849"/>
      <c r="E24" s="849"/>
      <c r="F24" s="989"/>
      <c r="G24" s="989"/>
      <c r="H24" s="989"/>
    </row>
    <row customHeight="1" ht="36">
      <c r="A25" s="849" t="s">
        <v>2014</v>
      </c>
      <c r="B25" s="849"/>
      <c r="C25" s="987" t="s">
        <v>2015</v>
      </c>
      <c r="D25" s="849"/>
      <c r="E25" s="849"/>
      <c r="F25" s="989"/>
      <c r="G25" s="989"/>
      <c r="H25" s="989"/>
    </row>
    <row customHeight="1" ht="27">
      <c r="A26" s="849" t="s">
        <v>2016</v>
      </c>
      <c r="B26" s="849"/>
      <c r="C26" s="987" t="s">
        <v>2017</v>
      </c>
      <c r="D26" s="849"/>
      <c r="E26" s="849"/>
      <c r="F26" s="989"/>
      <c r="G26" s="989"/>
      <c r="H26" s="989"/>
    </row>
    <row customHeight="1" ht="36">
      <c r="A27" s="849" t="s">
        <v>2018</v>
      </c>
      <c r="B27" s="849"/>
      <c r="C27" s="987" t="s">
        <v>2019</v>
      </c>
      <c r="D27" s="849"/>
      <c r="E27" s="849"/>
      <c r="F27" s="989"/>
      <c r="G27" s="989"/>
      <c r="H27" s="989"/>
    </row>
    <row customHeight="1" ht="28.5">
      <c r="A28" s="849" t="s">
        <v>2020</v>
      </c>
      <c r="B28" s="849"/>
      <c r="C28" s="987" t="s">
        <v>2021</v>
      </c>
      <c r="D28" s="849"/>
      <c r="E28" s="849"/>
      <c r="F28" s="989"/>
      <c r="G28" s="989"/>
      <c r="H28" s="989"/>
    </row>
    <row customHeight="1" ht="126">
      <c r="A29" s="849" t="s">
        <v>2022</v>
      </c>
      <c r="B29" s="849" t="s">
        <v>1590</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2024</v>
      </c>
    </row>
    <row customHeight="1" ht="36">
      <c r="A30" s="849" t="s">
        <v>2025</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2027</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2028</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2029</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2031</v>
      </c>
    </row>
    <row customHeight="1" ht="9">
      <c r="A33" s="849"/>
      <c r="B33" s="849"/>
      <c r="C33" s="987"/>
      <c r="D33" s="849"/>
      <c r="E33" s="849"/>
      <c r="F33" s="989"/>
      <c r="G33" s="989"/>
      <c r="H33" s="989"/>
    </row>
    <row customHeight="1" ht="9">
      <c r="A34" s="849"/>
      <c r="B34" s="849" t="s">
        <v>1526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A7D716-19E8-6C27-C148-5EC11FBE2B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2032</v>
      </c>
      <c r="D1" s="901"/>
      <c r="E1" s="901"/>
      <c r="F1" s="901"/>
      <c r="G1" s="901"/>
      <c r="H1" s="901" t="s">
        <v>2033</v>
      </c>
      <c r="I1" s="901"/>
      <c r="J1" s="901"/>
      <c r="K1" s="901"/>
      <c r="L1" s="901"/>
      <c r="M1" s="901" t="s">
        <v>2034</v>
      </c>
      <c r="N1" s="901" t="s">
        <v>2035</v>
      </c>
      <c r="O1" s="2595" t="s">
        <v>2036</v>
      </c>
      <c r="P1" s="2595"/>
      <c r="Q1" s="2595"/>
      <c r="R1" s="2595"/>
      <c r="S1" s="2595"/>
      <c r="T1" s="2595" t="s">
        <v>2034</v>
      </c>
      <c r="U1" s="2595"/>
      <c r="V1" s="2595"/>
      <c r="W1" s="2595"/>
      <c r="X1" s="2595"/>
      <c r="Y1" s="1002"/>
      <c r="Z1" s="2595" t="s">
        <v>2037</v>
      </c>
      <c r="AA1" s="2595"/>
      <c r="AB1" s="2595"/>
      <c r="AC1" s="2595"/>
      <c r="AD1" s="2595"/>
    </row>
    <row customHeight="1" ht="18">
      <c r="A2" s="849"/>
      <c r="B2" s="849"/>
      <c r="C2" s="844" t="s">
        <v>825</v>
      </c>
      <c r="D2" s="844" t="s">
        <v>871</v>
      </c>
      <c r="E2" s="844" t="s">
        <v>924</v>
      </c>
      <c r="F2" s="844" t="s">
        <v>911</v>
      </c>
      <c r="G2" s="844" t="s">
        <v>1638</v>
      </c>
      <c r="H2" s="846"/>
      <c r="I2" s="846"/>
      <c r="J2" s="846"/>
      <c r="K2" s="846"/>
      <c r="L2" s="846"/>
      <c r="M2" s="846"/>
      <c r="N2" s="846"/>
      <c r="O2" s="844" t="s">
        <v>825</v>
      </c>
      <c r="P2" s="844" t="s">
        <v>871</v>
      </c>
      <c r="Q2" s="844" t="s">
        <v>911</v>
      </c>
      <c r="R2" s="844" t="s">
        <v>924</v>
      </c>
      <c r="S2" s="844" t="s">
        <v>1638</v>
      </c>
      <c r="T2" s="844" t="s">
        <v>825</v>
      </c>
      <c r="U2" s="844" t="s">
        <v>871</v>
      </c>
      <c r="V2" s="844" t="s">
        <v>911</v>
      </c>
      <c r="W2" s="844" t="s">
        <v>924</v>
      </c>
      <c r="X2" s="844" t="s">
        <v>1638</v>
      </c>
      <c r="Y2" s="844"/>
      <c r="Z2" s="844" t="s">
        <v>825</v>
      </c>
      <c r="AA2" s="853" t="s">
        <v>871</v>
      </c>
      <c r="AB2" s="844" t="s">
        <v>911</v>
      </c>
      <c r="AC2" s="844" t="s">
        <v>924</v>
      </c>
      <c r="AD2" s="844" t="s">
        <v>1638</v>
      </c>
    </row>
    <row customHeight="1" ht="162">
      <c r="A3" s="848" t="s">
        <v>26</v>
      </c>
      <c r="B3" s="848"/>
      <c r="C3" s="2599" t="s">
        <v>2038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2039</v>
      </c>
      <c r="AA3" s="846" t="s">
        <v>2040</v>
      </c>
      <c r="AB3" s="849" t="s">
        <v>2041</v>
      </c>
      <c r="AC3" s="849" t="s">
        <v>2042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1577</v>
      </c>
      <c r="D11" s="2602" t="s">
        <v>1573</v>
      </c>
      <c r="E11" s="2602" t="s">
        <v>1671</v>
      </c>
      <c r="F11" s="2602" t="s">
        <v>103</v>
      </c>
      <c r="G11" s="2602"/>
      <c r="H11" s="901" t="s">
        <v>2043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2044</v>
      </c>
      <c r="U11" s="846" t="s">
        <v>2045</v>
      </c>
      <c r="V11" s="846"/>
      <c r="W11" s="846"/>
      <c r="X11" s="846"/>
      <c r="Y11" s="1003"/>
      <c r="Z11" s="849" t="s">
        <v>2046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2048</v>
      </c>
      <c r="U12" s="846" t="s">
        <v>2049</v>
      </c>
      <c r="V12" s="846"/>
      <c r="W12" s="846"/>
      <c r="X12" s="846"/>
      <c r="Y12" s="1003"/>
      <c r="Z12" s="849" t="s">
        <v>2050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2052</v>
      </c>
      <c r="U13" s="847" t="s">
        <v>2053</v>
      </c>
      <c r="V13" s="847"/>
      <c r="W13" s="847"/>
      <c r="X13" s="846"/>
      <c r="Y13" s="1003"/>
      <c r="Z13" s="849" t="s">
        <v>2054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2056</v>
      </c>
      <c r="AA14" s="852" t="s">
        <v>2056</v>
      </c>
      <c r="AB14" s="849"/>
      <c r="AC14" s="849"/>
      <c r="AD14" s="849"/>
    </row>
    <row customHeight="1" ht="108">
      <c r="A15" s="2596"/>
      <c r="B15" s="902">
        <v>5</v>
      </c>
      <c r="C15" s="2603"/>
      <c r="D15" s="2603"/>
      <c r="E15" s="2603"/>
      <c r="F15" s="2603"/>
      <c r="G15" s="2603"/>
      <c r="H15" s="2597" t="s">
        <v>2057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1674</v>
      </c>
      <c r="B18" s="902">
        <v>1</v>
      </c>
      <c r="C18" s="846" t="s">
        <v>2043</v>
      </c>
      <c r="D18" s="970" t="s">
        <v>2043</v>
      </c>
      <c r="E18" s="846" t="s">
        <v>2043</v>
      </c>
      <c r="F18" s="846" t="s">
        <v>2043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2060</v>
      </c>
      <c r="U18" s="849" t="s">
        <v>2061</v>
      </c>
      <c r="V18" s="849" t="s">
        <v>2062</v>
      </c>
      <c r="W18" s="849" t="s">
        <v>2063</v>
      </c>
      <c r="X18" s="846"/>
      <c r="Y18" s="1003"/>
      <c r="Z18" s="849" t="s">
        <v>2064</v>
      </c>
      <c r="AA18" s="852" t="s">
        <v>2065</v>
      </c>
      <c r="AB18" s="852" t="s">
        <v>2065</v>
      </c>
      <c r="AC18" s="852" t="s">
        <v>2065</v>
      </c>
      <c r="AD18" s="849"/>
    </row>
    <row customHeight="1" ht="36">
      <c r="A19" s="848"/>
      <c r="B19" s="902">
        <v>2</v>
      </c>
      <c r="C19" s="846" t="s">
        <v>2047</v>
      </c>
      <c r="D19" s="970" t="s">
        <v>2047</v>
      </c>
      <c r="E19" s="846" t="s">
        <v>2047</v>
      </c>
      <c r="F19" s="846" t="s">
        <v>2047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2066</v>
      </c>
      <c r="U19" s="849" t="s">
        <v>2067</v>
      </c>
      <c r="V19" s="849" t="s">
        <v>2068</v>
      </c>
      <c r="W19" s="849" t="s">
        <v>2069</v>
      </c>
      <c r="X19" s="846"/>
      <c r="Y19" s="1003"/>
      <c r="Z19" s="849" t="s">
        <v>2070</v>
      </c>
      <c r="AA19" s="852" t="s">
        <v>2070</v>
      </c>
      <c r="AB19" s="852" t="s">
        <v>2070</v>
      </c>
      <c r="AC19" s="852" t="s">
        <v>2070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726</v>
      </c>
      <c r="P20" s="960" t="s">
        <v>726</v>
      </c>
      <c r="Q20" s="960" t="s">
        <v>726</v>
      </c>
      <c r="R20" s="960" t="s">
        <v>726</v>
      </c>
      <c r="S20" s="960"/>
      <c r="T20" s="967" t="s">
        <v>2071</v>
      </c>
      <c r="U20" s="849" t="s">
        <v>2072</v>
      </c>
      <c r="V20" s="849" t="s">
        <v>2073</v>
      </c>
      <c r="W20" s="849" t="s">
        <v>2074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323</v>
      </c>
      <c r="P21" s="960"/>
      <c r="Q21" s="960"/>
      <c r="R21" s="960"/>
      <c r="S21" s="960"/>
      <c r="T21" s="967" t="s">
        <v>2075</v>
      </c>
      <c r="U21" s="849"/>
      <c r="V21" s="849"/>
      <c r="W21" s="849"/>
      <c r="X21" s="846"/>
      <c r="Y21" s="1003"/>
      <c r="Z21" s="849" t="s">
        <v>2076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323</v>
      </c>
      <c r="R22" s="960"/>
      <c r="S22" s="960"/>
      <c r="T22" s="967"/>
      <c r="U22" s="849"/>
      <c r="V22" s="849" t="s">
        <v>2077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326</v>
      </c>
      <c r="R23" s="960"/>
      <c r="S23" s="960"/>
      <c r="T23" s="967"/>
      <c r="U23" s="849"/>
      <c r="V23" s="849" t="s">
        <v>2078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746</v>
      </c>
      <c r="R24" s="960"/>
      <c r="S24" s="960"/>
      <c r="T24" s="967"/>
      <c r="U24" s="849"/>
      <c r="V24" s="849" t="s">
        <v>2079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326</v>
      </c>
      <c r="P25" s="960" t="s">
        <v>323</v>
      </c>
      <c r="Q25" s="960" t="s">
        <v>753</v>
      </c>
      <c r="R25" s="960" t="s">
        <v>323</v>
      </c>
      <c r="S25" s="960"/>
      <c r="T25" s="967" t="s">
        <v>2080</v>
      </c>
      <c r="U25" s="849" t="s">
        <v>2080</v>
      </c>
      <c r="V25" s="849" t="s">
        <v>2080</v>
      </c>
      <c r="W25" s="849" t="s">
        <v>2080</v>
      </c>
      <c r="X25" s="846"/>
      <c r="Y25" s="1003"/>
      <c r="Z25" s="849"/>
      <c r="AA25" s="852"/>
      <c r="AB25" s="849"/>
      <c r="AC25" s="849"/>
      <c r="AD25" s="849"/>
    </row>
    <row customHeight="1" ht="18">
      <c r="A26" s="848"/>
      <c r="B26" s="902">
        <v>9</v>
      </c>
      <c r="C26" s="846" t="s">
        <v>670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742</v>
      </c>
      <c r="P26" s="960" t="s">
        <v>736</v>
      </c>
      <c r="Q26" s="960" t="s">
        <v>2081</v>
      </c>
      <c r="R26" s="960" t="s">
        <v>736</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2082</v>
      </c>
      <c r="V26" s="967" t="s">
        <v>2082</v>
      </c>
      <c r="W26" s="967" t="s">
        <v>2082</v>
      </c>
      <c r="X26" s="846"/>
      <c r="Y26" s="1003"/>
      <c r="Z26" s="849"/>
      <c r="AA26" s="852"/>
      <c r="AB26" s="849"/>
      <c r="AC26" s="849"/>
      <c r="AD26" s="849"/>
    </row>
    <row customHeight="1" ht="18">
      <c r="A27" s="848"/>
      <c r="B27" s="902">
        <v>10</v>
      </c>
      <c r="C27" s="846" t="s">
        <v>674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744</v>
      </c>
      <c r="P27" s="960" t="s">
        <v>738</v>
      </c>
      <c r="Q27" s="960" t="s">
        <v>2083</v>
      </c>
      <c r="R27" s="960" t="s">
        <v>738</v>
      </c>
      <c r="S27" s="960"/>
      <c r="T27" s="967" t="s">
        <v>2084</v>
      </c>
      <c r="U27" s="967" t="s">
        <v>2084</v>
      </c>
      <c r="V27" s="967" t="s">
        <v>2084</v>
      </c>
      <c r="W27" s="967" t="s">
        <v>2084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746</v>
      </c>
      <c r="P28" s="960"/>
      <c r="Q28" s="960"/>
      <c r="R28" s="960"/>
      <c r="S28" s="960"/>
      <c r="T28" s="967" t="s">
        <v>2085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753</v>
      </c>
      <c r="P29" s="960" t="s">
        <v>326</v>
      </c>
      <c r="Q29" s="960"/>
      <c r="R29" s="960" t="s">
        <v>326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2086</v>
      </c>
      <c r="V29" s="849"/>
      <c r="W29" s="849" t="s">
        <v>2086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755</v>
      </c>
      <c r="P30" s="960" t="s">
        <v>746</v>
      </c>
      <c r="Q30" s="960" t="s">
        <v>755</v>
      </c>
      <c r="R30" s="960" t="s">
        <v>746</v>
      </c>
      <c r="S30" s="960"/>
      <c r="T30" s="967" t="s">
        <v>2087</v>
      </c>
      <c r="U30" s="849" t="s">
        <v>2087</v>
      </c>
      <c r="V30" s="849" t="s">
        <v>2087</v>
      </c>
      <c r="W30" s="849" t="s">
        <v>2087</v>
      </c>
      <c r="X30" s="846"/>
      <c r="Y30" s="1003"/>
      <c r="Z30" s="849"/>
      <c r="AA30" s="852" t="s">
        <v>2088</v>
      </c>
      <c r="AB30" s="852" t="s">
        <v>2088</v>
      </c>
      <c r="AC30" s="852" t="s">
        <v>2088</v>
      </c>
      <c r="AD30" s="849"/>
    </row>
    <row customHeight="1" ht="18">
      <c r="A31" s="848"/>
      <c r="B31" s="902">
        <v>14</v>
      </c>
      <c r="C31" s="846" t="s">
        <v>2089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2090</v>
      </c>
      <c r="P31" s="960" t="s">
        <v>749</v>
      </c>
      <c r="Q31" s="960" t="s">
        <v>2090</v>
      </c>
      <c r="R31" s="960" t="s">
        <v>749</v>
      </c>
      <c r="S31" s="960"/>
      <c r="T31" s="968" t="s">
        <v>2091</v>
      </c>
      <c r="U31" s="849" t="s">
        <v>2091</v>
      </c>
      <c r="V31" s="849" t="s">
        <v>2091</v>
      </c>
      <c r="W31" s="849" t="s">
        <v>2091</v>
      </c>
      <c r="X31" s="846"/>
      <c r="Y31" s="1003"/>
      <c r="Z31" s="849"/>
      <c r="AA31" s="852"/>
      <c r="AB31" s="852"/>
      <c r="AC31" s="852"/>
      <c r="AD31" s="849"/>
    </row>
    <row customHeight="1" ht="36">
      <c r="A32" s="848"/>
      <c r="B32" s="902">
        <v>15</v>
      </c>
      <c r="C32" s="846" t="s">
        <v>2092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2093</v>
      </c>
      <c r="P32" s="960" t="s">
        <v>751</v>
      </c>
      <c r="Q32" s="960" t="s">
        <v>2093</v>
      </c>
      <c r="R32" s="960" t="s">
        <v>751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2094</v>
      </c>
      <c r="V32" s="849" t="s">
        <v>2094</v>
      </c>
      <c r="W32" s="849" t="s">
        <v>2094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757</v>
      </c>
      <c r="P33" s="960" t="s">
        <v>753</v>
      </c>
      <c r="Q33" s="960" t="s">
        <v>757</v>
      </c>
      <c r="R33" s="960" t="s">
        <v>753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2095</v>
      </c>
      <c r="V33" s="849" t="s">
        <v>2095</v>
      </c>
      <c r="W33" s="849" t="s">
        <v>2096</v>
      </c>
      <c r="X33" s="846"/>
      <c r="Y33" s="1003"/>
      <c r="Z33" s="849"/>
      <c r="AA33" s="852" t="s">
        <v>2097</v>
      </c>
      <c r="AB33" s="852" t="s">
        <v>2097</v>
      </c>
      <c r="AC33" s="852" t="s">
        <v>2097</v>
      </c>
      <c r="AD33" s="849"/>
    </row>
    <row customHeight="1" ht="27">
      <c r="A34" s="848"/>
      <c r="B34" s="902">
        <v>17</v>
      </c>
      <c r="C34" s="846" t="s">
        <v>2098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2099</v>
      </c>
      <c r="P34" s="960" t="s">
        <v>2081</v>
      </c>
      <c r="Q34" s="960" t="s">
        <v>2099</v>
      </c>
      <c r="R34" s="960" t="s">
        <v>2081</v>
      </c>
      <c r="S34" s="960"/>
      <c r="T34" s="969" t="s">
        <v>2100</v>
      </c>
      <c r="U34" s="849" t="s">
        <v>2100</v>
      </c>
      <c r="V34" s="849" t="s">
        <v>2100</v>
      </c>
      <c r="W34" s="849" t="s">
        <v>2101</v>
      </c>
      <c r="X34" s="846"/>
      <c r="Y34" s="1003"/>
      <c r="Z34" s="849"/>
      <c r="AA34" s="852"/>
      <c r="AB34" s="849"/>
      <c r="AC34" s="849"/>
      <c r="AD34" s="849"/>
    </row>
    <row customHeight="1" ht="45">
      <c r="A35" s="848"/>
      <c r="B35" s="902">
        <v>18</v>
      </c>
      <c r="C35" s="846" t="s">
        <v>2102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2103</v>
      </c>
      <c r="P35" s="960" t="s">
        <v>2083</v>
      </c>
      <c r="Q35" s="960" t="s">
        <v>2103</v>
      </c>
      <c r="R35" s="960" t="s">
        <v>2083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2104</v>
      </c>
      <c r="V35" s="849" t="s">
        <v>2104</v>
      </c>
      <c r="W35" s="849" t="s">
        <v>2104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759</v>
      </c>
      <c r="P36" s="960" t="s">
        <v>755</v>
      </c>
      <c r="Q36" s="960" t="s">
        <v>759</v>
      </c>
      <c r="R36" s="960" t="s">
        <v>755</v>
      </c>
      <c r="S36" s="960"/>
      <c r="T36" s="967" t="s">
        <v>2105</v>
      </c>
      <c r="U36" s="849" t="s">
        <v>2105</v>
      </c>
      <c r="V36" s="849" t="s">
        <v>2105</v>
      </c>
      <c r="W36" s="849" t="s">
        <v>2105</v>
      </c>
      <c r="X36" s="846"/>
      <c r="Y36" s="1003"/>
      <c r="Z36" s="849"/>
      <c r="AA36" s="852"/>
      <c r="AB36" s="849"/>
      <c r="AC36" s="849"/>
      <c r="AD36" s="849"/>
    </row>
    <row customHeight="1" ht="18">
      <c r="A37" s="848"/>
      <c r="B37" s="902">
        <v>20</v>
      </c>
      <c r="C37" s="846" t="s">
        <v>2106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2107</v>
      </c>
      <c r="P37" s="960" t="s">
        <v>2090</v>
      </c>
      <c r="Q37" s="960" t="s">
        <v>2107</v>
      </c>
      <c r="R37" s="960" t="s">
        <v>2090</v>
      </c>
      <c r="S37" s="960"/>
      <c r="T37" s="967" t="s">
        <v>2108</v>
      </c>
      <c r="U37" s="849" t="s">
        <v>2108</v>
      </c>
      <c r="V37" s="849" t="s">
        <v>2108</v>
      </c>
      <c r="W37" s="849" t="s">
        <v>2108</v>
      </c>
      <c r="X37" s="846"/>
      <c r="Y37" s="1003"/>
      <c r="Z37" s="849"/>
      <c r="AA37" s="852"/>
      <c r="AB37" s="849"/>
      <c r="AC37" s="849"/>
      <c r="AD37" s="849"/>
    </row>
    <row customHeight="1" ht="18">
      <c r="A38" s="848"/>
      <c r="B38" s="902">
        <v>21</v>
      </c>
      <c r="C38" s="846" t="s">
        <v>2109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2110</v>
      </c>
      <c r="P38" s="960" t="s">
        <v>2093</v>
      </c>
      <c r="Q38" s="960" t="s">
        <v>2110</v>
      </c>
      <c r="R38" s="960" t="s">
        <v>2093</v>
      </c>
      <c r="S38" s="960"/>
      <c r="T38" s="967" t="s">
        <v>2111</v>
      </c>
      <c r="U38" s="849" t="s">
        <v>2111</v>
      </c>
      <c r="V38" s="849" t="s">
        <v>2111</v>
      </c>
      <c r="W38" s="849" t="s">
        <v>2111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763</v>
      </c>
      <c r="P39" s="960" t="s">
        <v>757</v>
      </c>
      <c r="Q39" s="960" t="s">
        <v>763</v>
      </c>
      <c r="R39" s="960" t="s">
        <v>757</v>
      </c>
      <c r="S39" s="960"/>
      <c r="T39" s="967" t="s">
        <v>2112</v>
      </c>
      <c r="U39" s="849" t="s">
        <v>2113</v>
      </c>
      <c r="V39" s="849" t="s">
        <v>2114</v>
      </c>
      <c r="W39" s="849" t="s">
        <v>2115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2116</v>
      </c>
      <c r="P40" s="960" t="s">
        <v>759</v>
      </c>
      <c r="Q40" s="960" t="s">
        <v>2116</v>
      </c>
      <c r="R40" s="960" t="s">
        <v>759</v>
      </c>
      <c r="S40" s="960"/>
      <c r="T40" s="846" t="s">
        <v>2117</v>
      </c>
      <c r="U40" s="846" t="s">
        <v>2117</v>
      </c>
      <c r="V40" s="846" t="s">
        <v>2117</v>
      </c>
      <c r="W40" s="846" t="s">
        <v>2117</v>
      </c>
      <c r="X40" s="846"/>
      <c r="Y40" s="1003"/>
      <c r="Z40" s="849" t="s">
        <v>2118</v>
      </c>
      <c r="AA40" s="852" t="s">
        <v>2118</v>
      </c>
      <c r="AB40" s="852" t="s">
        <v>2118</v>
      </c>
      <c r="AC40" s="852" t="s">
        <v>2118</v>
      </c>
      <c r="AD40" s="849"/>
    </row>
    <row customHeight="1" ht="27">
      <c r="A41" s="848"/>
      <c r="B41" s="902">
        <v>24</v>
      </c>
      <c r="C41" s="846" t="s">
        <v>2119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2120</v>
      </c>
      <c r="P41" s="960" t="s">
        <v>2107</v>
      </c>
      <c r="Q41" s="960" t="s">
        <v>2120</v>
      </c>
      <c r="R41" s="960" t="s">
        <v>2107</v>
      </c>
      <c r="S41" s="960"/>
      <c r="T41" s="846" t="s">
        <v>2121</v>
      </c>
      <c r="U41" s="846" t="s">
        <v>2121</v>
      </c>
      <c r="V41" s="846" t="s">
        <v>2121</v>
      </c>
      <c r="W41" s="846" t="s">
        <v>2121</v>
      </c>
      <c r="X41" s="846"/>
      <c r="Y41" s="1003"/>
      <c r="Z41" s="849" t="s">
        <v>2122</v>
      </c>
      <c r="AA41" s="849" t="s">
        <v>2122</v>
      </c>
      <c r="AB41" s="849" t="s">
        <v>2122</v>
      </c>
      <c r="AC41" s="849" t="s">
        <v>2122</v>
      </c>
      <c r="AD41" s="849"/>
    </row>
    <row customHeight="1" ht="27">
      <c r="A42" s="848"/>
      <c r="B42" s="902">
        <v>25</v>
      </c>
      <c r="C42" s="846" t="s">
        <v>2123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2124</v>
      </c>
      <c r="P42" s="960" t="s">
        <v>2110</v>
      </c>
      <c r="Q42" s="960" t="s">
        <v>2124</v>
      </c>
      <c r="R42" s="960" t="s">
        <v>2110</v>
      </c>
      <c r="S42" s="960"/>
      <c r="T42" s="846" t="s">
        <v>2125</v>
      </c>
      <c r="U42" s="846" t="s">
        <v>2125</v>
      </c>
      <c r="V42" s="846" t="s">
        <v>2125</v>
      </c>
      <c r="W42" s="846" t="s">
        <v>2125</v>
      </c>
      <c r="X42" s="846"/>
      <c r="Y42" s="1003"/>
      <c r="Z42" s="849" t="s">
        <v>2126</v>
      </c>
      <c r="AA42" s="849" t="s">
        <v>2126</v>
      </c>
      <c r="AB42" s="849" t="s">
        <v>2126</v>
      </c>
      <c r="AC42" s="849" t="s">
        <v>2126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2127</v>
      </c>
      <c r="P43" s="960" t="s">
        <v>763</v>
      </c>
      <c r="Q43" s="960" t="s">
        <v>2127</v>
      </c>
      <c r="R43" s="960" t="s">
        <v>763</v>
      </c>
      <c r="S43" s="960"/>
      <c r="T43" s="846" t="s">
        <v>2128</v>
      </c>
      <c r="U43" s="846" t="s">
        <v>2128</v>
      </c>
      <c r="V43" s="846" t="s">
        <v>2128</v>
      </c>
      <c r="W43" s="846" t="s">
        <v>2128</v>
      </c>
      <c r="X43" s="846"/>
      <c r="Y43" s="1003"/>
      <c r="Z43" s="849" t="s">
        <v>2129</v>
      </c>
      <c r="AA43" s="849" t="s">
        <v>2129</v>
      </c>
      <c r="AB43" s="849" t="s">
        <v>2129</v>
      </c>
      <c r="AC43" s="849" t="s">
        <v>2129</v>
      </c>
      <c r="AD43" s="849"/>
    </row>
    <row customHeight="1" ht="27">
      <c r="A44" s="848"/>
      <c r="B44" s="902">
        <v>27</v>
      </c>
      <c r="C44" s="846" t="s">
        <v>2130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2131</v>
      </c>
      <c r="P44" s="960" t="s">
        <v>2132</v>
      </c>
      <c r="Q44" s="960" t="s">
        <v>2131</v>
      </c>
      <c r="R44" s="960" t="s">
        <v>2132</v>
      </c>
      <c r="S44" s="960"/>
      <c r="T44" s="846" t="s">
        <v>2121</v>
      </c>
      <c r="U44" s="846" t="s">
        <v>2121</v>
      </c>
      <c r="V44" s="846" t="s">
        <v>2121</v>
      </c>
      <c r="W44" s="846" t="s">
        <v>2121</v>
      </c>
      <c r="X44" s="846"/>
      <c r="Y44" s="1003"/>
      <c r="Z44" s="849" t="s">
        <v>2133</v>
      </c>
      <c r="AA44" s="849" t="s">
        <v>2133</v>
      </c>
      <c r="AB44" s="849" t="s">
        <v>2133</v>
      </c>
      <c r="AC44" s="849" t="s">
        <v>2133</v>
      </c>
      <c r="AD44" s="849"/>
    </row>
    <row customHeight="1" ht="27">
      <c r="A45" s="848"/>
      <c r="B45" s="902">
        <v>28</v>
      </c>
      <c r="C45" s="846" t="s">
        <v>2134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2135</v>
      </c>
      <c r="P45" s="960" t="s">
        <v>2136</v>
      </c>
      <c r="Q45" s="960" t="s">
        <v>2135</v>
      </c>
      <c r="R45" s="960" t="s">
        <v>2136</v>
      </c>
      <c r="S45" s="960"/>
      <c r="T45" s="846" t="s">
        <v>2125</v>
      </c>
      <c r="U45" s="846" t="s">
        <v>2125</v>
      </c>
      <c r="V45" s="846" t="s">
        <v>2125</v>
      </c>
      <c r="W45" s="846" t="s">
        <v>2125</v>
      </c>
      <c r="X45" s="846"/>
      <c r="Y45" s="1003"/>
      <c r="Z45" s="849" t="s">
        <v>2137</v>
      </c>
      <c r="AA45" s="849" t="s">
        <v>2137</v>
      </c>
      <c r="AB45" s="849" t="s">
        <v>2137</v>
      </c>
      <c r="AC45" s="849" t="s">
        <v>2137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2138</v>
      </c>
      <c r="P46" s="960" t="s">
        <v>2116</v>
      </c>
      <c r="Q46" s="960" t="s">
        <v>2138</v>
      </c>
      <c r="R46" s="960" t="s">
        <v>2116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2139</v>
      </c>
      <c r="V46" s="846" t="s">
        <v>2139</v>
      </c>
      <c r="W46" s="846" t="s">
        <v>2139</v>
      </c>
      <c r="X46" s="846"/>
      <c r="Y46" s="1003"/>
      <c r="Z46" s="849" t="s">
        <v>2140</v>
      </c>
      <c r="AA46" s="849" t="s">
        <v>2141</v>
      </c>
      <c r="AB46" s="849" t="s">
        <v>2141</v>
      </c>
      <c r="AC46" s="849" t="s">
        <v>2141</v>
      </c>
      <c r="AD46" s="849"/>
    </row>
    <row customHeight="1" ht="54">
      <c r="A47" s="848"/>
      <c r="B47" s="902">
        <v>30</v>
      </c>
      <c r="C47" s="846" t="s">
        <v>2142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2143</v>
      </c>
      <c r="P47" s="960" t="s">
        <v>2120</v>
      </c>
      <c r="Q47" s="960" t="s">
        <v>2143</v>
      </c>
      <c r="R47" s="960" t="s">
        <v>2120</v>
      </c>
      <c r="S47" s="960"/>
      <c r="T47" s="846" t="s">
        <v>2144</v>
      </c>
      <c r="U47" s="846" t="s">
        <v>2144</v>
      </c>
      <c r="V47" s="846" t="s">
        <v>2144</v>
      </c>
      <c r="W47" s="846" t="s">
        <v>2144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2127</v>
      </c>
      <c r="Q48" s="960" t="s">
        <v>2145</v>
      </c>
      <c r="R48" s="960" t="s">
        <v>2127</v>
      </c>
      <c r="S48" s="960"/>
      <c r="T48" s="846"/>
      <c r="U48" s="846" t="s">
        <v>2146</v>
      </c>
      <c r="V48" s="846" t="s">
        <v>2147</v>
      </c>
      <c r="W48" s="846" t="s">
        <v>2147</v>
      </c>
      <c r="X48" s="846"/>
      <c r="Y48" s="1003"/>
      <c r="Z48" s="849"/>
      <c r="AA48" s="852" t="s">
        <v>2141</v>
      </c>
      <c r="AB48" s="852" t="s">
        <v>2141</v>
      </c>
      <c r="AC48" s="852" t="s">
        <v>2141</v>
      </c>
      <c r="AD48" s="849"/>
    </row>
    <row customHeight="1" ht="54">
      <c r="A49" s="848"/>
      <c r="B49" s="902">
        <v>32</v>
      </c>
      <c r="C49" s="846" t="s">
        <v>2148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2131</v>
      </c>
      <c r="Q49" s="960" t="s">
        <v>2149</v>
      </c>
      <c r="R49" s="960" t="s">
        <v>2131</v>
      </c>
      <c r="S49" s="960"/>
      <c r="T49" s="846"/>
      <c r="U49" s="846" t="s">
        <v>2144</v>
      </c>
      <c r="V49" s="846" t="s">
        <v>2144</v>
      </c>
      <c r="W49" s="846" t="s">
        <v>2144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2145</v>
      </c>
      <c r="P50" s="960" t="s">
        <v>2138</v>
      </c>
      <c r="Q50" s="960" t="s">
        <v>2150</v>
      </c>
      <c r="R50" s="960" t="s">
        <v>2138</v>
      </c>
      <c r="S50" s="960"/>
      <c r="T50" s="846" t="s">
        <v>2151</v>
      </c>
      <c r="U50" s="846" t="s">
        <v>2152</v>
      </c>
      <c r="V50" s="846" t="s">
        <v>2153</v>
      </c>
      <c r="W50" s="846" t="s">
        <v>2154</v>
      </c>
      <c r="X50" s="846"/>
      <c r="Y50" s="1003"/>
      <c r="Z50" s="849" t="s">
        <v>2155</v>
      </c>
      <c r="AA50" s="852" t="s">
        <v>2156</v>
      </c>
      <c r="AB50" s="852" t="s">
        <v>2156</v>
      </c>
      <c r="AC50" s="852" t="s">
        <v>2156</v>
      </c>
      <c r="AD50" s="849"/>
    </row>
    <row customHeight="1" ht="27">
      <c r="A51" s="848"/>
      <c r="B51" s="902">
        <v>34</v>
      </c>
      <c r="C51" s="846" t="s">
        <v>2157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2158</v>
      </c>
      <c r="U51" s="846"/>
      <c r="V51" s="846"/>
      <c r="W51" s="846"/>
      <c r="X51" s="846"/>
      <c r="Y51" s="1003"/>
      <c r="Z51" s="849"/>
      <c r="AA51" s="852"/>
      <c r="AB51" s="852"/>
      <c r="AC51" s="852"/>
      <c r="AD51" s="849"/>
    </row>
    <row customHeight="1" ht="36">
      <c r="A52" s="848"/>
      <c r="B52" s="902">
        <v>35</v>
      </c>
      <c r="C52" s="846" t="s">
        <v>2051</v>
      </c>
      <c r="D52" s="970" t="s">
        <v>2051</v>
      </c>
      <c r="E52" s="846" t="s">
        <v>2051</v>
      </c>
      <c r="F52" s="846" t="s">
        <v>2051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2159</v>
      </c>
      <c r="U52" s="846" t="s">
        <v>2160</v>
      </c>
      <c r="V52" s="846" t="s">
        <v>2161</v>
      </c>
      <c r="W52" s="846" t="s">
        <v>2162</v>
      </c>
      <c r="X52" s="846"/>
      <c r="Y52" s="1003"/>
      <c r="Z52" s="849" t="s">
        <v>767</v>
      </c>
      <c r="AA52" s="852" t="s">
        <v>767</v>
      </c>
      <c r="AB52" s="852" t="s">
        <v>767</v>
      </c>
      <c r="AC52" s="852" t="s">
        <v>767</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771</v>
      </c>
      <c r="P53" s="960" t="s">
        <v>340</v>
      </c>
      <c r="Q53" s="960" t="s">
        <v>340</v>
      </c>
      <c r="R53" s="960" t="s">
        <v>340</v>
      </c>
      <c r="S53" s="960"/>
      <c r="T53" s="846" t="s">
        <v>2163</v>
      </c>
      <c r="U53" s="846" t="s">
        <v>2163</v>
      </c>
      <c r="V53" s="846" t="s">
        <v>2163</v>
      </c>
      <c r="W53" s="846" t="s">
        <v>2163</v>
      </c>
      <c r="X53" s="846"/>
      <c r="Y53" s="1003"/>
      <c r="Z53" s="849"/>
      <c r="AA53" s="852"/>
      <c r="AB53" s="849"/>
      <c r="AC53" s="849"/>
      <c r="AD53" s="849"/>
    </row>
    <row customHeight="1" ht="18">
      <c r="A54" s="848"/>
      <c r="B54" s="902">
        <v>37</v>
      </c>
      <c r="C54" s="846" t="s">
        <v>2057</v>
      </c>
      <c r="D54" s="970" t="s">
        <v>2057</v>
      </c>
      <c r="E54" s="846" t="s">
        <v>2057</v>
      </c>
      <c r="F54" s="846" t="s">
        <v>2057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95</v>
      </c>
      <c r="Q54" s="960" t="s">
        <v>95</v>
      </c>
      <c r="R54" s="960" t="s">
        <v>95</v>
      </c>
      <c r="S54" s="960"/>
      <c r="T54" s="846" t="s">
        <v>769</v>
      </c>
      <c r="U54" s="846" t="s">
        <v>769</v>
      </c>
      <c r="V54" s="846" t="s">
        <v>769</v>
      </c>
      <c r="W54" s="846" t="s">
        <v>769</v>
      </c>
      <c r="X54" s="846"/>
      <c r="Y54" s="1003"/>
      <c r="Z54" s="849" t="s">
        <v>770</v>
      </c>
      <c r="AA54" s="849" t="s">
        <v>770</v>
      </c>
      <c r="AB54" s="849" t="s">
        <v>770</v>
      </c>
      <c r="AC54" s="849" t="s">
        <v>770</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329</v>
      </c>
      <c r="P55" s="960" t="s">
        <v>771</v>
      </c>
      <c r="Q55" s="960" t="s">
        <v>771</v>
      </c>
      <c r="R55" s="960" t="s">
        <v>771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2164</v>
      </c>
      <c r="V55" s="846" t="s">
        <v>2164</v>
      </c>
      <c r="W55" s="846" t="s">
        <v>2164</v>
      </c>
      <c r="X55" s="846"/>
      <c r="Y55" s="1003"/>
      <c r="Z55" s="849" t="s">
        <v>2165</v>
      </c>
      <c r="AA55" s="849" t="s">
        <v>2165</v>
      </c>
      <c r="AB55" s="849" t="s">
        <v>2165</v>
      </c>
      <c r="AC55" s="849" t="s">
        <v>2165</v>
      </c>
      <c r="AD55" s="849"/>
    </row>
    <row customHeight="1" ht="27">
      <c r="A56" s="848"/>
      <c r="B56" s="902">
        <v>39</v>
      </c>
      <c r="C56" s="846" t="s">
        <v>1039</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1161</v>
      </c>
      <c r="P56" s="960" t="s">
        <v>774</v>
      </c>
      <c r="Q56" s="960" t="s">
        <v>774</v>
      </c>
      <c r="R56" s="960" t="s">
        <v>774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2166</v>
      </c>
      <c r="V56" s="846" t="s">
        <v>2166</v>
      </c>
      <c r="W56" s="846" t="s">
        <v>2166</v>
      </c>
      <c r="X56" s="846"/>
      <c r="Y56" s="1003"/>
      <c r="Z56" s="849" t="s">
        <v>776</v>
      </c>
      <c r="AA56" s="849" t="s">
        <v>776</v>
      </c>
      <c r="AB56" s="849" t="s">
        <v>776</v>
      </c>
      <c r="AC56" s="849" t="s">
        <v>776</v>
      </c>
      <c r="AD56" s="849"/>
    </row>
    <row customHeight="1" ht="27">
      <c r="A57" s="848"/>
      <c r="B57" s="902">
        <v>40</v>
      </c>
      <c r="C57" s="846" t="s">
        <v>1041</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2167</v>
      </c>
      <c r="P57" s="960" t="s">
        <v>777</v>
      </c>
      <c r="Q57" s="960" t="s">
        <v>777</v>
      </c>
      <c r="R57" s="960" t="s">
        <v>777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2168</v>
      </c>
      <c r="V57" s="846" t="s">
        <v>2168</v>
      </c>
      <c r="W57" s="846" t="s">
        <v>2168</v>
      </c>
      <c r="X57" s="846"/>
      <c r="Y57" s="1003"/>
      <c r="Z57" s="849" t="s">
        <v>779</v>
      </c>
      <c r="AA57" s="849" t="s">
        <v>779</v>
      </c>
      <c r="AB57" s="849" t="s">
        <v>779</v>
      </c>
      <c r="AC57" s="849" t="s">
        <v>779</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899</v>
      </c>
      <c r="P58" s="960" t="s">
        <v>813</v>
      </c>
      <c r="Q58" s="960" t="s">
        <v>813</v>
      </c>
      <c r="R58" s="960" t="s">
        <v>813</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2169</v>
      </c>
      <c r="V58" s="846" t="s">
        <v>2169</v>
      </c>
      <c r="W58" s="846" t="s">
        <v>2169</v>
      </c>
      <c r="X58" s="846"/>
      <c r="Y58" s="1003"/>
      <c r="Z58" s="849"/>
      <c r="AA58" s="852"/>
      <c r="AB58" s="849"/>
      <c r="AC58" s="849"/>
      <c r="AD58" s="849"/>
    </row>
    <row customHeight="1" ht="36">
      <c r="A59" s="848"/>
      <c r="B59" s="902">
        <v>42</v>
      </c>
      <c r="C59" s="846">
        <v>3</v>
      </c>
      <c r="D59" s="970" t="s">
        <v>2157</v>
      </c>
      <c r="E59" s="846" t="s">
        <v>2157</v>
      </c>
      <c r="F59" s="846" t="s">
        <v>2157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2170</v>
      </c>
      <c r="V59" s="846" t="s">
        <v>2171</v>
      </c>
      <c r="W59" s="846" t="s">
        <v>2172</v>
      </c>
      <c r="X59" s="846"/>
      <c r="Y59" s="1003"/>
      <c r="Z59" s="849"/>
      <c r="AA59" s="852"/>
      <c r="AB59" s="849"/>
      <c r="AC59" s="849"/>
      <c r="AD59" s="849"/>
    </row>
    <row customHeight="1" ht="81">
      <c r="A60" s="848"/>
      <c r="B60" s="902">
        <v>43</v>
      </c>
      <c r="C60" s="846" t="s">
        <v>2173</v>
      </c>
      <c r="D60" s="970" t="s">
        <v>2173</v>
      </c>
      <c r="E60" s="846" t="s">
        <v>2173</v>
      </c>
      <c r="F60" s="846" t="s">
        <v>2173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647</v>
      </c>
      <c r="U60" s="846" t="s">
        <v>647</v>
      </c>
      <c r="V60" s="846" t="s">
        <v>647</v>
      </c>
      <c r="W60" s="846" t="s">
        <v>647</v>
      </c>
      <c r="X60" s="846"/>
      <c r="Y60" s="1003"/>
      <c r="Z60" s="849" t="s">
        <v>2174</v>
      </c>
      <c r="AA60" s="852" t="s">
        <v>2175</v>
      </c>
      <c r="AB60" s="849" t="s">
        <v>2176</v>
      </c>
      <c r="AC60" s="849" t="s">
        <v>2175</v>
      </c>
      <c r="AD60" s="849"/>
    </row>
    <row customHeight="1" ht="9">
      <c r="A61" s="848"/>
      <c r="B61" s="902">
        <v>44</v>
      </c>
      <c r="C61" s="846"/>
      <c r="D61" s="970" t="s">
        <v>2177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2178</v>
      </c>
      <c r="V61" s="846"/>
      <c r="W61" s="846"/>
      <c r="X61" s="846"/>
      <c r="Y61" s="1003"/>
      <c r="Z61" s="849"/>
      <c r="AA61" s="852"/>
      <c r="AB61" s="849"/>
      <c r="AC61" s="849"/>
      <c r="AD61" s="849"/>
    </row>
    <row customHeight="1" ht="9">
      <c r="A62" s="848"/>
      <c r="B62" s="902">
        <v>45</v>
      </c>
      <c r="C62" s="846"/>
      <c r="D62" s="970" t="s">
        <v>2179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2180</v>
      </c>
      <c r="V62" s="846"/>
      <c r="W62" s="846"/>
      <c r="X62" s="846"/>
      <c r="Y62" s="1003"/>
      <c r="Z62" s="849"/>
      <c r="AA62" s="852"/>
      <c r="AB62" s="849"/>
      <c r="AC62" s="849"/>
      <c r="AD62" s="849"/>
    </row>
    <row customHeight="1" ht="18">
      <c r="A63" s="848"/>
      <c r="B63" s="902">
        <v>46</v>
      </c>
      <c r="C63" s="846"/>
      <c r="D63" s="970" t="s">
        <v>2181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153</v>
      </c>
      <c r="Q63" s="960"/>
      <c r="R63" s="960"/>
      <c r="S63" s="960"/>
      <c r="T63" s="846"/>
      <c r="U63" s="846" t="s">
        <v>2182</v>
      </c>
      <c r="V63" s="846"/>
      <c r="W63" s="846"/>
      <c r="X63" s="846"/>
      <c r="Y63" s="1003"/>
      <c r="Z63" s="849"/>
      <c r="AA63" s="852"/>
      <c r="AB63" s="849"/>
      <c r="AC63" s="849"/>
      <c r="AD63" s="849"/>
    </row>
    <row customHeight="1" ht="18">
      <c r="A64" s="848"/>
      <c r="B64" s="902">
        <v>47</v>
      </c>
      <c r="C64" s="846"/>
      <c r="D64" s="970" t="s">
        <v>2183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154</v>
      </c>
      <c r="Q64" s="960"/>
      <c r="R64" s="960"/>
      <c r="S64" s="960"/>
      <c r="T64" s="846"/>
      <c r="U64" s="846" t="s">
        <v>2184</v>
      </c>
      <c r="V64" s="846"/>
      <c r="W64" s="846"/>
      <c r="X64" s="846"/>
      <c r="Y64" s="1003"/>
      <c r="Z64" s="849"/>
      <c r="AA64" s="852" t="s">
        <v>2185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2098</v>
      </c>
      <c r="Q65" s="960"/>
      <c r="R65" s="960"/>
      <c r="S65" s="960"/>
      <c r="T65" s="846"/>
      <c r="U65" s="846" t="s">
        <v>2186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2102</v>
      </c>
      <c r="Q66" s="960"/>
      <c r="R66" s="960"/>
      <c r="S66" s="960"/>
      <c r="T66" s="846"/>
      <c r="U66" s="846" t="s">
        <v>2187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2188</v>
      </c>
      <c r="Q67" s="960"/>
      <c r="R67" s="960"/>
      <c r="S67" s="960"/>
      <c r="T67" s="846"/>
      <c r="U67" s="846" t="s">
        <v>2189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2190</v>
      </c>
      <c r="Q68" s="960"/>
      <c r="R68" s="960"/>
      <c r="S68" s="960"/>
      <c r="T68" s="846"/>
      <c r="U68" s="846" t="s">
        <v>2191</v>
      </c>
      <c r="V68" s="846"/>
      <c r="W68" s="846"/>
      <c r="X68" s="846"/>
      <c r="Y68" s="1003"/>
      <c r="Z68" s="849"/>
      <c r="AA68" s="852"/>
      <c r="AB68" s="849"/>
      <c r="AC68" s="849"/>
      <c r="AD68" s="849"/>
    </row>
    <row customHeight="1" ht="9">
      <c r="A69" s="848"/>
      <c r="B69" s="902">
        <v>52</v>
      </c>
      <c r="C69" s="846"/>
      <c r="D69" s="970" t="s">
        <v>2192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155</v>
      </c>
      <c r="Q69" s="960"/>
      <c r="R69" s="960"/>
      <c r="S69" s="960"/>
      <c r="T69" s="846"/>
      <c r="U69" s="846" t="s">
        <v>2193</v>
      </c>
      <c r="V69" s="846"/>
      <c r="W69" s="846"/>
      <c r="X69" s="846"/>
      <c r="Y69" s="1003"/>
      <c r="Z69" s="849"/>
      <c r="AA69" s="852"/>
      <c r="AB69" s="849"/>
      <c r="AC69" s="849"/>
      <c r="AD69" s="849"/>
    </row>
    <row customHeight="1" ht="27">
      <c r="A70" s="848"/>
      <c r="B70" s="902">
        <v>53</v>
      </c>
      <c r="C70" s="846"/>
      <c r="D70" s="970"/>
      <c r="E70" s="846" t="s">
        <v>2177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2194</v>
      </c>
      <c r="W70" s="846"/>
      <c r="X70" s="846"/>
      <c r="Y70" s="1003"/>
      <c r="Z70" s="849"/>
      <c r="AA70" s="852"/>
      <c r="AB70" s="849"/>
      <c r="AC70" s="849"/>
      <c r="AD70" s="849"/>
    </row>
    <row customHeight="1" ht="36">
      <c r="A71" s="848"/>
      <c r="B71" s="902">
        <v>54</v>
      </c>
      <c r="C71" s="846"/>
      <c r="D71" s="970"/>
      <c r="E71" s="846" t="s">
        <v>2179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2195</v>
      </c>
      <c r="W71" s="846"/>
      <c r="X71" s="846"/>
      <c r="Y71" s="1003"/>
      <c r="Z71" s="849"/>
      <c r="AA71" s="852"/>
      <c r="AB71" s="849"/>
      <c r="AC71" s="849"/>
      <c r="AD71" s="849"/>
    </row>
    <row customHeight="1" ht="27">
      <c r="A72" s="848"/>
      <c r="B72" s="902">
        <v>55</v>
      </c>
      <c r="C72" s="846"/>
      <c r="D72" s="970"/>
      <c r="E72" s="846" t="s">
        <v>2181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2196</v>
      </c>
      <c r="W72" s="846"/>
      <c r="X72" s="846"/>
      <c r="Y72" s="1003"/>
      <c r="Z72" s="849"/>
      <c r="AA72" s="852"/>
      <c r="AB72" s="849"/>
      <c r="AC72" s="849"/>
      <c r="AD72" s="849"/>
    </row>
    <row customHeight="1" ht="36">
      <c r="A73" s="848"/>
      <c r="B73" s="902">
        <v>56</v>
      </c>
      <c r="C73" s="846"/>
      <c r="D73" s="970"/>
      <c r="E73" s="846" t="s">
        <v>2183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2197</v>
      </c>
      <c r="W73" s="846"/>
      <c r="X73" s="846"/>
      <c r="Y73" s="1003"/>
      <c r="Z73" s="849"/>
      <c r="AA73" s="852"/>
      <c r="AB73" s="849"/>
      <c r="AC73" s="849"/>
      <c r="AD73" s="849"/>
    </row>
    <row customHeight="1" ht="18">
      <c r="A74" s="848"/>
      <c r="B74" s="902">
        <v>57</v>
      </c>
      <c r="C74" s="846"/>
      <c r="D74" s="970"/>
      <c r="E74" s="846" t="s">
        <v>2192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2198</v>
      </c>
      <c r="W74" s="846"/>
      <c r="X74" s="846"/>
      <c r="Y74" s="1003"/>
      <c r="Z74" s="849"/>
      <c r="AA74" s="852"/>
      <c r="AB74" s="849"/>
      <c r="AC74" s="849"/>
      <c r="AD74" s="849"/>
    </row>
    <row customHeight="1" ht="18">
      <c r="A75" s="848"/>
      <c r="B75" s="902">
        <v>58</v>
      </c>
      <c r="C75" s="846"/>
      <c r="D75" s="970"/>
      <c r="E75" s="846"/>
      <c r="F75" s="846" t="s">
        <v>2177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2199</v>
      </c>
      <c r="X75" s="846"/>
      <c r="Y75" s="1003"/>
      <c r="Z75" s="849"/>
      <c r="AA75" s="852"/>
      <c r="AB75" s="849"/>
      <c r="AC75" s="849"/>
      <c r="AD75" s="849"/>
    </row>
    <row customHeight="1" ht="36">
      <c r="A76" s="848"/>
      <c r="B76" s="902">
        <v>59</v>
      </c>
      <c r="C76" s="846"/>
      <c r="D76" s="970"/>
      <c r="E76" s="846"/>
      <c r="F76" s="846" t="s">
        <v>2179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2200</v>
      </c>
      <c r="X76" s="846"/>
      <c r="Y76" s="1003"/>
      <c r="Z76" s="849"/>
      <c r="AA76" s="852"/>
      <c r="AB76" s="849"/>
      <c r="AC76" s="849"/>
      <c r="AD76" s="849"/>
    </row>
    <row customHeight="1" ht="18">
      <c r="A77" s="848"/>
      <c r="B77" s="902">
        <v>60</v>
      </c>
      <c r="C77" s="846"/>
      <c r="D77" s="970"/>
      <c r="E77" s="846"/>
      <c r="F77" s="846" t="s">
        <v>2181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2201</v>
      </c>
      <c r="X77" s="846"/>
      <c r="Y77" s="1003"/>
      <c r="Z77" s="849"/>
      <c r="AA77" s="852"/>
      <c r="AB77" s="849"/>
      <c r="AC77" s="849"/>
      <c r="AD77" s="849"/>
    </row>
    <row customHeight="1" ht="72">
      <c r="A78" s="848"/>
      <c r="B78" s="902">
        <v>61</v>
      </c>
      <c r="C78" s="846" t="s">
        <v>2177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652</v>
      </c>
      <c r="U78" s="846"/>
      <c r="V78" s="846"/>
      <c r="W78" s="846"/>
      <c r="X78" s="846"/>
      <c r="Y78" s="1003"/>
      <c r="Z78" s="849" t="s">
        <v>2202</v>
      </c>
      <c r="AA78" s="852"/>
      <c r="AB78" s="849"/>
      <c r="AC78" s="849"/>
      <c r="AD78" s="849"/>
    </row>
    <row customHeight="1" ht="36">
      <c r="A79" s="848"/>
      <c r="B79" s="902">
        <v>62</v>
      </c>
      <c r="C79" s="846" t="s">
        <v>2179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2203</v>
      </c>
      <c r="U79" s="846"/>
      <c r="V79" s="846"/>
      <c r="W79" s="846"/>
      <c r="X79" s="846"/>
      <c r="Y79" s="1003"/>
      <c r="Z79" s="849" t="s">
        <v>2204</v>
      </c>
      <c r="AA79" s="852"/>
      <c r="AB79" s="849"/>
      <c r="AC79" s="849"/>
      <c r="AD79" s="849"/>
    </row>
    <row customHeight="1" ht="45">
      <c r="A80" s="848"/>
      <c r="B80" s="902">
        <v>63</v>
      </c>
      <c r="C80" s="846" t="s">
        <v>2181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153</v>
      </c>
      <c r="P80" s="960"/>
      <c r="Q80" s="960"/>
      <c r="R80" s="960"/>
      <c r="S80" s="960"/>
      <c r="T80" s="846" t="s">
        <v>2205</v>
      </c>
      <c r="U80" s="846"/>
      <c r="V80" s="846"/>
      <c r="W80" s="846"/>
      <c r="X80" s="846"/>
      <c r="Y80" s="1003"/>
      <c r="Z80" s="849" t="s">
        <v>2206</v>
      </c>
      <c r="AA80" s="852"/>
      <c r="AB80" s="849"/>
      <c r="AC80" s="849"/>
      <c r="AD80" s="849"/>
    </row>
    <row customHeight="1" ht="36">
      <c r="A81" s="848"/>
      <c r="B81" s="902">
        <v>64</v>
      </c>
      <c r="C81" s="846" t="s">
        <v>2183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2089</v>
      </c>
      <c r="P81" s="960"/>
      <c r="Q81" s="960"/>
      <c r="R81" s="960"/>
      <c r="S81" s="960"/>
      <c r="T81" s="846" t="s">
        <v>2207</v>
      </c>
      <c r="U81" s="846"/>
      <c r="V81" s="846"/>
      <c r="W81" s="846"/>
      <c r="X81" s="846"/>
      <c r="Y81" s="1003"/>
      <c r="Z81" s="849" t="s">
        <v>2208</v>
      </c>
      <c r="AA81" s="852"/>
      <c r="AB81" s="849"/>
      <c r="AC81" s="849"/>
      <c r="AD81" s="849"/>
    </row>
    <row customHeight="1" ht="90">
      <c r="A82" s="848"/>
      <c r="B82" s="902">
        <v>65</v>
      </c>
      <c r="C82" s="846" t="s">
        <v>2192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154</v>
      </c>
      <c r="P82" s="960"/>
      <c r="Q82" s="960"/>
      <c r="R82" s="960"/>
      <c r="S82" s="960"/>
      <c r="T82" s="846" t="s">
        <v>2209</v>
      </c>
      <c r="U82" s="846"/>
      <c r="V82" s="846"/>
      <c r="W82" s="846"/>
      <c r="X82" s="846"/>
      <c r="Y82" s="1003"/>
      <c r="Z82" s="849" t="s">
        <v>2210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2098</v>
      </c>
      <c r="P83" s="960"/>
      <c r="Q83" s="960"/>
      <c r="R83" s="960"/>
      <c r="S83" s="960"/>
      <c r="T83" s="846" t="s">
        <v>2211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2212</v>
      </c>
      <c r="P84" s="960"/>
      <c r="Q84" s="960"/>
      <c r="R84" s="960"/>
      <c r="S84" s="960"/>
      <c r="T84" s="846" t="s">
        <v>2213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2102</v>
      </c>
      <c r="P85" s="960"/>
      <c r="Q85" s="960"/>
      <c r="R85" s="960"/>
      <c r="S85" s="960"/>
      <c r="T85" s="846" t="s">
        <v>2214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2215</v>
      </c>
      <c r="P86" s="960"/>
      <c r="Q86" s="960"/>
      <c r="R86" s="960"/>
      <c r="S86" s="960"/>
      <c r="T86" s="846" t="s">
        <v>2216</v>
      </c>
      <c r="U86" s="846"/>
      <c r="V86" s="846"/>
      <c r="W86" s="846"/>
      <c r="X86" s="846"/>
      <c r="Y86" s="1003"/>
      <c r="Z86" s="849"/>
      <c r="AA86" s="852"/>
      <c r="AB86" s="849"/>
      <c r="AC86" s="849"/>
      <c r="AD86" s="849"/>
    </row>
    <row customHeight="1" ht="36">
      <c r="A87" s="848"/>
      <c r="B87" s="902">
        <v>70</v>
      </c>
      <c r="C87" s="846" t="s">
        <v>2217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155</v>
      </c>
      <c r="P87" s="960"/>
      <c r="Q87" s="960"/>
      <c r="R87" s="960"/>
      <c r="S87" s="960"/>
      <c r="T87" s="846" t="s">
        <v>2218</v>
      </c>
      <c r="U87" s="846"/>
      <c r="V87" s="846"/>
      <c r="W87" s="846"/>
      <c r="X87" s="846"/>
      <c r="Y87" s="1003"/>
      <c r="Z87" s="849"/>
      <c r="AA87" s="852"/>
      <c r="AB87" s="849"/>
      <c r="AC87" s="849"/>
      <c r="AD87" s="849"/>
    </row>
    <row customHeight="1" ht="18">
      <c r="A88" s="848"/>
      <c r="B88" s="902">
        <v>71</v>
      </c>
      <c r="C88" s="846" t="s">
        <v>2219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156</v>
      </c>
      <c r="P88" s="960"/>
      <c r="Q88" s="960"/>
      <c r="R88" s="960"/>
      <c r="S88" s="960"/>
      <c r="T88" s="846" t="s">
        <v>684</v>
      </c>
      <c r="U88" s="846"/>
      <c r="V88" s="846"/>
      <c r="W88" s="846"/>
      <c r="X88" s="846"/>
      <c r="Y88" s="1003"/>
      <c r="Z88" s="849"/>
      <c r="AA88" s="852"/>
      <c r="AB88" s="849"/>
      <c r="AC88" s="849"/>
      <c r="AD88" s="849"/>
    </row>
    <row customHeight="1" ht="18">
      <c r="A89" s="848"/>
      <c r="B89" s="902">
        <v>72</v>
      </c>
      <c r="C89" s="846" t="s">
        <v>2220</v>
      </c>
      <c r="D89" s="970" t="s">
        <v>2217</v>
      </c>
      <c r="E89" s="846" t="s">
        <v>2217</v>
      </c>
      <c r="F89" s="846" t="s">
        <v>2183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692</v>
      </c>
      <c r="U89" s="846" t="s">
        <v>692</v>
      </c>
      <c r="V89" s="846" t="s">
        <v>692</v>
      </c>
      <c r="W89" s="846" t="s">
        <v>692</v>
      </c>
      <c r="X89" s="846"/>
      <c r="Y89" s="1003"/>
      <c r="Z89" s="849"/>
      <c r="AA89" s="852"/>
      <c r="AB89" s="849"/>
      <c r="AC89" s="849"/>
      <c r="AD89" s="849"/>
    </row>
    <row customHeight="1" ht="27">
      <c r="A90" s="848"/>
      <c r="B90" s="902">
        <v>73</v>
      </c>
      <c r="C90" s="846" t="s">
        <v>2221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158</v>
      </c>
      <c r="P90" s="960"/>
      <c r="Q90" s="960"/>
      <c r="R90" s="960"/>
      <c r="S90" s="960"/>
      <c r="T90" s="846" t="s">
        <v>694</v>
      </c>
      <c r="U90" s="846"/>
      <c r="V90" s="846"/>
      <c r="W90" s="846"/>
      <c r="X90" s="846"/>
      <c r="Y90" s="1003"/>
      <c r="Z90" s="849"/>
      <c r="AA90" s="852"/>
      <c r="AB90" s="849"/>
      <c r="AC90" s="849"/>
      <c r="AD90" s="849"/>
    </row>
    <row customHeight="1" ht="18">
      <c r="A91" s="848"/>
      <c r="B91" s="902">
        <v>74</v>
      </c>
      <c r="C91" s="846"/>
      <c r="D91" s="970" t="s">
        <v>2219</v>
      </c>
      <c r="E91" s="846" t="s">
        <v>2219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157</v>
      </c>
      <c r="Q91" s="960" t="s">
        <v>157</v>
      </c>
      <c r="R91" s="960"/>
      <c r="S91" s="960"/>
      <c r="T91" s="846"/>
      <c r="U91" s="846" t="s">
        <v>2222</v>
      </c>
      <c r="V91" s="846" t="s">
        <v>2222</v>
      </c>
      <c r="W91" s="846"/>
      <c r="X91" s="846"/>
      <c r="Y91" s="1003"/>
      <c r="Z91" s="849"/>
      <c r="AA91" s="852"/>
      <c r="AB91" s="849"/>
      <c r="AC91" s="849"/>
      <c r="AD91" s="849"/>
    </row>
    <row customHeight="1" ht="27">
      <c r="A92" s="848"/>
      <c r="B92" s="902">
        <v>75</v>
      </c>
      <c r="C92" s="846"/>
      <c r="D92" s="970" t="s">
        <v>2220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158</v>
      </c>
      <c r="Q92" s="960"/>
      <c r="R92" s="960"/>
      <c r="S92" s="960"/>
      <c r="T92" s="846"/>
      <c r="U92" s="846" t="s">
        <v>2223</v>
      </c>
      <c r="V92" s="846"/>
      <c r="W92" s="846"/>
      <c r="X92" s="846"/>
      <c r="Y92" s="1003"/>
      <c r="Z92" s="849"/>
      <c r="AA92" s="852" t="s">
        <v>2224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2130</v>
      </c>
      <c r="Q93" s="960"/>
      <c r="R93" s="960"/>
      <c r="S93" s="960"/>
      <c r="T93" s="846"/>
      <c r="U93" s="846" t="s">
        <v>2225</v>
      </c>
      <c r="V93" s="846"/>
      <c r="W93" s="846"/>
      <c r="X93" s="846"/>
      <c r="Y93" s="1003"/>
      <c r="Z93" s="849"/>
      <c r="AA93" s="852" t="s">
        <v>2226</v>
      </c>
      <c r="AB93" s="849"/>
      <c r="AC93" s="849"/>
      <c r="AD93" s="849"/>
    </row>
    <row customHeight="1" ht="45">
      <c r="A94" s="848"/>
      <c r="B94" s="902">
        <v>77</v>
      </c>
      <c r="C94" s="846"/>
      <c r="D94" s="970" t="s">
        <v>2221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1482</v>
      </c>
      <c r="Q94" s="960"/>
      <c r="R94" s="960"/>
      <c r="S94" s="960"/>
      <c r="T94" s="846"/>
      <c r="U94" s="846" t="s">
        <v>2227</v>
      </c>
      <c r="V94" s="846"/>
      <c r="W94" s="846"/>
      <c r="X94" s="846"/>
      <c r="Y94" s="1003"/>
      <c r="Z94" s="849"/>
      <c r="AA94" s="852" t="s">
        <v>2228</v>
      </c>
      <c r="AB94" s="849"/>
      <c r="AC94" s="849"/>
      <c r="AD94" s="849"/>
    </row>
    <row customHeight="1" ht="99">
      <c r="A95" s="848"/>
      <c r="B95" s="902">
        <v>78</v>
      </c>
      <c r="C95" s="846" t="s">
        <v>2229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1482</v>
      </c>
      <c r="P95" s="960"/>
      <c r="Q95" s="960"/>
      <c r="R95" s="960"/>
      <c r="S95" s="960"/>
      <c r="T95" s="846" t="s">
        <v>2230</v>
      </c>
      <c r="U95" s="846"/>
      <c r="V95" s="846"/>
      <c r="W95" s="846"/>
      <c r="X95" s="846"/>
      <c r="Y95" s="1003"/>
      <c r="Z95" s="849"/>
      <c r="AA95" s="852"/>
      <c r="AB95" s="849"/>
      <c r="AC95" s="849"/>
      <c r="AD95" s="849"/>
    </row>
    <row customHeight="1" ht="99">
      <c r="A96" s="848"/>
      <c r="B96" s="902">
        <v>79</v>
      </c>
      <c r="C96" s="846" t="s">
        <v>1173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1488</v>
      </c>
      <c r="P96" s="960"/>
      <c r="Q96" s="960"/>
      <c r="R96" s="960"/>
      <c r="S96" s="960"/>
      <c r="T96" s="846" t="s">
        <v>2231</v>
      </c>
      <c r="U96" s="846"/>
      <c r="V96" s="846"/>
      <c r="W96" s="846"/>
      <c r="X96" s="846"/>
      <c r="Y96" s="1003"/>
      <c r="Z96" s="849" t="s">
        <v>2232</v>
      </c>
      <c r="AA96" s="852"/>
      <c r="AB96" s="849"/>
      <c r="AC96" s="849"/>
      <c r="AD96" s="849"/>
    </row>
    <row customHeight="1" ht="63">
      <c r="A97" s="848"/>
      <c r="B97" s="902">
        <v>80</v>
      </c>
      <c r="C97" s="846" t="s">
        <v>2233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1500</v>
      </c>
      <c r="P97" s="960"/>
      <c r="Q97" s="960"/>
      <c r="R97" s="960"/>
      <c r="S97" s="960"/>
      <c r="T97" s="846" t="s">
        <v>2234</v>
      </c>
      <c r="U97" s="846"/>
      <c r="V97" s="846"/>
      <c r="W97" s="846"/>
      <c r="X97" s="846"/>
      <c r="Y97" s="1003"/>
      <c r="Z97" s="849" t="s">
        <v>2235</v>
      </c>
      <c r="AA97" s="852"/>
      <c r="AB97" s="849"/>
      <c r="AC97" s="849"/>
      <c r="AD97" s="849"/>
    </row>
    <row customHeight="1" ht="63">
      <c r="A98" s="848"/>
      <c r="B98" s="902">
        <v>81</v>
      </c>
      <c r="C98" s="846" t="s">
        <v>2236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1514</v>
      </c>
      <c r="P98" s="960"/>
      <c r="Q98" s="960"/>
      <c r="R98" s="960"/>
      <c r="S98" s="960"/>
      <c r="T98" s="846" t="s">
        <v>2237</v>
      </c>
      <c r="U98" s="846"/>
      <c r="V98" s="846"/>
      <c r="W98" s="846"/>
      <c r="X98" s="846"/>
      <c r="Y98" s="1003"/>
      <c r="Z98" s="849" t="s">
        <v>2235</v>
      </c>
      <c r="AA98" s="852"/>
      <c r="AB98" s="849"/>
      <c r="AC98" s="849"/>
      <c r="AD98" s="849"/>
    </row>
    <row customHeight="1" ht="90">
      <c r="A99" s="848"/>
      <c r="B99" s="902">
        <v>82</v>
      </c>
      <c r="C99" s="846" t="s">
        <v>2238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1526</v>
      </c>
      <c r="P99" s="960"/>
      <c r="Q99" s="960"/>
      <c r="R99" s="960"/>
      <c r="S99" s="960"/>
      <c r="T99" s="846" t="s">
        <v>2239</v>
      </c>
      <c r="U99" s="846"/>
      <c r="V99" s="846"/>
      <c r="W99" s="846"/>
      <c r="X99" s="846"/>
      <c r="Y99" s="1003"/>
      <c r="Z99" s="849" t="s">
        <v>649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2240</v>
      </c>
      <c r="P100" s="960"/>
      <c r="Q100" s="960"/>
      <c r="R100" s="960"/>
      <c r="S100" s="960"/>
      <c r="T100" s="846" t="s">
        <v>2241</v>
      </c>
      <c r="U100" s="846"/>
      <c r="V100" s="846"/>
      <c r="W100" s="846"/>
      <c r="X100" s="846"/>
      <c r="Y100" s="1003"/>
      <c r="Z100" s="849" t="s">
        <v>649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2242</v>
      </c>
      <c r="P101" s="960"/>
      <c r="Q101" s="960"/>
      <c r="R101" s="960"/>
      <c r="S101" s="960"/>
      <c r="T101" s="846" t="s">
        <v>2243</v>
      </c>
      <c r="U101" s="846"/>
      <c r="V101" s="846"/>
      <c r="W101" s="846"/>
      <c r="X101" s="846"/>
      <c r="Y101" s="1003"/>
      <c r="Z101" s="849" t="s">
        <v>649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1680</v>
      </c>
      <c r="B148" s="848"/>
      <c r="C148" s="846" t="s">
        <v>2244</v>
      </c>
      <c r="D148" s="846" t="s">
        <v>1582</v>
      </c>
      <c r="E148" s="846" t="s">
        <v>1682</v>
      </c>
      <c r="F148" s="846" t="s">
        <v>2245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64D28-B79A-16D8-06D7-2BA853C45A7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2248</v>
      </c>
      <c r="M5" s="2606"/>
      <c r="N5" s="2606"/>
      <c r="O5" s="2606"/>
      <c r="P5" s="2606"/>
      <c r="Q5" s="2606"/>
      <c r="R5" s="2606"/>
      <c r="S5" s="2606"/>
      <c r="T5" s="2606"/>
      <c r="U5" s="2606"/>
      <c r="V5" s="1246"/>
      <c r="AD5" s="1158">
        <v>64</v>
      </c>
    </row>
    <row customHeight="1" ht="14.699999999999998">
      <c r="J6" s="379"/>
      <c r="K6" s="379"/>
      <c r="L6" s="2607" t="str">
        <f>IF(org=0,"Не определено",org)</f>
        <v>Филиал "Печорская ГРЭС" АО "Интер РАО-Электрогенерация"</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Комитет Республики Коми по тарифам</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436</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437</v>
      </c>
      <c r="N10" s="307"/>
      <c r="O10" s="2254" t="str">
        <f>IF(TITLE_NUMBER_PR_CHANGE="",IF(TITLE_NUMBER_PR="","",TITLE_NUMBER_PR),TITLE_NUMBER_PR_CHANGE)</f>
        <v>83/5</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https://law.rkomi.ru/?id=66385</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316</v>
      </c>
      <c r="M14" s="2130"/>
      <c r="N14" s="2130"/>
      <c r="O14" s="2130"/>
      <c r="P14" s="2130"/>
      <c r="Q14" s="2130"/>
      <c r="R14" s="2130"/>
      <c r="S14" s="2130"/>
      <c r="T14" s="2130"/>
      <c r="U14" s="2130"/>
      <c r="V14" s="2130"/>
      <c r="W14" s="2130"/>
      <c r="X14" s="2130" t="s">
        <v>317</v>
      </c>
      <c r="AD14" s="1158">
        <v>14</v>
      </c>
    </row>
    <row customHeight="1" ht="14.699999999999998">
      <c r="J15" s="379"/>
      <c r="K15" s="379"/>
      <c r="L15" s="2276" t="s">
        <v>92</v>
      </c>
      <c r="M15" s="2212" t="s">
        <v>441</v>
      </c>
      <c r="N15" s="304"/>
      <c r="O15" s="2277" t="s">
        <v>2249</v>
      </c>
      <c r="P15" s="2278"/>
      <c r="Q15" s="2278"/>
      <c r="R15" s="2278"/>
      <c r="S15" s="2278"/>
      <c r="T15" s="2278"/>
      <c r="U15" s="2279"/>
      <c r="V15" s="2280" t="s">
        <v>443</v>
      </c>
      <c r="W15" s="2283" t="s">
        <v>1170</v>
      </c>
      <c r="X15" s="2130"/>
      <c r="AD15" s="1158">
        <v>14</v>
      </c>
    </row>
    <row customHeight="1" ht="35.699999999999996">
      <c r="J16" s="379"/>
      <c r="K16" s="379"/>
      <c r="L16" s="2276"/>
      <c r="M16" s="2212"/>
      <c r="N16" s="1034"/>
      <c r="O16" s="2263" t="s">
        <v>446</v>
      </c>
      <c r="P16" s="2263" t="s">
        <v>447</v>
      </c>
      <c r="Q16" s="2265" t="s">
        <v>448</v>
      </c>
      <c r="R16" s="2266"/>
      <c r="S16" s="2265" t="s">
        <v>466</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457</v>
      </c>
      <c r="R17" s="1225" t="s">
        <v>458</v>
      </c>
      <c r="S17" s="1295" t="s">
        <v>459</v>
      </c>
      <c r="T17" s="2273" t="s">
        <v>460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115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186</v>
      </c>
      <c r="B19" s="1366" t="s">
        <v>187</v>
      </c>
      <c r="C19" s="1366" t="s">
        <v>188</v>
      </c>
      <c r="D19" s="1366" t="s">
        <v>189</v>
      </c>
      <c r="E19" s="1366"/>
      <c r="F19" s="1368"/>
      <c r="G19" s="1368"/>
      <c r="H19" s="1368"/>
      <c r="I19" s="364"/>
      <c r="J19" s="363"/>
      <c r="K19" s="358"/>
      <c r="L19" s="1296">
        <f>INDEX(PT_DIFFERENTIATION_NUM_NTAR,MATCH(A19,PT_DIFFERENTIATION_NTAR_ID,0))</f>
        <v>1</v>
      </c>
      <c r="M19" s="301" t="s">
        <v>128</v>
      </c>
      <c r="N19" s="303"/>
      <c r="O19" s="2609" t="str">
        <f>INDEX(PT_DIFFERENTIATION_NTAR,MATCH(A19,PT_DIFFERENTIATION_NTAR_ID,0))</f>
        <v>Тариф на теплоноситель, поставляемый АО "Интер РАО - Электрогенерация" потребителям Республики Коми</v>
      </c>
      <c r="P19" s="2609"/>
      <c r="Q19" s="2609"/>
      <c r="R19" s="2609"/>
      <c r="S19" s="2609"/>
      <c r="T19" s="2609"/>
      <c r="U19" s="2609"/>
      <c r="V19" s="2609"/>
      <c r="W19" s="2609"/>
      <c r="X19" s="1261" t="s">
        <v>412</v>
      </c>
      <c r="Z19" s="503"/>
      <c r="AA19" s="503" t="str">
        <f>IF(M19="","",M19)</f>
        <v>Наименование тарифа</v>
      </c>
      <c r="AB19" s="503"/>
      <c r="AC19" s="503"/>
      <c r="AD19" s="1158">
        <v>20</v>
      </c>
    </row>
    <row customHeight="1" ht="21">
      <c r="A20" s="1366" t="s">
        <v>186</v>
      </c>
      <c r="B20" s="1366" t="s">
        <v>187</v>
      </c>
      <c r="C20" s="1366" t="s">
        <v>188</v>
      </c>
      <c r="D20" s="1366" t="s">
        <v>189</v>
      </c>
      <c r="E20" s="1366"/>
      <c r="F20" s="1368"/>
      <c r="G20" s="1368"/>
      <c r="H20" s="1368"/>
      <c r="I20" s="1293"/>
      <c r="J20" s="355"/>
      <c r="K20" s="356"/>
      <c r="L20" s="1296" t="str">
        <f>INDEX(PT_DIFFERENTIATION_NUM_TER,MATCH(B19,PT_DIFFERENTIATION_TER_ID,0))</f>
        <v>1.1</v>
      </c>
      <c r="M20" s="311" t="s">
        <v>413</v>
      </c>
      <c r="N20" s="303"/>
      <c r="O20" s="2609" t="str">
        <f>INDEX(PT_DIFFERENTIATION_TER,MATCH(B19,PT_DIFFERENTIATION_TER_ID,0))</f>
        <v>без дифференциации</v>
      </c>
      <c r="P20" s="2609"/>
      <c r="Q20" s="2609"/>
      <c r="R20" s="2609"/>
      <c r="S20" s="2609"/>
      <c r="T20" s="2609"/>
      <c r="U20" s="2609"/>
      <c r="V20" s="2609"/>
      <c r="W20" s="2609"/>
      <c r="X20" s="1261" t="s">
        <v>414</v>
      </c>
      <c r="Z20" s="503"/>
      <c r="AA20" s="503" t="str">
        <f>IF(M20="","",M20)</f>
        <v>Территория действия тарифа</v>
      </c>
      <c r="AB20" s="503"/>
      <c r="AC20" s="503"/>
      <c r="AD20" s="1158">
        <v>20</v>
      </c>
    </row>
    <row customHeight="1" ht="24">
      <c r="A21" s="1366" t="s">
        <v>186</v>
      </c>
      <c r="B21" s="1366" t="s">
        <v>187</v>
      </c>
      <c r="C21" s="1366" t="s">
        <v>188</v>
      </c>
      <c r="D21" s="1366" t="s">
        <v>189</v>
      </c>
      <c r="E21" s="1366"/>
      <c r="F21" s="1368"/>
      <c r="G21" s="1368"/>
      <c r="H21" s="1368"/>
      <c r="I21" s="357"/>
      <c r="J21" s="355"/>
      <c r="K21" s="356"/>
      <c r="L21" s="1296" t="str">
        <f>INDEX(PT_DIFFERENTIATION_NUM_CS,MATCH(C19,PT_DIFFERENTIATION_CS_ID,0))</f>
        <v>1.1.1</v>
      </c>
      <c r="M21" s="312" t="s">
        <v>415</v>
      </c>
      <c r="N21" s="303"/>
      <c r="O21" s="2609" t="str">
        <f>INDEX(PT_DIFFERENTIATION_CS,MATCH(C19,PT_DIFFERENTIATION_CS_ID,0))</f>
        <v>без дифференциации</v>
      </c>
      <c r="P21" s="2609"/>
      <c r="Q21" s="2609"/>
      <c r="R21" s="2609"/>
      <c r="S21" s="2609"/>
      <c r="T21" s="2609"/>
      <c r="U21" s="2609"/>
      <c r="V21" s="2609"/>
      <c r="W21" s="2609"/>
      <c r="X21" s="1261" t="s">
        <v>416</v>
      </c>
      <c r="Z21" s="503"/>
      <c r="AA21" s="503" t="str">
        <f>IF(M21="","",M21)</f>
        <v>Наименование системы теплоснабжения </v>
      </c>
      <c r="AB21" s="503"/>
      <c r="AC21" s="503"/>
      <c r="AD21" s="1158">
        <v>23</v>
      </c>
    </row>
    <row customHeight="1" ht="21">
      <c r="A22" s="1366" t="s">
        <v>186</v>
      </c>
      <c r="B22" s="1366" t="s">
        <v>187</v>
      </c>
      <c r="C22" s="1366" t="s">
        <v>188</v>
      </c>
      <c r="D22" s="1366" t="s">
        <v>189</v>
      </c>
      <c r="E22" s="1366"/>
      <c r="F22" s="1368"/>
      <c r="G22" s="1368"/>
      <c r="H22" s="1368"/>
      <c r="I22" s="357"/>
      <c r="J22" s="355"/>
      <c r="K22" s="356"/>
      <c r="L22" s="1296" t="str">
        <f>INDEX(PT_DIFFERENTIATION_NUM_IST_TE,MATCH(D19,PT_DIFFERENTIATION_IST_TE_ID,0))</f>
        <v>1.1.1.1</v>
      </c>
      <c r="M22" s="313" t="s">
        <v>417</v>
      </c>
      <c r="N22" s="303"/>
      <c r="O22" s="2609" t="str">
        <f>INDEX(PT_DIFFERENTIATION_IST_TE,MATCH(D19,PT_DIFFERENTIATION_IST_TE_ID,0))</f>
        <v>без дифференциации</v>
      </c>
      <c r="P22" s="2609"/>
      <c r="Q22" s="2609"/>
      <c r="R22" s="2609"/>
      <c r="S22" s="2609"/>
      <c r="T22" s="2609"/>
      <c r="U22" s="2609"/>
      <c r="V22" s="2609"/>
      <c r="W22" s="2609"/>
      <c r="X22" s="1261" t="s">
        <v>418</v>
      </c>
      <c r="Z22" s="503"/>
      <c r="AA22" s="503" t="str">
        <f>IF(M22="","",M22)</f>
        <v>Источник тепловой энергии  </v>
      </c>
      <c r="AB22" s="503"/>
      <c r="AC22" s="503"/>
      <c r="AD22" s="1158">
        <v>20</v>
      </c>
    </row>
    <row customHeight="1" ht="96.75">
      <c r="A23" s="1366" t="s">
        <v>186</v>
      </c>
      <c r="B23" s="1366" t="s">
        <v>187</v>
      </c>
      <c r="C23" s="1366" t="s">
        <v>188</v>
      </c>
      <c r="D23" s="1366" t="s">
        <v>189</v>
      </c>
      <c r="E23" s="1366"/>
      <c r="F23" s="2610" t="str">
        <f>L22&amp;".1"</f>
        <v>1.1.1.1.1</v>
      </c>
      <c r="I23" s="2260">
        <v>1</v>
      </c>
      <c r="J23" s="1294"/>
      <c r="K23" s="359"/>
      <c r="L23" s="1296" t="str">
        <f>$F$23</f>
        <v>1.1.1.1.1</v>
      </c>
      <c r="M23" s="288" t="s">
        <v>420</v>
      </c>
      <c r="N23" s="303"/>
      <c r="O23" s="2308"/>
      <c r="P23" s="2308"/>
      <c r="Q23" s="2308"/>
      <c r="R23" s="2308"/>
      <c r="S23" s="2308"/>
      <c r="T23" s="2308"/>
      <c r="U23" s="2308"/>
      <c r="V23" s="2308"/>
      <c r="W23" s="2308"/>
      <c r="X23" s="1261" t="s">
        <v>421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186</v>
      </c>
      <c r="B24" s="1366" t="s">
        <v>187</v>
      </c>
      <c r="C24" s="1366" t="s">
        <v>188</v>
      </c>
      <c r="D24" s="1366" t="s">
        <v>189</v>
      </c>
      <c r="E24" s="1366"/>
      <c r="F24" s="2610"/>
      <c r="G24" s="2220" t="str">
        <f>F23&amp;".1"</f>
        <v>1.1.1.1.1.1</v>
      </c>
      <c r="I24" s="2260"/>
      <c r="J24" s="2260">
        <v>1</v>
      </c>
      <c r="K24" s="360"/>
      <c r="L24" s="1296" t="str">
        <f>$G$24</f>
        <v>1.1.1.1.1.1</v>
      </c>
      <c r="M24" s="289" t="s">
        <v>423</v>
      </c>
      <c r="N24" s="303"/>
      <c r="O24" s="2248"/>
      <c r="P24" s="2249"/>
      <c r="Q24" s="2249"/>
      <c r="R24" s="2249"/>
      <c r="S24" s="2249"/>
      <c r="T24" s="2249"/>
      <c r="U24" s="2249"/>
      <c r="V24" s="2249"/>
      <c r="W24" s="2250"/>
      <c r="X24" s="1261" t="s">
        <v>424</v>
      </c>
      <c r="Z24" s="503"/>
      <c r="AA24" s="503" t="str">
        <f>IF(M24="","",M24)</f>
        <v>Группа потребителей</v>
      </c>
      <c r="AB24" s="503"/>
      <c r="AC24" s="503"/>
      <c r="AD24" s="1158">
        <v>82</v>
      </c>
    </row>
    <row customHeight="1" ht="11.549999999999999">
      <c r="A25" s="1366" t="s">
        <v>186</v>
      </c>
      <c r="B25" s="1366" t="s">
        <v>187</v>
      </c>
      <c r="C25" s="1366" t="s">
        <v>188</v>
      </c>
      <c r="D25" s="1366" t="s">
        <v>189</v>
      </c>
      <c r="E25" s="1366"/>
      <c r="F25" s="2610"/>
      <c r="G25" s="2220"/>
      <c r="H25" s="2220" t="str">
        <f>G24&amp;".1"</f>
        <v>1.1.1.1.1.1.1</v>
      </c>
      <c r="I25" s="2260"/>
      <c r="J25" s="2260"/>
      <c r="K25" s="360">
        <v>1</v>
      </c>
      <c r="L25" s="1296" t="str">
        <f>$H$25</f>
        <v>1.1.1.1.1.1.1</v>
      </c>
      <c r="M25" s="1350"/>
      <c r="N25" s="303"/>
      <c r="O25" s="754"/>
      <c r="P25" s="328"/>
      <c r="Q25" s="754"/>
      <c r="R25" s="1260"/>
      <c r="S25" s="2605"/>
      <c r="T25" s="2110" t="s">
        <v>65</v>
      </c>
      <c r="U25" s="2605"/>
      <c r="V25" s="2110" t="s">
        <v>19</v>
      </c>
      <c r="W25" s="328"/>
      <c r="X25" s="2256" t="s">
        <v>426</v>
      </c>
      <c r="Y25" s="514">
        <f>STRCHECKDATE(O26:W26)</f>
      </c>
      <c r="Z25" s="503"/>
      <c r="AA25" s="503" t="str">
        <f>IF(M25="","",M25)</f>
        <v/>
      </c>
      <c r="AB25" s="503"/>
      <c r="AC25" s="503"/>
      <c r="AD25" s="1158">
        <v>11</v>
      </c>
    </row>
    <row customHeight="1" ht="11.549999999999999">
      <c r="A26" s="1366" t="s">
        <v>186</v>
      </c>
      <c r="B26" s="1366" t="s">
        <v>187</v>
      </c>
      <c r="C26" s="1366" t="s">
        <v>188</v>
      </c>
      <c r="D26" s="1366" t="s">
        <v>189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186</v>
      </c>
      <c r="B27" s="1366" t="s">
        <v>187</v>
      </c>
      <c r="C27" s="1366" t="s">
        <v>188</v>
      </c>
      <c r="D27" s="1366" t="s">
        <v>189</v>
      </c>
      <c r="E27" s="1366"/>
      <c r="F27" s="2610"/>
      <c r="G27" s="2220"/>
      <c r="I27" s="2260"/>
      <c r="J27" s="2260"/>
      <c r="K27" s="359"/>
      <c r="L27" s="1281"/>
      <c r="M27" s="291" t="s">
        <v>427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186</v>
      </c>
      <c r="B28" s="1366" t="s">
        <v>187</v>
      </c>
      <c r="C28" s="1366" t="s">
        <v>188</v>
      </c>
      <c r="D28" s="1366" t="s">
        <v>189</v>
      </c>
      <c r="E28" s="1366"/>
      <c r="F28" s="2610"/>
      <c r="I28" s="2260"/>
      <c r="J28" s="1294"/>
      <c r="K28" s="359"/>
      <c r="L28" s="1281"/>
      <c r="M28" s="290" t="s">
        <v>428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186</v>
      </c>
      <c r="B29" s="1366" t="s">
        <v>187</v>
      </c>
      <c r="C29" s="1366" t="s">
        <v>188</v>
      </c>
      <c r="D29" s="1366" t="s">
        <v>189</v>
      </c>
      <c r="E29" s="1366"/>
      <c r="F29" s="1368"/>
      <c r="G29" s="1368"/>
      <c r="H29" s="540"/>
      <c r="I29" s="363"/>
      <c r="J29" s="378"/>
      <c r="K29" s="358"/>
      <c r="L29" s="1281"/>
      <c r="M29" s="368" t="s">
        <v>429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186</v>
      </c>
      <c r="B30" s="1366" t="s">
        <v>187</v>
      </c>
      <c r="C30" s="1366" t="s">
        <v>188</v>
      </c>
      <c r="D30" s="1366"/>
      <c r="E30" s="1366" t="s">
        <v>604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186</v>
      </c>
      <c r="B31" s="1366" t="s">
        <v>187</v>
      </c>
      <c r="C31" s="1366"/>
      <c r="D31" s="1366"/>
      <c r="E31" s="1366" t="s">
        <v>2250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2251</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821</v>
      </c>
      <c r="M35" s="2288" t="s">
        <v>2252</v>
      </c>
      <c r="N35" s="2288"/>
      <c r="O35" s="2288"/>
      <c r="P35" s="2288"/>
      <c r="Q35" s="2288"/>
      <c r="R35" s="2288"/>
      <c r="S35" s="2288"/>
      <c r="T35" s="2288"/>
      <c r="U35" s="2288"/>
      <c r="V35" s="2288"/>
      <c r="W35" s="2288"/>
      <c r="X35" s="2288"/>
      <c r="AD35" s="1158">
        <v>27</v>
      </c>
    </row>
    <row customHeight="1" ht="109.19999999999999">
      <c r="H36" s="540"/>
      <c r="I36" s="1306"/>
      <c r="M36" s="2288" t="s">
        <v>2253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3B084-B974-A09F-DFD8-F0A45AFDD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89FCC-E4DD-ED41-2498-E1AECAEE52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05F7F-E1D8-3008-DE83-F9A6AF9A6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A32A1-F2B9-F218-5C77-A696938BF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405E9-6558-5858-70C8-68A3E4B1FE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442E8-1F18-2FE8-1A08-0F582659F3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"Печорская ГРЭС" АО "Интер РАО-Электрогенерация"</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316</v>
      </c>
      <c r="E8" s="2208"/>
      <c r="F8" s="2208"/>
      <c r="G8" s="2211" t="s">
        <v>317</v>
      </c>
      <c r="J8" s="458">
        <v>11</v>
      </c>
    </row>
    <row customHeight="1" ht="11.549999999999999">
      <c r="A9" s="460"/>
      <c r="B9" s="505"/>
      <c r="C9" s="460"/>
      <c r="D9" s="475" t="s">
        <v>92</v>
      </c>
      <c r="E9" s="449" t="s">
        <v>318</v>
      </c>
      <c r="F9" s="449" t="s">
        <v>319</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320</v>
      </c>
      <c r="F11" s="1014" t="str">
        <f>IF(region_name="","",region_name)</f>
        <v>Республика Коми</v>
      </c>
      <c r="G11" s="1015" t="s">
        <v>321</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322</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323</v>
      </c>
      <c r="E14" s="1013" t="s">
        <v>324</v>
      </c>
      <c r="F14" s="1014" t="str">
        <f>IF(inn="","",inn)</f>
        <v>7704784450</v>
      </c>
      <c r="G14" s="1015" t="s">
        <v>325</v>
      </c>
      <c r="H14" s="478"/>
      <c r="J14" s="458">
        <v>0</v>
      </c>
    </row>
    <row customHeight="1" ht="22.5" hidden="1">
      <c r="A15" s="460"/>
      <c r="B15" s="505"/>
      <c r="C15" s="460"/>
      <c r="D15" s="1012" t="s">
        <v>326</v>
      </c>
      <c r="E15" s="1013" t="s">
        <v>327</v>
      </c>
      <c r="F15" s="1014" t="str">
        <f>IF(kpp="","",kpp)</f>
        <v>110543001</v>
      </c>
      <c r="G15" s="1015" t="s">
        <v>328</v>
      </c>
      <c r="H15" s="478"/>
      <c r="J15" s="458">
        <v>0</v>
      </c>
    </row>
    <row customHeight="1" ht="39">
      <c r="A16" s="460"/>
      <c r="B16" s="505"/>
      <c r="C16" s="460"/>
      <c r="D16" s="448" t="s">
        <v>115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329</v>
      </c>
      <c r="B19" s="505"/>
      <c r="C19" s="2216"/>
      <c r="D19" s="448" t="str">
        <f>A19</f>
        <v>5.1</v>
      </c>
      <c r="E19" s="445" t="s">
        <v>330</v>
      </c>
      <c r="F19" s="446" t="s">
        <v>322</v>
      </c>
      <c r="G19" s="447" t="s">
        <v>331</v>
      </c>
      <c r="H19" s="478"/>
      <c r="I19" s="855"/>
      <c r="J19" s="458">
        <v>0</v>
      </c>
    </row>
    <row customHeight="1" ht="24" hidden="1">
      <c r="A20" s="2205"/>
      <c r="B20" s="505"/>
      <c r="C20" s="2216"/>
      <c r="D20" s="443" t="str">
        <f>D19&amp;".1"</f>
        <v>5.1.1</v>
      </c>
      <c r="E20" s="442" t="s">
        <v>332</v>
      </c>
      <c r="F20" s="884" t="s">
        <v>28</v>
      </c>
      <c r="G20" s="477"/>
      <c r="H20" s="478"/>
      <c r="I20" s="855"/>
      <c r="J20" s="458">
        <v>0</v>
      </c>
    </row>
    <row customHeight="1" ht="22.5" hidden="1">
      <c r="A21" s="2205"/>
      <c r="B21" s="505"/>
      <c r="C21" s="2216"/>
      <c r="D21" s="443" t="str">
        <f>D19&amp;".2"</f>
        <v>5.1.2</v>
      </c>
      <c r="E21" s="442" t="s">
        <v>333</v>
      </c>
      <c r="F21" s="1736" t="s">
        <v>28</v>
      </c>
      <c r="G21" s="447" t="s">
        <v>334</v>
      </c>
      <c r="H21" s="478"/>
      <c r="I21" s="855"/>
      <c r="J21" s="458">
        <v>0</v>
      </c>
    </row>
    <row customHeight="1" ht="22.5" hidden="1">
      <c r="A22" s="2205"/>
      <c r="B22" s="505"/>
      <c r="C22" s="2216"/>
      <c r="D22" s="443" t="str">
        <f>D19&amp;".3"</f>
        <v>5.1.3</v>
      </c>
      <c r="E22" s="442" t="s">
        <v>335</v>
      </c>
      <c r="F22" s="884" t="s">
        <v>28</v>
      </c>
      <c r="G22" s="477"/>
      <c r="H22" s="478"/>
      <c r="I22" s="855"/>
      <c r="J22" s="458">
        <v>0</v>
      </c>
    </row>
    <row customHeight="1" ht="22.5" hidden="1">
      <c r="A23" s="2205"/>
      <c r="B23" s="505"/>
      <c r="C23" s="2216"/>
      <c r="D23" s="443" t="str">
        <f>D19&amp;".4"</f>
        <v>5.1.4</v>
      </c>
      <c r="E23" s="442" t="s">
        <v>336</v>
      </c>
      <c r="F23" s="884" t="s">
        <v>28</v>
      </c>
      <c r="G23" s="447" t="s">
        <v>337</v>
      </c>
      <c r="H23" s="478"/>
      <c r="I23" s="855"/>
      <c r="J23" s="458">
        <v>0</v>
      </c>
    </row>
    <row customHeight="1" ht="22.5" hidden="1">
      <c r="A24" s="1981"/>
      <c r="B24" s="505"/>
      <c r="C24" s="495"/>
      <c r="D24" s="470"/>
      <c r="E24" s="1171" t="s">
        <v>338</v>
      </c>
      <c r="F24" s="471"/>
      <c r="G24" s="472"/>
      <c r="H24" s="478"/>
      <c r="I24" s="855"/>
      <c r="J24" s="458">
        <v>0</v>
      </c>
    </row>
    <row s="504" customFormat="1" customHeight="1" ht="24.75" hidden="1">
      <c r="A25" s="460"/>
      <c r="B25" s="505"/>
      <c r="C25" s="505"/>
      <c r="D25" s="1009" t="s">
        <v>94</v>
      </c>
      <c r="E25" s="1011" t="s">
        <v>339</v>
      </c>
      <c r="F25" s="1016" t="s">
        <v>322</v>
      </c>
      <c r="G25" s="1011"/>
      <c r="J25" s="504">
        <v>0</v>
      </c>
    </row>
    <row s="504" customFormat="1" customHeight="1" ht="11.25" hidden="1">
      <c r="A26" s="460"/>
      <c r="B26" s="505"/>
      <c r="C26" s="505"/>
      <c r="D26" s="1009" t="s">
        <v>340</v>
      </c>
      <c r="E26" s="1010" t="s">
        <v>341</v>
      </c>
      <c r="F26" s="1016" t="s">
        <v>322</v>
      </c>
      <c r="G26" s="1011"/>
      <c r="J26" s="504">
        <v>0</v>
      </c>
    </row>
    <row s="504" customFormat="1" customHeight="1" ht="11.25" hidden="1">
      <c r="A27" s="460"/>
      <c r="B27" s="505"/>
      <c r="C27" s="505"/>
      <c r="D27" s="1009" t="s">
        <v>342</v>
      </c>
      <c r="E27" s="1017" t="s">
        <v>343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344</v>
      </c>
      <c r="E28" s="1017" t="s">
        <v>345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346</v>
      </c>
      <c r="E29" s="1017" t="s">
        <v>347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348</v>
      </c>
      <c r="E30" s="1010" t="s">
        <v>349</v>
      </c>
      <c r="F30" s="1018"/>
      <c r="G30" s="1011"/>
      <c r="J30" s="504">
        <v>0</v>
      </c>
    </row>
    <row s="504" customFormat="1" customHeight="1" ht="11.25" hidden="1">
      <c r="A31" s="460"/>
      <c r="B31" s="505"/>
      <c r="C31" s="505"/>
      <c r="D31" s="1009" t="s">
        <v>350</v>
      </c>
      <c r="E31" s="1010" t="s">
        <v>351</v>
      </c>
      <c r="F31" s="1018"/>
      <c r="G31" s="1011"/>
      <c r="J31" s="504">
        <v>0</v>
      </c>
    </row>
    <row s="504" customFormat="1" customHeight="1" ht="11.25" hidden="1">
      <c r="A32" s="460"/>
      <c r="B32" s="505"/>
      <c r="C32" s="505"/>
      <c r="D32" s="1009" t="s">
        <v>352</v>
      </c>
      <c r="E32" s="1010" t="s">
        <v>353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356</v>
      </c>
      <c r="H44" s="478"/>
      <c r="J44" s="458">
        <v>22</v>
      </c>
    </row>
    <row customHeight="1" ht="23.25">
      <c r="A45" s="460"/>
      <c r="B45" s="505"/>
      <c r="C45" s="460"/>
      <c r="D45" s="443">
        <f>D44+1</f>
        <v>12</v>
      </c>
      <c r="E45" s="441" t="s">
        <v>357</v>
      </c>
      <c r="F45" s="446" t="s">
        <v>322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358</v>
      </c>
      <c r="H46" s="478"/>
      <c r="J46" s="458">
        <v>23</v>
      </c>
    </row>
    <row customHeight="1" ht="24">
      <c r="A47" s="2205"/>
      <c r="B47" s="505"/>
      <c r="C47" s="495"/>
      <c r="D47" s="443" t="str">
        <f>D45&amp;".2"</f>
        <v>12.2</v>
      </c>
      <c r="E47" s="445" t="s">
        <v>359</v>
      </c>
      <c r="F47" s="493"/>
      <c r="G47" s="440" t="s">
        <v>360</v>
      </c>
      <c r="H47" s="478"/>
      <c r="J47" s="458">
        <v>23</v>
      </c>
    </row>
    <row customHeight="1" ht="24">
      <c r="A48" s="2205"/>
      <c r="B48" s="505"/>
      <c r="C48" s="495"/>
      <c r="D48" s="443" t="str">
        <f>D45&amp;".3"</f>
        <v>12.3</v>
      </c>
      <c r="E48" s="445" t="s">
        <v>361</v>
      </c>
      <c r="F48" s="493"/>
      <c r="G48" s="440" t="s">
        <v>362</v>
      </c>
      <c r="H48" s="478"/>
      <c r="J48" s="458">
        <v>23</v>
      </c>
    </row>
    <row customHeight="1" ht="24">
      <c r="A49" s="2205"/>
      <c r="B49" s="505"/>
      <c r="C49" s="495"/>
      <c r="D49" s="443" t="str">
        <f>IF(TEMPLATE_SPHERE="TKO",D45&amp;".0",D45&amp;".4")</f>
        <v>12.4</v>
      </c>
      <c r="E49" s="439" t="s">
        <v>363</v>
      </c>
      <c r="F49" s="1688"/>
      <c r="G49" s="1765" t="s">
        <v>364</v>
      </c>
      <c r="H49" s="478"/>
      <c r="J49" s="458">
        <v>23</v>
      </c>
    </row>
    <row customHeight="1" ht="24">
      <c r="A50" s="460"/>
      <c r="B50" s="505"/>
      <c r="C50" s="460"/>
      <c r="D50" s="470"/>
      <c r="E50" s="418" t="s">
        <v>365</v>
      </c>
      <c r="F50" s="471"/>
      <c r="G50" s="1765" t="s">
        <v>366</v>
      </c>
      <c r="H50" s="479"/>
      <c r="J50" s="458">
        <v>23</v>
      </c>
    </row>
    <row customHeight="1" ht="24">
      <c r="A51" s="861"/>
      <c r="B51" s="505"/>
      <c r="C51" s="495"/>
      <c r="D51" s="443">
        <f>D45+1</f>
        <v>13</v>
      </c>
      <c r="E51" s="531" t="s">
        <v>367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309F6-8488-D9E8-96A8-B88127A28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75BE8-0AB8-1B6A-13D8-5B8966044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DA584-6BAA-49F8-34DA-E5C348F25A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8FD24-066D-B164-F1B8-A127B76C7E7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2254</v>
      </c>
      <c r="B1" s="2619" t="s">
        <v>2255</v>
      </c>
      <c r="C1" s="2620" t="s">
        <v>2256</v>
      </c>
      <c r="D1" s="2621"/>
      <c r="E1" s="839" t="s">
        <v>2257</v>
      </c>
    </row>
    <row customHeight="1" ht="11.25">
      <c r="A2" s="2622"/>
      <c r="B2" s="768" t="s">
        <v>26</v>
      </c>
      <c r="C2" s="756"/>
      <c r="D2" s="767"/>
      <c r="E2" s="839"/>
    </row>
    <row customHeight="1" ht="11.25">
      <c r="A3" s="2623"/>
      <c r="B3" s="2624" t="s">
        <v>33</v>
      </c>
      <c r="C3" s="756"/>
      <c r="D3" s="767"/>
      <c r="E3" s="839"/>
    </row>
    <row customHeight="1" ht="11.25">
      <c r="A4" s="2625"/>
      <c r="B4" s="769" t="s">
        <v>1680</v>
      </c>
      <c r="C4" s="756"/>
      <c r="D4" s="767"/>
      <c r="E4" s="839"/>
    </row>
    <row customHeight="1" ht="11.25">
      <c r="A5" s="2626"/>
      <c r="B5" s="769" t="s">
        <v>1674</v>
      </c>
      <c r="C5" s="2627" t="s">
        <v>2022</v>
      </c>
      <c r="D5" s="2628" t="s">
        <v>2258</v>
      </c>
      <c r="E5" s="839"/>
    </row>
    <row s="1853" customFormat="1" customHeight="1" ht="11.25">
      <c r="A6" s="2629"/>
      <c r="B6" s="769" t="s">
        <v>1684</v>
      </c>
      <c r="C6" s="756"/>
      <c r="D6" s="767"/>
      <c r="E6" s="839"/>
    </row>
    <row customHeight="1" ht="11.25">
      <c r="A7" s="2630"/>
      <c r="B7" s="769" t="s">
        <v>1692</v>
      </c>
      <c r="C7" s="756"/>
      <c r="D7" s="767"/>
      <c r="E7" s="839"/>
    </row>
    <row customHeight="1" ht="11.25">
      <c r="A8" s="759"/>
      <c r="B8" s="769" t="s">
        <v>1687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11808-5EB8-A268-FE38-0FF50A75A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32288-A095-DA28-93D7-FE502690A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61788-08F4-8871-0848-36812111CB08}" mc:Ignorable="x14ac xr xr2 xr3">
  <sheetPr>
    <tabColor rgb="FFFFCC99"/>
  </sheetPr>
  <dimension ref="A1:I247"/>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2259</v>
      </c>
      <c r="B1" s="71" t="s">
        <v>2260</v>
      </c>
      <c r="C1" s="71" t="s">
        <v>2261</v>
      </c>
      <c r="D1" s="71" t="s">
        <v>2262</v>
      </c>
      <c r="E1" s="71" t="s">
        <v>2263</v>
      </c>
      <c r="F1" s="71" t="s">
        <v>2264</v>
      </c>
      <c r="G1" s="71" t="s">
        <v>2265</v>
      </c>
      <c r="H1" s="71" t="s">
        <v>2266</v>
      </c>
      <c r="I1" s="71" t="s">
        <v>2267</v>
      </c>
    </row>
    <row customHeight="1" ht="11.25">
      <c r="A2" s="1853" t="s">
        <v>2268</v>
      </c>
      <c r="B2" s="1853" t="s">
        <v>16</v>
      </c>
      <c r="C2" s="1853" t="s">
        <v>2269</v>
      </c>
      <c r="D2" s="1853" t="s">
        <v>2270</v>
      </c>
      <c r="E2" s="1853" t="s">
        <v>2271</v>
      </c>
      <c r="F2" s="1853" t="s">
        <v>2272</v>
      </c>
      <c r="G2" s="1853" t="s">
        <v>28</v>
      </c>
      <c r="H2" s="1853" t="s">
        <v>28</v>
      </c>
      <c r="I2" s="1853" t="s">
        <v>825</v>
      </c>
    </row>
    <row customHeight="1" ht="11.25">
      <c r="A3" s="1853" t="s">
        <v>2268</v>
      </c>
      <c r="B3" s="1853" t="s">
        <v>16</v>
      </c>
      <c r="C3" s="1853" t="s">
        <v>2273</v>
      </c>
      <c r="D3" s="1853" t="s">
        <v>2274</v>
      </c>
      <c r="E3" s="1853" t="s">
        <v>2275</v>
      </c>
      <c r="F3" s="1853" t="s">
        <v>2276</v>
      </c>
      <c r="G3" s="1853" t="s">
        <v>28</v>
      </c>
      <c r="H3" s="1853" t="s">
        <v>28</v>
      </c>
      <c r="I3" s="1853" t="s">
        <v>825</v>
      </c>
    </row>
    <row customHeight="1" ht="11.25">
      <c r="A4" s="1853" t="s">
        <v>2268</v>
      </c>
      <c r="B4" s="1853" t="s">
        <v>16</v>
      </c>
      <c r="C4" s="1853" t="s">
        <v>2277</v>
      </c>
      <c r="D4" s="1853" t="s">
        <v>2278</v>
      </c>
      <c r="E4" s="1853" t="s">
        <v>2279</v>
      </c>
      <c r="F4" s="1853" t="s">
        <v>2280</v>
      </c>
      <c r="G4" s="1853" t="s">
        <v>2281</v>
      </c>
      <c r="H4" s="1853" t="s">
        <v>28</v>
      </c>
      <c r="I4" s="1853" t="s">
        <v>825</v>
      </c>
    </row>
    <row customHeight="1" ht="11.25">
      <c r="A5" s="1853" t="s">
        <v>2268</v>
      </c>
      <c r="B5" s="1853" t="s">
        <v>16</v>
      </c>
      <c r="C5" s="1853" t="s">
        <v>2282</v>
      </c>
      <c r="D5" s="1853" t="s">
        <v>2283</v>
      </c>
      <c r="E5" s="1853" t="s">
        <v>2284</v>
      </c>
      <c r="F5" s="1853" t="s">
        <v>2285</v>
      </c>
      <c r="G5" s="1853" t="s">
        <v>2286</v>
      </c>
      <c r="H5" s="1853" t="s">
        <v>28</v>
      </c>
      <c r="I5" s="1853" t="s">
        <v>825</v>
      </c>
    </row>
    <row customHeight="1" ht="11.25">
      <c r="A6" s="1853" t="s">
        <v>2268</v>
      </c>
      <c r="B6" s="1853" t="s">
        <v>16</v>
      </c>
      <c r="C6" s="1853" t="s">
        <v>2287</v>
      </c>
      <c r="D6" s="1853" t="s">
        <v>2288</v>
      </c>
      <c r="E6" s="1853" t="s">
        <v>2289</v>
      </c>
      <c r="F6" s="1853" t="s">
        <v>2280</v>
      </c>
      <c r="G6" s="1853" t="s">
        <v>28</v>
      </c>
      <c r="H6" s="1853" t="s">
        <v>28</v>
      </c>
      <c r="I6" s="1853" t="s">
        <v>825</v>
      </c>
    </row>
    <row customHeight="1" ht="11.25">
      <c r="A7" s="1853" t="s">
        <v>2268</v>
      </c>
      <c r="B7" s="1853" t="s">
        <v>16</v>
      </c>
      <c r="C7" s="1853" t="s">
        <v>2290</v>
      </c>
      <c r="D7" s="1853" t="s">
        <v>2291</v>
      </c>
      <c r="E7" s="1853" t="s">
        <v>2292</v>
      </c>
      <c r="F7" s="1853" t="s">
        <v>2280</v>
      </c>
      <c r="G7" s="1853" t="s">
        <v>2293</v>
      </c>
      <c r="H7" s="1853" t="s">
        <v>28</v>
      </c>
      <c r="I7" s="1853" t="s">
        <v>825</v>
      </c>
    </row>
    <row customHeight="1" ht="11.25">
      <c r="A8" s="1853" t="s">
        <v>2268</v>
      </c>
      <c r="B8" s="1853" t="s">
        <v>16</v>
      </c>
      <c r="C8" s="1853" t="s">
        <v>2294</v>
      </c>
      <c r="D8" s="1853" t="s">
        <v>2295</v>
      </c>
      <c r="E8" s="1853" t="s">
        <v>2296</v>
      </c>
      <c r="F8" s="1853" t="s">
        <v>2280</v>
      </c>
      <c r="G8" s="1853" t="s">
        <v>28</v>
      </c>
      <c r="H8" s="1853" t="s">
        <v>28</v>
      </c>
      <c r="I8" s="1853" t="s">
        <v>825</v>
      </c>
    </row>
    <row customHeight="1" ht="11.25">
      <c r="A9" s="1853" t="s">
        <v>2268</v>
      </c>
      <c r="B9" s="1853" t="s">
        <v>16</v>
      </c>
      <c r="C9" s="1853" t="s">
        <v>2297</v>
      </c>
      <c r="D9" s="1853" t="s">
        <v>2298</v>
      </c>
      <c r="E9" s="1853" t="s">
        <v>2299</v>
      </c>
      <c r="F9" s="1853" t="s">
        <v>2300</v>
      </c>
      <c r="G9" s="1853" t="s">
        <v>28</v>
      </c>
      <c r="H9" s="1853" t="s">
        <v>28</v>
      </c>
      <c r="I9" s="1853" t="s">
        <v>825</v>
      </c>
    </row>
    <row customHeight="1" ht="11.25">
      <c r="A10" s="1853" t="s">
        <v>2268</v>
      </c>
      <c r="B10" s="1853" t="s">
        <v>16</v>
      </c>
      <c r="C10" s="1853" t="s">
        <v>2301</v>
      </c>
      <c r="D10" s="1853" t="s">
        <v>2302</v>
      </c>
      <c r="E10" s="1853" t="s">
        <v>2303</v>
      </c>
      <c r="F10" s="1853" t="s">
        <v>2276</v>
      </c>
      <c r="G10" s="1853" t="s">
        <v>28</v>
      </c>
      <c r="H10" s="1853" t="s">
        <v>28</v>
      </c>
      <c r="I10" s="1853" t="s">
        <v>825</v>
      </c>
    </row>
    <row customHeight="1" ht="11.25">
      <c r="A11" s="1853" t="s">
        <v>2268</v>
      </c>
      <c r="B11" s="1853" t="s">
        <v>16</v>
      </c>
      <c r="C11" s="1853" t="s">
        <v>2304</v>
      </c>
      <c r="D11" s="1853" t="s">
        <v>2305</v>
      </c>
      <c r="E11" s="1853" t="s">
        <v>2306</v>
      </c>
      <c r="F11" s="1853" t="s">
        <v>2307</v>
      </c>
      <c r="G11" s="1853" t="s">
        <v>28</v>
      </c>
      <c r="H11" s="1853" t="s">
        <v>28</v>
      </c>
      <c r="I11" s="1853" t="s">
        <v>825</v>
      </c>
    </row>
    <row customHeight="1" ht="11.25">
      <c r="A12" s="1853" t="s">
        <v>2268</v>
      </c>
      <c r="B12" s="1853" t="s">
        <v>16</v>
      </c>
      <c r="C12" s="1853" t="s">
        <v>2308</v>
      </c>
      <c r="D12" s="1853" t="s">
        <v>2309</v>
      </c>
      <c r="E12" s="1853" t="s">
        <v>2310</v>
      </c>
      <c r="F12" s="1853" t="s">
        <v>2311</v>
      </c>
      <c r="G12" s="1853" t="s">
        <v>2312</v>
      </c>
      <c r="H12" s="1853" t="s">
        <v>28</v>
      </c>
      <c r="I12" s="1853" t="s">
        <v>825</v>
      </c>
    </row>
    <row customHeight="1" ht="11.25">
      <c r="A13" s="1853" t="s">
        <v>2268</v>
      </c>
      <c r="B13" s="1853" t="s">
        <v>16</v>
      </c>
      <c r="C13" s="1853" t="s">
        <v>2313</v>
      </c>
      <c r="D13" s="1853" t="s">
        <v>2314</v>
      </c>
      <c r="E13" s="1853" t="s">
        <v>2315</v>
      </c>
      <c r="F13" s="1853" t="s">
        <v>2280</v>
      </c>
      <c r="G13" s="1853" t="s">
        <v>2316</v>
      </c>
      <c r="H13" s="1853" t="s">
        <v>28</v>
      </c>
      <c r="I13" s="1853" t="s">
        <v>825</v>
      </c>
    </row>
    <row customHeight="1" ht="11.25">
      <c r="A14" s="1853" t="s">
        <v>2268</v>
      </c>
      <c r="B14" s="1853" t="s">
        <v>16</v>
      </c>
      <c r="C14" s="1853" t="s">
        <v>2317</v>
      </c>
      <c r="D14" s="1853" t="s">
        <v>2318</v>
      </c>
      <c r="E14" s="1853" t="s">
        <v>2319</v>
      </c>
      <c r="F14" s="1853" t="s">
        <v>2320</v>
      </c>
      <c r="G14" s="1853" t="s">
        <v>28</v>
      </c>
      <c r="H14" s="1853" t="s">
        <v>28</v>
      </c>
      <c r="I14" s="1853" t="s">
        <v>825</v>
      </c>
    </row>
    <row customHeight="1" ht="11.25">
      <c r="A15" s="1853" t="s">
        <v>2268</v>
      </c>
      <c r="B15" s="1853" t="s">
        <v>16</v>
      </c>
      <c r="C15" s="1853" t="s">
        <v>2321</v>
      </c>
      <c r="D15" s="1853" t="s">
        <v>2322</v>
      </c>
      <c r="E15" s="1853" t="s">
        <v>2323</v>
      </c>
      <c r="F15" s="1853" t="s">
        <v>2280</v>
      </c>
      <c r="G15" s="1853" t="s">
        <v>2324</v>
      </c>
      <c r="H15" s="1853" t="s">
        <v>28</v>
      </c>
      <c r="I15" s="1853" t="s">
        <v>825</v>
      </c>
    </row>
    <row customHeight="1" ht="11.25">
      <c r="A16" s="1853" t="s">
        <v>2268</v>
      </c>
      <c r="B16" s="1853" t="s">
        <v>16</v>
      </c>
      <c r="C16" s="1853" t="s">
        <v>28</v>
      </c>
      <c r="D16" s="1853" t="s">
        <v>2325</v>
      </c>
      <c r="E16" s="1853" t="s">
        <v>2326</v>
      </c>
      <c r="F16" s="1853" t="s">
        <v>2280</v>
      </c>
      <c r="G16" s="1853" t="s">
        <v>28</v>
      </c>
      <c r="H16" s="1853" t="s">
        <v>28</v>
      </c>
      <c r="I16" s="1853" t="s">
        <v>825</v>
      </c>
    </row>
    <row customHeight="1" ht="11.25">
      <c r="A17" s="1853" t="s">
        <v>2268</v>
      </c>
      <c r="B17" s="1853" t="s">
        <v>16</v>
      </c>
      <c r="C17" s="1853" t="s">
        <v>2327</v>
      </c>
      <c r="D17" s="1853" t="s">
        <v>2328</v>
      </c>
      <c r="E17" s="1853" t="s">
        <v>2329</v>
      </c>
      <c r="F17" s="1853" t="s">
        <v>2330</v>
      </c>
      <c r="G17" s="1853" t="s">
        <v>2331</v>
      </c>
      <c r="H17" s="1853" t="s">
        <v>28</v>
      </c>
      <c r="I17" s="1853" t="s">
        <v>825</v>
      </c>
    </row>
    <row customHeight="1" ht="11.25">
      <c r="A18" s="1853" t="s">
        <v>2268</v>
      </c>
      <c r="B18" s="1853" t="s">
        <v>16</v>
      </c>
      <c r="C18" s="1853" t="s">
        <v>2332</v>
      </c>
      <c r="D18" s="1853" t="s">
        <v>2333</v>
      </c>
      <c r="E18" s="1853" t="s">
        <v>2334</v>
      </c>
      <c r="F18" s="1853" t="s">
        <v>2335</v>
      </c>
      <c r="G18" s="1853" t="s">
        <v>28</v>
      </c>
      <c r="H18" s="1853" t="s">
        <v>28</v>
      </c>
      <c r="I18" s="1853" t="s">
        <v>825</v>
      </c>
    </row>
    <row customHeight="1" ht="11.25">
      <c r="A19" s="1853" t="s">
        <v>2268</v>
      </c>
      <c r="B19" s="1853" t="s">
        <v>16</v>
      </c>
      <c r="C19" s="1853" t="s">
        <v>2336</v>
      </c>
      <c r="D19" s="1853" t="s">
        <v>2337</v>
      </c>
      <c r="E19" s="1853" t="s">
        <v>2338</v>
      </c>
      <c r="F19" s="1853" t="s">
        <v>2280</v>
      </c>
      <c r="G19" s="1853" t="s">
        <v>2339</v>
      </c>
      <c r="H19" s="1853" t="s">
        <v>28</v>
      </c>
      <c r="I19" s="1853" t="s">
        <v>825</v>
      </c>
    </row>
    <row customHeight="1" ht="11.25">
      <c r="A20" s="1853" t="s">
        <v>2268</v>
      </c>
      <c r="B20" s="1853" t="s">
        <v>16</v>
      </c>
      <c r="C20" s="1853" t="s">
        <v>2340</v>
      </c>
      <c r="D20" s="1853" t="s">
        <v>2341</v>
      </c>
      <c r="E20" s="1853" t="s">
        <v>2342</v>
      </c>
      <c r="F20" s="1853" t="s">
        <v>2272</v>
      </c>
      <c r="G20" s="1853" t="s">
        <v>2343</v>
      </c>
      <c r="H20" s="1853" t="s">
        <v>28</v>
      </c>
      <c r="I20" s="1853" t="s">
        <v>825</v>
      </c>
    </row>
    <row customHeight="1" ht="11.25">
      <c r="A21" s="1853" t="s">
        <v>2268</v>
      </c>
      <c r="B21" s="1853" t="s">
        <v>16</v>
      </c>
      <c r="C21" s="1853" t="s">
        <v>2344</v>
      </c>
      <c r="D21" s="1853" t="s">
        <v>2345</v>
      </c>
      <c r="E21" s="1853" t="s">
        <v>2346</v>
      </c>
      <c r="F21" s="1853" t="s">
        <v>2280</v>
      </c>
      <c r="G21" s="1853" t="s">
        <v>28</v>
      </c>
      <c r="H21" s="1853" t="s">
        <v>28</v>
      </c>
      <c r="I21" s="1853" t="s">
        <v>825</v>
      </c>
    </row>
    <row customHeight="1" ht="11.25">
      <c r="A22" s="1853" t="s">
        <v>2268</v>
      </c>
      <c r="B22" s="1853" t="s">
        <v>16</v>
      </c>
      <c r="C22" s="1853" t="s">
        <v>2347</v>
      </c>
      <c r="D22" s="1853" t="s">
        <v>2348</v>
      </c>
      <c r="E22" s="1853" t="s">
        <v>2349</v>
      </c>
      <c r="F22" s="1853" t="s">
        <v>2320</v>
      </c>
      <c r="G22" s="1853" t="s">
        <v>28</v>
      </c>
      <c r="H22" s="1853" t="s">
        <v>28</v>
      </c>
      <c r="I22" s="1853" t="s">
        <v>825</v>
      </c>
    </row>
    <row customHeight="1" ht="11.25">
      <c r="A23" s="1853" t="s">
        <v>2268</v>
      </c>
      <c r="B23" s="1853" t="s">
        <v>16</v>
      </c>
      <c r="C23" s="1853" t="s">
        <v>2350</v>
      </c>
      <c r="D23" s="1853" t="s">
        <v>2351</v>
      </c>
      <c r="E23" s="1853" t="s">
        <v>2352</v>
      </c>
      <c r="F23" s="1853" t="s">
        <v>2353</v>
      </c>
      <c r="G23" s="1853" t="s">
        <v>28</v>
      </c>
      <c r="H23" s="1853" t="s">
        <v>28</v>
      </c>
      <c r="I23" s="1853" t="s">
        <v>825</v>
      </c>
    </row>
    <row customHeight="1" ht="11.25">
      <c r="A24" s="1853" t="s">
        <v>2268</v>
      </c>
      <c r="B24" s="1853" t="s">
        <v>16</v>
      </c>
      <c r="C24" s="1853" t="s">
        <v>2354</v>
      </c>
      <c r="D24" s="1853" t="s">
        <v>2355</v>
      </c>
      <c r="E24" s="1853" t="s">
        <v>2356</v>
      </c>
      <c r="F24" s="1853" t="s">
        <v>2357</v>
      </c>
      <c r="G24" s="1853" t="s">
        <v>2358</v>
      </c>
      <c r="H24" s="1853" t="s">
        <v>28</v>
      </c>
      <c r="I24" s="1853" t="s">
        <v>825</v>
      </c>
    </row>
    <row customHeight="1" ht="11.25">
      <c r="A25" s="1853" t="s">
        <v>2268</v>
      </c>
      <c r="B25" s="1853" t="s">
        <v>16</v>
      </c>
      <c r="C25" s="1853" t="s">
        <v>2359</v>
      </c>
      <c r="D25" s="1853" t="s">
        <v>2360</v>
      </c>
      <c r="E25" s="1853" t="s">
        <v>2361</v>
      </c>
      <c r="F25" s="1853" t="s">
        <v>2362</v>
      </c>
      <c r="G25" s="1853" t="s">
        <v>28</v>
      </c>
      <c r="H25" s="1853" t="s">
        <v>28</v>
      </c>
      <c r="I25" s="1853" t="s">
        <v>825</v>
      </c>
    </row>
    <row customHeight="1" ht="11.25">
      <c r="A26" s="1853" t="s">
        <v>2268</v>
      </c>
      <c r="B26" s="1853" t="s">
        <v>16</v>
      </c>
      <c r="C26" s="1853" t="s">
        <v>2363</v>
      </c>
      <c r="D26" s="1853" t="s">
        <v>2364</v>
      </c>
      <c r="E26" s="1853" t="s">
        <v>2365</v>
      </c>
      <c r="F26" s="1853" t="s">
        <v>2280</v>
      </c>
      <c r="G26" s="1853" t="s">
        <v>28</v>
      </c>
      <c r="H26" s="1853" t="s">
        <v>28</v>
      </c>
      <c r="I26" s="1853" t="s">
        <v>825</v>
      </c>
    </row>
    <row customHeight="1" ht="11.25">
      <c r="A27" s="1853" t="s">
        <v>2268</v>
      </c>
      <c r="B27" s="1853" t="s">
        <v>16</v>
      </c>
      <c r="C27" s="1853" t="s">
        <v>2366</v>
      </c>
      <c r="D27" s="1853" t="s">
        <v>2367</v>
      </c>
      <c r="E27" s="1853" t="s">
        <v>2368</v>
      </c>
      <c r="F27" s="1853" t="s">
        <v>2311</v>
      </c>
      <c r="G27" s="1853" t="s">
        <v>2312</v>
      </c>
      <c r="H27" s="1853" t="s">
        <v>28</v>
      </c>
      <c r="I27" s="1853" t="s">
        <v>825</v>
      </c>
    </row>
    <row customHeight="1" ht="11.25">
      <c r="A28" s="1853" t="s">
        <v>2268</v>
      </c>
      <c r="B28" s="1853" t="s">
        <v>16</v>
      </c>
      <c r="C28" s="1853" t="s">
        <v>2369</v>
      </c>
      <c r="D28" s="1853" t="s">
        <v>2370</v>
      </c>
      <c r="E28" s="1853" t="s">
        <v>2371</v>
      </c>
      <c r="F28" s="1853" t="s">
        <v>2311</v>
      </c>
      <c r="G28" s="1853" t="s">
        <v>2312</v>
      </c>
      <c r="H28" s="1853" t="s">
        <v>28</v>
      </c>
      <c r="I28" s="1853" t="s">
        <v>825</v>
      </c>
    </row>
    <row customHeight="1" ht="11.25">
      <c r="A29" s="1853" t="s">
        <v>2268</v>
      </c>
      <c r="B29" s="1853" t="s">
        <v>16</v>
      </c>
      <c r="C29" s="1853" t="s">
        <v>2372</v>
      </c>
      <c r="D29" s="1853" t="s">
        <v>2373</v>
      </c>
      <c r="E29" s="1853" t="s">
        <v>2374</v>
      </c>
      <c r="F29" s="1853" t="s">
        <v>2280</v>
      </c>
      <c r="G29" s="1853" t="s">
        <v>28</v>
      </c>
      <c r="H29" s="1853" t="s">
        <v>28</v>
      </c>
      <c r="I29" s="1853" t="s">
        <v>825</v>
      </c>
    </row>
    <row customHeight="1" ht="11.25">
      <c r="A30" s="1853" t="s">
        <v>2268</v>
      </c>
      <c r="B30" s="1853" t="s">
        <v>16</v>
      </c>
      <c r="C30" s="1853" t="s">
        <v>2375</v>
      </c>
      <c r="D30" s="1853" t="s">
        <v>2376</v>
      </c>
      <c r="E30" s="1853" t="s">
        <v>2377</v>
      </c>
      <c r="F30" s="1853" t="s">
        <v>2378</v>
      </c>
      <c r="G30" s="1853" t="s">
        <v>28</v>
      </c>
      <c r="H30" s="1853" t="s">
        <v>28</v>
      </c>
      <c r="I30" s="1853" t="s">
        <v>825</v>
      </c>
    </row>
    <row customHeight="1" ht="11.25">
      <c r="A31" s="1853" t="s">
        <v>2268</v>
      </c>
      <c r="B31" s="1853" t="s">
        <v>16</v>
      </c>
      <c r="C31" s="1853" t="s">
        <v>2379</v>
      </c>
      <c r="D31" s="1853" t="s">
        <v>2380</v>
      </c>
      <c r="E31" s="1853" t="s">
        <v>2381</v>
      </c>
      <c r="F31" s="1853" t="s">
        <v>2382</v>
      </c>
      <c r="G31" s="1853" t="s">
        <v>28</v>
      </c>
      <c r="H31" s="1853" t="s">
        <v>28</v>
      </c>
      <c r="I31" s="1853" t="s">
        <v>825</v>
      </c>
    </row>
    <row customHeight="1" ht="11.25">
      <c r="A32" s="1853" t="s">
        <v>2268</v>
      </c>
      <c r="B32" s="1853" t="s">
        <v>16</v>
      </c>
      <c r="C32" s="1853" t="s">
        <v>2383</v>
      </c>
      <c r="D32" s="1853" t="s">
        <v>2384</v>
      </c>
      <c r="E32" s="1853" t="s">
        <v>2385</v>
      </c>
      <c r="F32" s="1853" t="s">
        <v>2311</v>
      </c>
      <c r="G32" s="1853" t="s">
        <v>2386</v>
      </c>
      <c r="H32" s="1853" t="s">
        <v>28</v>
      </c>
      <c r="I32" s="1853" t="s">
        <v>825</v>
      </c>
    </row>
    <row customHeight="1" ht="11.25">
      <c r="A33" s="1853" t="s">
        <v>2268</v>
      </c>
      <c r="B33" s="1853" t="s">
        <v>16</v>
      </c>
      <c r="C33" s="1853" t="s">
        <v>2387</v>
      </c>
      <c r="D33" s="1853" t="s">
        <v>2388</v>
      </c>
      <c r="E33" s="1853" t="s">
        <v>2389</v>
      </c>
      <c r="F33" s="1853" t="s">
        <v>2362</v>
      </c>
      <c r="G33" s="1853" t="s">
        <v>28</v>
      </c>
      <c r="H33" s="1853" t="s">
        <v>28</v>
      </c>
      <c r="I33" s="1853" t="s">
        <v>825</v>
      </c>
    </row>
    <row customHeight="1" ht="11.25">
      <c r="A34" s="1853" t="s">
        <v>2268</v>
      </c>
      <c r="B34" s="1853" t="s">
        <v>16</v>
      </c>
      <c r="C34" s="1853" t="s">
        <v>2390</v>
      </c>
      <c r="D34" s="1853" t="s">
        <v>2391</v>
      </c>
      <c r="E34" s="1853" t="s">
        <v>2392</v>
      </c>
      <c r="F34" s="1853" t="s">
        <v>2320</v>
      </c>
      <c r="G34" s="1853" t="s">
        <v>2312</v>
      </c>
      <c r="H34" s="1853" t="s">
        <v>28</v>
      </c>
      <c r="I34" s="1853" t="s">
        <v>825</v>
      </c>
    </row>
    <row customHeight="1" ht="11.25">
      <c r="A35" s="1853" t="s">
        <v>2268</v>
      </c>
      <c r="B35" s="1853" t="s">
        <v>16</v>
      </c>
      <c r="C35" s="1853" t="s">
        <v>2393</v>
      </c>
      <c r="D35" s="1853" t="s">
        <v>2394</v>
      </c>
      <c r="E35" s="1853" t="s">
        <v>2395</v>
      </c>
      <c r="F35" s="1853" t="s">
        <v>2280</v>
      </c>
      <c r="G35" s="1853" t="s">
        <v>28</v>
      </c>
      <c r="H35" s="1853" t="s">
        <v>28</v>
      </c>
      <c r="I35" s="1853" t="s">
        <v>825</v>
      </c>
    </row>
    <row customHeight="1" ht="11.25">
      <c r="A36" s="1853" t="s">
        <v>2268</v>
      </c>
      <c r="B36" s="1853" t="s">
        <v>16</v>
      </c>
      <c r="C36" s="1853" t="s">
        <v>2396</v>
      </c>
      <c r="D36" s="1853" t="s">
        <v>2397</v>
      </c>
      <c r="E36" s="1853" t="s">
        <v>2398</v>
      </c>
      <c r="F36" s="1853" t="s">
        <v>2280</v>
      </c>
      <c r="G36" s="1853" t="s">
        <v>28</v>
      </c>
      <c r="H36" s="1853" t="s">
        <v>28</v>
      </c>
      <c r="I36" s="1853" t="s">
        <v>825</v>
      </c>
    </row>
    <row customHeight="1" ht="11.25">
      <c r="A37" s="1853" t="s">
        <v>2268</v>
      </c>
      <c r="B37" s="1853" t="s">
        <v>16</v>
      </c>
      <c r="C37" s="1853" t="s">
        <v>2399</v>
      </c>
      <c r="D37" s="1853" t="s">
        <v>2400</v>
      </c>
      <c r="E37" s="1853" t="s">
        <v>2401</v>
      </c>
      <c r="F37" s="1853" t="s">
        <v>2402</v>
      </c>
      <c r="G37" s="1853" t="s">
        <v>28</v>
      </c>
      <c r="H37" s="1853" t="s">
        <v>28</v>
      </c>
      <c r="I37" s="1853" t="s">
        <v>825</v>
      </c>
    </row>
    <row customHeight="1" ht="11.25">
      <c r="A38" s="1853" t="s">
        <v>2268</v>
      </c>
      <c r="B38" s="1853" t="s">
        <v>16</v>
      </c>
      <c r="C38" s="1853" t="s">
        <v>2403</v>
      </c>
      <c r="D38" s="1853" t="s">
        <v>2404</v>
      </c>
      <c r="E38" s="1853" t="s">
        <v>2405</v>
      </c>
      <c r="F38" s="1853" t="s">
        <v>2406</v>
      </c>
      <c r="G38" s="1853" t="s">
        <v>28</v>
      </c>
      <c r="H38" s="1853" t="s">
        <v>28</v>
      </c>
      <c r="I38" s="1853" t="s">
        <v>825</v>
      </c>
    </row>
    <row customHeight="1" ht="11.25">
      <c r="A39" s="1853" t="s">
        <v>2268</v>
      </c>
      <c r="B39" s="1853" t="s">
        <v>16</v>
      </c>
      <c r="C39" s="1853" t="s">
        <v>2407</v>
      </c>
      <c r="D39" s="1853" t="s">
        <v>2408</v>
      </c>
      <c r="E39" s="1853" t="s">
        <v>2409</v>
      </c>
      <c r="F39" s="1853" t="s">
        <v>2410</v>
      </c>
      <c r="G39" s="1853" t="s">
        <v>28</v>
      </c>
      <c r="H39" s="1853" t="s">
        <v>28</v>
      </c>
      <c r="I39" s="1853" t="s">
        <v>825</v>
      </c>
    </row>
    <row customHeight="1" ht="11.25">
      <c r="A40" s="1853" t="s">
        <v>2268</v>
      </c>
      <c r="B40" s="1853" t="s">
        <v>16</v>
      </c>
      <c r="C40" s="1853" t="s">
        <v>2411</v>
      </c>
      <c r="D40" s="1853" t="s">
        <v>2412</v>
      </c>
      <c r="E40" s="1853" t="s">
        <v>2413</v>
      </c>
      <c r="F40" s="1853" t="s">
        <v>2414</v>
      </c>
      <c r="G40" s="1853" t="s">
        <v>28</v>
      </c>
      <c r="H40" s="1853" t="s">
        <v>28</v>
      </c>
      <c r="I40" s="1853" t="s">
        <v>825</v>
      </c>
    </row>
    <row customHeight="1" ht="11.25">
      <c r="A41" s="1853" t="s">
        <v>2268</v>
      </c>
      <c r="B41" s="1853" t="s">
        <v>16</v>
      </c>
      <c r="C41" s="1853" t="s">
        <v>2415</v>
      </c>
      <c r="D41" s="1853" t="s">
        <v>2416</v>
      </c>
      <c r="E41" s="1853" t="s">
        <v>2417</v>
      </c>
      <c r="F41" s="1853" t="s">
        <v>2307</v>
      </c>
      <c r="G41" s="1853" t="s">
        <v>28</v>
      </c>
      <c r="H41" s="1853" t="s">
        <v>28</v>
      </c>
      <c r="I41" s="1853" t="s">
        <v>825</v>
      </c>
    </row>
    <row customHeight="1" ht="11.25">
      <c r="A42" s="1853" t="s">
        <v>2268</v>
      </c>
      <c r="B42" s="1853" t="s">
        <v>16</v>
      </c>
      <c r="C42" s="1853" t="s">
        <v>2418</v>
      </c>
      <c r="D42" s="1853" t="s">
        <v>2419</v>
      </c>
      <c r="E42" s="1853" t="s">
        <v>2420</v>
      </c>
      <c r="F42" s="1853" t="s">
        <v>2280</v>
      </c>
      <c r="G42" s="1853" t="s">
        <v>28</v>
      </c>
      <c r="H42" s="1853" t="s">
        <v>28</v>
      </c>
      <c r="I42" s="1853" t="s">
        <v>825</v>
      </c>
    </row>
    <row customHeight="1" ht="11.25">
      <c r="A43" s="1853" t="s">
        <v>2268</v>
      </c>
      <c r="B43" s="1853" t="s">
        <v>16</v>
      </c>
      <c r="C43" s="1853" t="s">
        <v>2421</v>
      </c>
      <c r="D43" s="1853" t="s">
        <v>2422</v>
      </c>
      <c r="E43" s="1853" t="s">
        <v>2413</v>
      </c>
      <c r="F43" s="1853" t="s">
        <v>2423</v>
      </c>
      <c r="G43" s="1853" t="s">
        <v>28</v>
      </c>
      <c r="H43" s="1853" t="s">
        <v>28</v>
      </c>
      <c r="I43" s="1853" t="s">
        <v>825</v>
      </c>
    </row>
    <row customHeight="1" ht="11.25">
      <c r="A44" s="1853" t="s">
        <v>2268</v>
      </c>
      <c r="B44" s="1853" t="s">
        <v>16</v>
      </c>
      <c r="C44" s="1853" t="s">
        <v>2424</v>
      </c>
      <c r="D44" s="1853" t="s">
        <v>2425</v>
      </c>
      <c r="E44" s="1853" t="s">
        <v>2426</v>
      </c>
      <c r="F44" s="1853" t="s">
        <v>2423</v>
      </c>
      <c r="G44" s="1853" t="s">
        <v>28</v>
      </c>
      <c r="H44" s="1853" t="s">
        <v>2427</v>
      </c>
      <c r="I44" s="1853" t="s">
        <v>825</v>
      </c>
    </row>
    <row customHeight="1" ht="11.25">
      <c r="A45" s="1853" t="s">
        <v>2268</v>
      </c>
      <c r="B45" s="1853" t="s">
        <v>16</v>
      </c>
      <c r="C45" s="1853" t="s">
        <v>2428</v>
      </c>
      <c r="D45" s="1853" t="s">
        <v>2429</v>
      </c>
      <c r="E45" s="1853" t="s">
        <v>2430</v>
      </c>
      <c r="F45" s="1853" t="s">
        <v>2311</v>
      </c>
      <c r="G45" s="1853" t="s">
        <v>28</v>
      </c>
      <c r="H45" s="1853" t="s">
        <v>28</v>
      </c>
      <c r="I45" s="1853" t="s">
        <v>825</v>
      </c>
    </row>
    <row customHeight="1" ht="11.25">
      <c r="A46" s="1853" t="s">
        <v>2268</v>
      </c>
      <c r="B46" s="1853" t="s">
        <v>16</v>
      </c>
      <c r="C46" s="1853" t="s">
        <v>2431</v>
      </c>
      <c r="D46" s="1853" t="s">
        <v>2432</v>
      </c>
      <c r="E46" s="1853" t="s">
        <v>2433</v>
      </c>
      <c r="F46" s="1853" t="s">
        <v>2434</v>
      </c>
      <c r="G46" s="1853" t="s">
        <v>28</v>
      </c>
      <c r="H46" s="1853" t="s">
        <v>28</v>
      </c>
      <c r="I46" s="1853" t="s">
        <v>825</v>
      </c>
    </row>
    <row customHeight="1" ht="11.25">
      <c r="A47" s="1853" t="s">
        <v>2268</v>
      </c>
      <c r="B47" s="1853" t="s">
        <v>16</v>
      </c>
      <c r="C47" s="1853" t="s">
        <v>2435</v>
      </c>
      <c r="D47" s="1853" t="s">
        <v>2436</v>
      </c>
      <c r="E47" s="1853" t="s">
        <v>2437</v>
      </c>
      <c r="F47" s="1853" t="s">
        <v>2280</v>
      </c>
      <c r="G47" s="1853" t="s">
        <v>28</v>
      </c>
      <c r="H47" s="1853" t="s">
        <v>28</v>
      </c>
      <c r="I47" s="1853" t="s">
        <v>825</v>
      </c>
    </row>
    <row customHeight="1" ht="11.25">
      <c r="A48" s="1853" t="s">
        <v>2268</v>
      </c>
      <c r="B48" s="1853" t="s">
        <v>16</v>
      </c>
      <c r="C48" s="1853" t="s">
        <v>2438</v>
      </c>
      <c r="D48" s="1853" t="s">
        <v>2439</v>
      </c>
      <c r="E48" s="1853" t="s">
        <v>2440</v>
      </c>
      <c r="F48" s="1853" t="s">
        <v>2353</v>
      </c>
      <c r="G48" s="1853" t="s">
        <v>28</v>
      </c>
      <c r="H48" s="1853" t="s">
        <v>28</v>
      </c>
      <c r="I48" s="1853" t="s">
        <v>825</v>
      </c>
    </row>
    <row customHeight="1" ht="11.25">
      <c r="A49" s="1853" t="s">
        <v>2268</v>
      </c>
      <c r="B49" s="1853" t="s">
        <v>16</v>
      </c>
      <c r="C49" s="1853" t="s">
        <v>2441</v>
      </c>
      <c r="D49" s="1853" t="s">
        <v>2442</v>
      </c>
      <c r="E49" s="1853" t="s">
        <v>2443</v>
      </c>
      <c r="F49" s="1853" t="s">
        <v>2280</v>
      </c>
      <c r="G49" s="1853" t="s">
        <v>2444</v>
      </c>
      <c r="H49" s="1853" t="s">
        <v>28</v>
      </c>
      <c r="I49" s="1853" t="s">
        <v>825</v>
      </c>
    </row>
    <row customHeight="1" ht="11.25">
      <c r="A50" s="1853" t="s">
        <v>2268</v>
      </c>
      <c r="B50" s="1853" t="s">
        <v>16</v>
      </c>
      <c r="C50" s="1853" t="s">
        <v>2445</v>
      </c>
      <c r="D50" s="1853" t="s">
        <v>2446</v>
      </c>
      <c r="E50" s="1853" t="s">
        <v>2447</v>
      </c>
      <c r="F50" s="1853" t="s">
        <v>2280</v>
      </c>
      <c r="G50" s="1853" t="s">
        <v>2448</v>
      </c>
      <c r="H50" s="1853" t="s">
        <v>28</v>
      </c>
      <c r="I50" s="1853" t="s">
        <v>825</v>
      </c>
    </row>
    <row customHeight="1" ht="11.25">
      <c r="A51" s="1853" t="s">
        <v>2268</v>
      </c>
      <c r="B51" s="1853" t="s">
        <v>16</v>
      </c>
      <c r="C51" s="1853" t="s">
        <v>2449</v>
      </c>
      <c r="D51" s="1853" t="s">
        <v>2450</v>
      </c>
      <c r="E51" s="1853" t="s">
        <v>2451</v>
      </c>
      <c r="F51" s="1853" t="s">
        <v>2307</v>
      </c>
      <c r="G51" s="1853" t="s">
        <v>28</v>
      </c>
      <c r="H51" s="1853" t="s">
        <v>28</v>
      </c>
      <c r="I51" s="1853" t="s">
        <v>825</v>
      </c>
    </row>
    <row customHeight="1" ht="11.25">
      <c r="A52" s="1853" t="s">
        <v>2268</v>
      </c>
      <c r="B52" s="1853" t="s">
        <v>16</v>
      </c>
      <c r="C52" s="1853" t="s">
        <v>2452</v>
      </c>
      <c r="D52" s="1853" t="s">
        <v>2453</v>
      </c>
      <c r="E52" s="1853" t="s">
        <v>2454</v>
      </c>
      <c r="F52" s="1853" t="s">
        <v>2434</v>
      </c>
      <c r="G52" s="1853" t="s">
        <v>2455</v>
      </c>
      <c r="H52" s="1853" t="s">
        <v>2456</v>
      </c>
      <c r="I52" s="1853" t="s">
        <v>825</v>
      </c>
    </row>
    <row customHeight="1" ht="11.25">
      <c r="A53" s="1853" t="s">
        <v>2268</v>
      </c>
      <c r="B53" s="1853" t="s">
        <v>16</v>
      </c>
      <c r="C53" s="1853" t="s">
        <v>2457</v>
      </c>
      <c r="D53" s="1853" t="s">
        <v>2458</v>
      </c>
      <c r="E53" s="1853" t="s">
        <v>2459</v>
      </c>
      <c r="F53" s="1853" t="s">
        <v>2307</v>
      </c>
      <c r="G53" s="1853" t="s">
        <v>2460</v>
      </c>
      <c r="H53" s="1853" t="s">
        <v>28</v>
      </c>
      <c r="I53" s="1853" t="s">
        <v>825</v>
      </c>
    </row>
    <row customHeight="1" ht="11.25">
      <c r="A54" s="1853" t="s">
        <v>2268</v>
      </c>
      <c r="B54" s="1853" t="s">
        <v>16</v>
      </c>
      <c r="C54" s="1853" t="s">
        <v>2461</v>
      </c>
      <c r="D54" s="1853" t="s">
        <v>2462</v>
      </c>
      <c r="E54" s="1853" t="s">
        <v>2463</v>
      </c>
      <c r="F54" s="1853" t="s">
        <v>2464</v>
      </c>
      <c r="G54" s="1853" t="s">
        <v>28</v>
      </c>
      <c r="H54" s="1853" t="s">
        <v>28</v>
      </c>
      <c r="I54" s="1853" t="s">
        <v>825</v>
      </c>
    </row>
    <row customHeight="1" ht="11.25">
      <c r="A55" s="1853" t="s">
        <v>2268</v>
      </c>
      <c r="B55" s="1853" t="s">
        <v>16</v>
      </c>
      <c r="C55" s="1853" t="s">
        <v>2465</v>
      </c>
      <c r="D55" s="1853" t="s">
        <v>2466</v>
      </c>
      <c r="E55" s="1853" t="s">
        <v>2467</v>
      </c>
      <c r="F55" s="1853" t="s">
        <v>2434</v>
      </c>
      <c r="G55" s="1853" t="s">
        <v>28</v>
      </c>
      <c r="H55" s="1853" t="s">
        <v>28</v>
      </c>
      <c r="I55" s="1853" t="s">
        <v>825</v>
      </c>
    </row>
    <row customHeight="1" ht="11.25">
      <c r="A56" s="1853" t="s">
        <v>2268</v>
      </c>
      <c r="B56" s="1853" t="s">
        <v>16</v>
      </c>
      <c r="C56" s="1853" t="s">
        <v>2468</v>
      </c>
      <c r="D56" s="1853" t="s">
        <v>2469</v>
      </c>
      <c r="E56" s="1853" t="s">
        <v>2470</v>
      </c>
      <c r="F56" s="1853" t="s">
        <v>2471</v>
      </c>
      <c r="G56" s="1853" t="s">
        <v>28</v>
      </c>
      <c r="H56" s="1853" t="s">
        <v>28</v>
      </c>
      <c r="I56" s="1853" t="s">
        <v>825</v>
      </c>
    </row>
    <row customHeight="1" ht="11.25">
      <c r="A57" s="1853" t="s">
        <v>2268</v>
      </c>
      <c r="B57" s="1853" t="s">
        <v>16</v>
      </c>
      <c r="C57" s="1853" t="s">
        <v>2472</v>
      </c>
      <c r="D57" s="1853" t="s">
        <v>2473</v>
      </c>
      <c r="E57" s="1853" t="s">
        <v>2474</v>
      </c>
      <c r="F57" s="1853" t="s">
        <v>2335</v>
      </c>
      <c r="G57" s="1853" t="s">
        <v>28</v>
      </c>
      <c r="H57" s="1853" t="s">
        <v>28</v>
      </c>
      <c r="I57" s="1853" t="s">
        <v>825</v>
      </c>
    </row>
    <row customHeight="1" ht="11.25">
      <c r="A58" s="1853" t="s">
        <v>2268</v>
      </c>
      <c r="B58" s="1853" t="s">
        <v>16</v>
      </c>
      <c r="C58" s="1853" t="s">
        <v>2475</v>
      </c>
      <c r="D58" s="1853" t="s">
        <v>2476</v>
      </c>
      <c r="E58" s="1853" t="s">
        <v>2477</v>
      </c>
      <c r="F58" s="1853" t="s">
        <v>2311</v>
      </c>
      <c r="G58" s="1853" t="s">
        <v>28</v>
      </c>
      <c r="H58" s="1853" t="s">
        <v>28</v>
      </c>
      <c r="I58" s="1853" t="s">
        <v>825</v>
      </c>
    </row>
    <row customHeight="1" ht="11.25">
      <c r="A59" s="1853" t="s">
        <v>2268</v>
      </c>
      <c r="B59" s="1853" t="s">
        <v>16</v>
      </c>
      <c r="C59" s="1853" t="s">
        <v>2478</v>
      </c>
      <c r="D59" s="1853" t="s">
        <v>2479</v>
      </c>
      <c r="E59" s="1853" t="s">
        <v>2480</v>
      </c>
      <c r="F59" s="1853" t="s">
        <v>2300</v>
      </c>
      <c r="G59" s="1853" t="s">
        <v>28</v>
      </c>
      <c r="H59" s="1853" t="s">
        <v>28</v>
      </c>
      <c r="I59" s="1853" t="s">
        <v>825</v>
      </c>
    </row>
    <row customHeight="1" ht="11.25">
      <c r="A60" s="1853" t="s">
        <v>2268</v>
      </c>
      <c r="B60" s="1853" t="s">
        <v>16</v>
      </c>
      <c r="C60" s="1853" t="s">
        <v>2481</v>
      </c>
      <c r="D60" s="1853" t="s">
        <v>2482</v>
      </c>
      <c r="E60" s="1853" t="s">
        <v>2275</v>
      </c>
      <c r="F60" s="1853" t="s">
        <v>2483</v>
      </c>
      <c r="G60" s="1853" t="s">
        <v>2484</v>
      </c>
      <c r="H60" s="1853" t="s">
        <v>28</v>
      </c>
      <c r="I60" s="1853" t="s">
        <v>825</v>
      </c>
    </row>
    <row customHeight="1" ht="11.25">
      <c r="A61" s="1853" t="s">
        <v>2268</v>
      </c>
      <c r="B61" s="1853" t="s">
        <v>16</v>
      </c>
      <c r="C61" s="1853" t="s">
        <v>2485</v>
      </c>
      <c r="D61" s="1853" t="s">
        <v>2486</v>
      </c>
      <c r="E61" s="1853" t="s">
        <v>2487</v>
      </c>
      <c r="F61" s="1853" t="s">
        <v>2280</v>
      </c>
      <c r="G61" s="1853" t="s">
        <v>28</v>
      </c>
      <c r="H61" s="1853" t="s">
        <v>28</v>
      </c>
      <c r="I61" s="1853" t="s">
        <v>825</v>
      </c>
    </row>
    <row customHeight="1" ht="11.25">
      <c r="A62" s="1853" t="s">
        <v>2268</v>
      </c>
      <c r="B62" s="1853" t="s">
        <v>16</v>
      </c>
      <c r="C62" s="1853" t="s">
        <v>2488</v>
      </c>
      <c r="D62" s="1853" t="s">
        <v>2489</v>
      </c>
      <c r="E62" s="1853" t="s">
        <v>2490</v>
      </c>
      <c r="F62" s="1853" t="s">
        <v>2491</v>
      </c>
      <c r="G62" s="1853" t="s">
        <v>2492</v>
      </c>
      <c r="H62" s="1853" t="s">
        <v>28</v>
      </c>
      <c r="I62" s="1853" t="s">
        <v>825</v>
      </c>
    </row>
    <row customHeight="1" ht="11.25">
      <c r="A63" s="1853" t="s">
        <v>2268</v>
      </c>
      <c r="B63" s="1853" t="s">
        <v>16</v>
      </c>
      <c r="C63" s="1853" t="s">
        <v>2493</v>
      </c>
      <c r="D63" s="1853" t="s">
        <v>2494</v>
      </c>
      <c r="E63" s="1853" t="s">
        <v>2356</v>
      </c>
      <c r="F63" s="1853" t="s">
        <v>2495</v>
      </c>
      <c r="G63" s="1853" t="s">
        <v>28</v>
      </c>
      <c r="H63" s="1853" t="s">
        <v>28</v>
      </c>
      <c r="I63" s="1853" t="s">
        <v>825</v>
      </c>
    </row>
    <row customHeight="1" ht="11.25">
      <c r="A64" s="1853" t="s">
        <v>2268</v>
      </c>
      <c r="B64" s="1853" t="s">
        <v>16</v>
      </c>
      <c r="C64" s="1853" t="s">
        <v>2496</v>
      </c>
      <c r="D64" s="1853" t="s">
        <v>2497</v>
      </c>
      <c r="E64" s="1853" t="s">
        <v>2498</v>
      </c>
      <c r="F64" s="1853" t="s">
        <v>2499</v>
      </c>
      <c r="G64" s="1853" t="s">
        <v>2500</v>
      </c>
      <c r="H64" s="1853" t="s">
        <v>28</v>
      </c>
      <c r="I64" s="1853" t="s">
        <v>825</v>
      </c>
    </row>
    <row customHeight="1" ht="11.25">
      <c r="A65" s="1853" t="s">
        <v>2268</v>
      </c>
      <c r="B65" s="1853" t="s">
        <v>16</v>
      </c>
      <c r="C65" s="1853" t="s">
        <v>2501</v>
      </c>
      <c r="D65" s="1853" t="s">
        <v>2502</v>
      </c>
      <c r="E65" s="1853" t="s">
        <v>2503</v>
      </c>
      <c r="F65" s="1853" t="s">
        <v>2504</v>
      </c>
      <c r="G65" s="1853" t="s">
        <v>28</v>
      </c>
      <c r="H65" s="1853" t="s">
        <v>28</v>
      </c>
      <c r="I65" s="1853" t="s">
        <v>825</v>
      </c>
    </row>
    <row customHeight="1" ht="11.25">
      <c r="A66" s="1853" t="s">
        <v>2268</v>
      </c>
      <c r="B66" s="1853" t="s">
        <v>16</v>
      </c>
      <c r="C66" s="1853" t="s">
        <v>2505</v>
      </c>
      <c r="D66" s="1853" t="s">
        <v>2506</v>
      </c>
      <c r="E66" s="1853" t="s">
        <v>2503</v>
      </c>
      <c r="F66" s="1853" t="s">
        <v>2507</v>
      </c>
      <c r="G66" s="1853" t="s">
        <v>2508</v>
      </c>
      <c r="H66" s="1853" t="s">
        <v>28</v>
      </c>
      <c r="I66" s="1853" t="s">
        <v>825</v>
      </c>
    </row>
    <row customHeight="1" ht="11.25">
      <c r="A67" s="1853" t="s">
        <v>2268</v>
      </c>
      <c r="B67" s="1853" t="s">
        <v>16</v>
      </c>
      <c r="C67" s="1853" t="s">
        <v>2509</v>
      </c>
      <c r="D67" s="1853" t="s">
        <v>2510</v>
      </c>
      <c r="E67" s="1853" t="s">
        <v>2511</v>
      </c>
      <c r="F67" s="1853" t="s">
        <v>2311</v>
      </c>
      <c r="G67" s="1853" t="s">
        <v>2512</v>
      </c>
      <c r="H67" s="1853" t="s">
        <v>28</v>
      </c>
      <c r="I67" s="1853" t="s">
        <v>825</v>
      </c>
    </row>
    <row customHeight="1" ht="11.25">
      <c r="A68" s="1853" t="s">
        <v>2268</v>
      </c>
      <c r="B68" s="1853" t="s">
        <v>16</v>
      </c>
      <c r="C68" s="1853" t="s">
        <v>2513</v>
      </c>
      <c r="D68" s="1853" t="s">
        <v>2514</v>
      </c>
      <c r="E68" s="1853" t="s">
        <v>2515</v>
      </c>
      <c r="F68" s="1853" t="s">
        <v>2280</v>
      </c>
      <c r="G68" s="1853" t="s">
        <v>28</v>
      </c>
      <c r="H68" s="1853" t="s">
        <v>28</v>
      </c>
      <c r="I68" s="1853" t="s">
        <v>825</v>
      </c>
    </row>
    <row customHeight="1" ht="11.25">
      <c r="A69" s="1853" t="s">
        <v>2268</v>
      </c>
      <c r="B69" s="1853" t="s">
        <v>16</v>
      </c>
      <c r="C69" s="1853" t="s">
        <v>2516</v>
      </c>
      <c r="D69" s="1853" t="s">
        <v>2517</v>
      </c>
      <c r="E69" s="1853" t="s">
        <v>2518</v>
      </c>
      <c r="F69" s="1853" t="s">
        <v>2285</v>
      </c>
      <c r="G69" s="1853" t="s">
        <v>28</v>
      </c>
      <c r="H69" s="1853" t="s">
        <v>28</v>
      </c>
      <c r="I69" s="1853" t="s">
        <v>825</v>
      </c>
    </row>
    <row customHeight="1" ht="11.25">
      <c r="A70" s="1853" t="s">
        <v>2268</v>
      </c>
      <c r="B70" s="1853" t="s">
        <v>16</v>
      </c>
      <c r="C70" s="1853" t="s">
        <v>2519</v>
      </c>
      <c r="D70" s="1853" t="s">
        <v>2520</v>
      </c>
      <c r="E70" s="1853" t="s">
        <v>2521</v>
      </c>
      <c r="F70" s="1853" t="s">
        <v>2311</v>
      </c>
      <c r="G70" s="1853" t="s">
        <v>28</v>
      </c>
      <c r="H70" s="1853" t="s">
        <v>28</v>
      </c>
      <c r="I70" s="1853" t="s">
        <v>825</v>
      </c>
    </row>
    <row customHeight="1" ht="11.25">
      <c r="A71" s="1853" t="s">
        <v>2268</v>
      </c>
      <c r="B71" s="1853" t="s">
        <v>16</v>
      </c>
      <c r="C71" s="1853" t="s">
        <v>2522</v>
      </c>
      <c r="D71" s="1853" t="s">
        <v>2523</v>
      </c>
      <c r="E71" s="1853" t="s">
        <v>2524</v>
      </c>
      <c r="F71" s="1853" t="s">
        <v>2285</v>
      </c>
      <c r="G71" s="1853" t="s">
        <v>2312</v>
      </c>
      <c r="H71" s="1853" t="s">
        <v>28</v>
      </c>
      <c r="I71" s="1853" t="s">
        <v>825</v>
      </c>
    </row>
    <row customHeight="1" ht="11.25">
      <c r="A72" s="1853" t="s">
        <v>2268</v>
      </c>
      <c r="B72" s="1853" t="s">
        <v>16</v>
      </c>
      <c r="C72" s="1853" t="s">
        <v>2525</v>
      </c>
      <c r="D72" s="1853" t="s">
        <v>2526</v>
      </c>
      <c r="E72" s="1853" t="s">
        <v>2527</v>
      </c>
      <c r="F72" s="1853" t="s">
        <v>2285</v>
      </c>
      <c r="G72" s="1853" t="s">
        <v>28</v>
      </c>
      <c r="H72" s="1853" t="s">
        <v>28</v>
      </c>
      <c r="I72" s="1853" t="s">
        <v>825</v>
      </c>
    </row>
    <row customHeight="1" ht="11.25">
      <c r="A73" s="1853" t="s">
        <v>2268</v>
      </c>
      <c r="B73" s="1853" t="s">
        <v>16</v>
      </c>
      <c r="C73" s="1853" t="s">
        <v>13</v>
      </c>
      <c r="D73" s="1853" t="s">
        <v>50</v>
      </c>
      <c r="E73" s="1853" t="s">
        <v>53</v>
      </c>
      <c r="F73" s="1853" t="s">
        <v>55</v>
      </c>
      <c r="G73" s="1853" t="s">
        <v>28</v>
      </c>
      <c r="H73" s="1853" t="s">
        <v>28</v>
      </c>
      <c r="I73" s="1853" t="s">
        <v>825</v>
      </c>
    </row>
    <row customHeight="1" ht="11.25">
      <c r="A74" s="1853" t="s">
        <v>2268</v>
      </c>
      <c r="B74" s="1853" t="s">
        <v>16</v>
      </c>
      <c r="C74" s="1853" t="s">
        <v>2528</v>
      </c>
      <c r="D74" s="1853" t="s">
        <v>2529</v>
      </c>
      <c r="E74" s="1853" t="s">
        <v>2490</v>
      </c>
      <c r="F74" s="1853" t="s">
        <v>2530</v>
      </c>
      <c r="G74" s="1853" t="s">
        <v>28</v>
      </c>
      <c r="H74" s="1853" t="s">
        <v>28</v>
      </c>
      <c r="I74" s="1853" t="s">
        <v>825</v>
      </c>
    </row>
    <row customHeight="1" ht="11.25">
      <c r="A75" s="1853" t="s">
        <v>2268</v>
      </c>
      <c r="B75" s="1853" t="s">
        <v>16</v>
      </c>
      <c r="C75" s="1853" t="s">
        <v>2531</v>
      </c>
      <c r="D75" s="1853" t="s">
        <v>2532</v>
      </c>
      <c r="E75" s="1853" t="s">
        <v>2533</v>
      </c>
      <c r="F75" s="1853" t="s">
        <v>593</v>
      </c>
      <c r="G75" s="1853" t="s">
        <v>28</v>
      </c>
      <c r="H75" s="1853" t="s">
        <v>28</v>
      </c>
      <c r="I75" s="1853" t="s">
        <v>825</v>
      </c>
    </row>
    <row customHeight="1" ht="11.25">
      <c r="A76" s="1853" t="s">
        <v>2268</v>
      </c>
      <c r="B76" s="1853" t="s">
        <v>16</v>
      </c>
      <c r="C76" s="1853" t="s">
        <v>2534</v>
      </c>
      <c r="D76" s="1853" t="s">
        <v>2535</v>
      </c>
      <c r="E76" s="1853" t="s">
        <v>2536</v>
      </c>
      <c r="F76" s="1853" t="s">
        <v>2320</v>
      </c>
      <c r="G76" s="1853" t="s">
        <v>28</v>
      </c>
      <c r="H76" s="1853" t="s">
        <v>28</v>
      </c>
      <c r="I76" s="1853" t="s">
        <v>825</v>
      </c>
    </row>
    <row customHeight="1" ht="11.25">
      <c r="A77" s="1853" t="s">
        <v>2268</v>
      </c>
      <c r="B77" s="1853" t="s">
        <v>16</v>
      </c>
      <c r="C77" s="1853" t="s">
        <v>2537</v>
      </c>
      <c r="D77" s="1853" t="s">
        <v>2538</v>
      </c>
      <c r="E77" s="1853" t="s">
        <v>2490</v>
      </c>
      <c r="F77" s="1853" t="s">
        <v>2539</v>
      </c>
      <c r="G77" s="1853" t="s">
        <v>28</v>
      </c>
      <c r="H77" s="1853" t="s">
        <v>28</v>
      </c>
      <c r="I77" s="1853" t="s">
        <v>825</v>
      </c>
    </row>
    <row customHeight="1" ht="11.25">
      <c r="A78" s="1853" t="s">
        <v>2268</v>
      </c>
      <c r="B78" s="1853" t="s">
        <v>16</v>
      </c>
      <c r="C78" s="1853" t="s">
        <v>2269</v>
      </c>
      <c r="D78" s="1853" t="s">
        <v>2270</v>
      </c>
      <c r="E78" s="1853" t="s">
        <v>2271</v>
      </c>
      <c r="F78" s="1853" t="s">
        <v>2272</v>
      </c>
      <c r="G78" s="1853" t="s">
        <v>28</v>
      </c>
      <c r="H78" s="1853" t="s">
        <v>28</v>
      </c>
      <c r="I78" s="1853" t="s">
        <v>911</v>
      </c>
    </row>
    <row customHeight="1" ht="11.25">
      <c r="A79" s="1853" t="s">
        <v>2268</v>
      </c>
      <c r="B79" s="1853" t="s">
        <v>16</v>
      </c>
      <c r="C79" s="1853" t="s">
        <v>2273</v>
      </c>
      <c r="D79" s="1853" t="s">
        <v>2274</v>
      </c>
      <c r="E79" s="1853" t="s">
        <v>2275</v>
      </c>
      <c r="F79" s="1853" t="s">
        <v>2276</v>
      </c>
      <c r="G79" s="1853" t="s">
        <v>28</v>
      </c>
      <c r="H79" s="1853" t="s">
        <v>28</v>
      </c>
      <c r="I79" s="1853" t="s">
        <v>911</v>
      </c>
    </row>
    <row customHeight="1" ht="11.25">
      <c r="A80" s="1853" t="s">
        <v>2268</v>
      </c>
      <c r="B80" s="1853" t="s">
        <v>16</v>
      </c>
      <c r="C80" s="1853" t="s">
        <v>2277</v>
      </c>
      <c r="D80" s="1853" t="s">
        <v>2278</v>
      </c>
      <c r="E80" s="1853" t="s">
        <v>2279</v>
      </c>
      <c r="F80" s="1853" t="s">
        <v>2280</v>
      </c>
      <c r="G80" s="1853" t="s">
        <v>2281</v>
      </c>
      <c r="H80" s="1853" t="s">
        <v>28</v>
      </c>
      <c r="I80" s="1853" t="s">
        <v>911</v>
      </c>
    </row>
    <row customHeight="1" ht="11.25">
      <c r="A81" s="1853" t="s">
        <v>2268</v>
      </c>
      <c r="B81" s="1853" t="s">
        <v>16</v>
      </c>
      <c r="C81" s="1853" t="s">
        <v>2282</v>
      </c>
      <c r="D81" s="1853" t="s">
        <v>2283</v>
      </c>
      <c r="E81" s="1853" t="s">
        <v>2284</v>
      </c>
      <c r="F81" s="1853" t="s">
        <v>2285</v>
      </c>
      <c r="G81" s="1853" t="s">
        <v>2286</v>
      </c>
      <c r="H81" s="1853" t="s">
        <v>28</v>
      </c>
      <c r="I81" s="1853" t="s">
        <v>911</v>
      </c>
    </row>
    <row customHeight="1" ht="11.25">
      <c r="A82" s="1853" t="s">
        <v>2268</v>
      </c>
      <c r="B82" s="1853" t="s">
        <v>16</v>
      </c>
      <c r="C82" s="1853" t="s">
        <v>2297</v>
      </c>
      <c r="D82" s="1853" t="s">
        <v>2298</v>
      </c>
      <c r="E82" s="1853" t="s">
        <v>2299</v>
      </c>
      <c r="F82" s="1853" t="s">
        <v>2300</v>
      </c>
      <c r="G82" s="1853" t="s">
        <v>28</v>
      </c>
      <c r="H82" s="1853" t="s">
        <v>28</v>
      </c>
      <c r="I82" s="1853" t="s">
        <v>911</v>
      </c>
    </row>
    <row customHeight="1" ht="11.25">
      <c r="A83" s="1853" t="s">
        <v>2268</v>
      </c>
      <c r="B83" s="1853" t="s">
        <v>16</v>
      </c>
      <c r="C83" s="1853" t="s">
        <v>2304</v>
      </c>
      <c r="D83" s="1853" t="s">
        <v>2305</v>
      </c>
      <c r="E83" s="1853" t="s">
        <v>2306</v>
      </c>
      <c r="F83" s="1853" t="s">
        <v>2307</v>
      </c>
      <c r="G83" s="1853" t="s">
        <v>28</v>
      </c>
      <c r="H83" s="1853" t="s">
        <v>28</v>
      </c>
      <c r="I83" s="1853" t="s">
        <v>911</v>
      </c>
    </row>
    <row customHeight="1" ht="11.25">
      <c r="A84" s="1853" t="s">
        <v>2268</v>
      </c>
      <c r="B84" s="1853" t="s">
        <v>16</v>
      </c>
      <c r="C84" s="1853" t="s">
        <v>2313</v>
      </c>
      <c r="D84" s="1853" t="s">
        <v>2314</v>
      </c>
      <c r="E84" s="1853" t="s">
        <v>2315</v>
      </c>
      <c r="F84" s="1853" t="s">
        <v>2280</v>
      </c>
      <c r="G84" s="1853" t="s">
        <v>2316</v>
      </c>
      <c r="H84" s="1853" t="s">
        <v>28</v>
      </c>
      <c r="I84" s="1853" t="s">
        <v>911</v>
      </c>
    </row>
    <row customHeight="1" ht="11.25">
      <c r="A85" s="1853" t="s">
        <v>2268</v>
      </c>
      <c r="B85" s="1853" t="s">
        <v>16</v>
      </c>
      <c r="C85" s="1853" t="s">
        <v>2317</v>
      </c>
      <c r="D85" s="1853" t="s">
        <v>2318</v>
      </c>
      <c r="E85" s="1853" t="s">
        <v>2319</v>
      </c>
      <c r="F85" s="1853" t="s">
        <v>2320</v>
      </c>
      <c r="G85" s="1853" t="s">
        <v>28</v>
      </c>
      <c r="H85" s="1853" t="s">
        <v>28</v>
      </c>
      <c r="I85" s="1853" t="s">
        <v>911</v>
      </c>
    </row>
    <row customHeight="1" ht="11.25">
      <c r="A86" s="1853" t="s">
        <v>2268</v>
      </c>
      <c r="B86" s="1853" t="s">
        <v>16</v>
      </c>
      <c r="C86" s="1853" t="s">
        <v>28</v>
      </c>
      <c r="D86" s="1853" t="s">
        <v>2325</v>
      </c>
      <c r="E86" s="1853" t="s">
        <v>2326</v>
      </c>
      <c r="F86" s="1853" t="s">
        <v>2280</v>
      </c>
      <c r="G86" s="1853" t="s">
        <v>28</v>
      </c>
      <c r="H86" s="1853" t="s">
        <v>28</v>
      </c>
      <c r="I86" s="1853" t="s">
        <v>911</v>
      </c>
    </row>
    <row customHeight="1" ht="11.25">
      <c r="A87" s="1853" t="s">
        <v>2268</v>
      </c>
      <c r="B87" s="1853" t="s">
        <v>16</v>
      </c>
      <c r="C87" s="1853" t="s">
        <v>2336</v>
      </c>
      <c r="D87" s="1853" t="s">
        <v>2337</v>
      </c>
      <c r="E87" s="1853" t="s">
        <v>2338</v>
      </c>
      <c r="F87" s="1853" t="s">
        <v>2280</v>
      </c>
      <c r="G87" s="1853" t="s">
        <v>2339</v>
      </c>
      <c r="H87" s="1853" t="s">
        <v>28</v>
      </c>
      <c r="I87" s="1853" t="s">
        <v>911</v>
      </c>
    </row>
    <row customHeight="1" ht="11.25">
      <c r="A88" s="1853" t="s">
        <v>2268</v>
      </c>
      <c r="B88" s="1853" t="s">
        <v>16</v>
      </c>
      <c r="C88" s="1853" t="s">
        <v>2340</v>
      </c>
      <c r="D88" s="1853" t="s">
        <v>2341</v>
      </c>
      <c r="E88" s="1853" t="s">
        <v>2342</v>
      </c>
      <c r="F88" s="1853" t="s">
        <v>2272</v>
      </c>
      <c r="G88" s="1853" t="s">
        <v>2343</v>
      </c>
      <c r="H88" s="1853" t="s">
        <v>28</v>
      </c>
      <c r="I88" s="1853" t="s">
        <v>911</v>
      </c>
    </row>
    <row customHeight="1" ht="11.25">
      <c r="A89" s="1853" t="s">
        <v>2268</v>
      </c>
      <c r="B89" s="1853" t="s">
        <v>16</v>
      </c>
      <c r="C89" s="1853" t="s">
        <v>2344</v>
      </c>
      <c r="D89" s="1853" t="s">
        <v>2345</v>
      </c>
      <c r="E89" s="1853" t="s">
        <v>2346</v>
      </c>
      <c r="F89" s="1853" t="s">
        <v>2280</v>
      </c>
      <c r="G89" s="1853" t="s">
        <v>28</v>
      </c>
      <c r="H89" s="1853" t="s">
        <v>28</v>
      </c>
      <c r="I89" s="1853" t="s">
        <v>911</v>
      </c>
    </row>
    <row customHeight="1" ht="11.25">
      <c r="A90" s="1853" t="s">
        <v>2268</v>
      </c>
      <c r="B90" s="1853" t="s">
        <v>16</v>
      </c>
      <c r="C90" s="1853" t="s">
        <v>2350</v>
      </c>
      <c r="D90" s="1853" t="s">
        <v>2351</v>
      </c>
      <c r="E90" s="1853" t="s">
        <v>2352</v>
      </c>
      <c r="F90" s="1853" t="s">
        <v>2353</v>
      </c>
      <c r="G90" s="1853" t="s">
        <v>28</v>
      </c>
      <c r="H90" s="1853" t="s">
        <v>28</v>
      </c>
      <c r="I90" s="1853" t="s">
        <v>911</v>
      </c>
    </row>
    <row customHeight="1" ht="11.25">
      <c r="A91" s="1853" t="s">
        <v>2268</v>
      </c>
      <c r="B91" s="1853" t="s">
        <v>16</v>
      </c>
      <c r="C91" s="1853" t="s">
        <v>2359</v>
      </c>
      <c r="D91" s="1853" t="s">
        <v>2360</v>
      </c>
      <c r="E91" s="1853" t="s">
        <v>2361</v>
      </c>
      <c r="F91" s="1853" t="s">
        <v>2362</v>
      </c>
      <c r="G91" s="1853" t="s">
        <v>28</v>
      </c>
      <c r="H91" s="1853" t="s">
        <v>28</v>
      </c>
      <c r="I91" s="1853" t="s">
        <v>911</v>
      </c>
    </row>
    <row customHeight="1" ht="11.25">
      <c r="A92" s="1853" t="s">
        <v>2268</v>
      </c>
      <c r="B92" s="1853" t="s">
        <v>16</v>
      </c>
      <c r="C92" s="1853" t="s">
        <v>2366</v>
      </c>
      <c r="D92" s="1853" t="s">
        <v>2367</v>
      </c>
      <c r="E92" s="1853" t="s">
        <v>2368</v>
      </c>
      <c r="F92" s="1853" t="s">
        <v>2311</v>
      </c>
      <c r="G92" s="1853" t="s">
        <v>2312</v>
      </c>
      <c r="H92" s="1853" t="s">
        <v>28</v>
      </c>
      <c r="I92" s="1853" t="s">
        <v>911</v>
      </c>
    </row>
    <row customHeight="1" ht="11.25">
      <c r="A93" s="1853" t="s">
        <v>2268</v>
      </c>
      <c r="B93" s="1853" t="s">
        <v>16</v>
      </c>
      <c r="C93" s="1853" t="s">
        <v>2369</v>
      </c>
      <c r="D93" s="1853" t="s">
        <v>2370</v>
      </c>
      <c r="E93" s="1853" t="s">
        <v>2371</v>
      </c>
      <c r="F93" s="1853" t="s">
        <v>2311</v>
      </c>
      <c r="G93" s="1853" t="s">
        <v>2312</v>
      </c>
      <c r="H93" s="1853" t="s">
        <v>28</v>
      </c>
      <c r="I93" s="1853" t="s">
        <v>911</v>
      </c>
    </row>
    <row customHeight="1" ht="11.25">
      <c r="A94" s="1853" t="s">
        <v>2268</v>
      </c>
      <c r="B94" s="1853" t="s">
        <v>16</v>
      </c>
      <c r="C94" s="1853" t="s">
        <v>2387</v>
      </c>
      <c r="D94" s="1853" t="s">
        <v>2388</v>
      </c>
      <c r="E94" s="1853" t="s">
        <v>2389</v>
      </c>
      <c r="F94" s="1853" t="s">
        <v>2362</v>
      </c>
      <c r="G94" s="1853" t="s">
        <v>28</v>
      </c>
      <c r="H94" s="1853" t="s">
        <v>28</v>
      </c>
      <c r="I94" s="1853" t="s">
        <v>911</v>
      </c>
    </row>
    <row customHeight="1" ht="11.25">
      <c r="A95" s="1853" t="s">
        <v>2268</v>
      </c>
      <c r="B95" s="1853" t="s">
        <v>16</v>
      </c>
      <c r="C95" s="1853" t="s">
        <v>2396</v>
      </c>
      <c r="D95" s="1853" t="s">
        <v>2397</v>
      </c>
      <c r="E95" s="1853" t="s">
        <v>2398</v>
      </c>
      <c r="F95" s="1853" t="s">
        <v>2280</v>
      </c>
      <c r="G95" s="1853" t="s">
        <v>28</v>
      </c>
      <c r="H95" s="1853" t="s">
        <v>28</v>
      </c>
      <c r="I95" s="1853" t="s">
        <v>911</v>
      </c>
    </row>
    <row customHeight="1" ht="11.25">
      <c r="A96" s="1853" t="s">
        <v>2268</v>
      </c>
      <c r="B96" s="1853" t="s">
        <v>16</v>
      </c>
      <c r="C96" s="1853" t="s">
        <v>2399</v>
      </c>
      <c r="D96" s="1853" t="s">
        <v>2400</v>
      </c>
      <c r="E96" s="1853" t="s">
        <v>2401</v>
      </c>
      <c r="F96" s="1853" t="s">
        <v>2402</v>
      </c>
      <c r="G96" s="1853" t="s">
        <v>28</v>
      </c>
      <c r="H96" s="1853" t="s">
        <v>28</v>
      </c>
      <c r="I96" s="1853" t="s">
        <v>911</v>
      </c>
    </row>
    <row customHeight="1" ht="11.25">
      <c r="A97" s="1853" t="s">
        <v>2268</v>
      </c>
      <c r="B97" s="1853" t="s">
        <v>16</v>
      </c>
      <c r="C97" s="1853" t="s">
        <v>2407</v>
      </c>
      <c r="D97" s="1853" t="s">
        <v>2408</v>
      </c>
      <c r="E97" s="1853" t="s">
        <v>2409</v>
      </c>
      <c r="F97" s="1853" t="s">
        <v>2410</v>
      </c>
      <c r="G97" s="1853" t="s">
        <v>28</v>
      </c>
      <c r="H97" s="1853" t="s">
        <v>28</v>
      </c>
      <c r="I97" s="1853" t="s">
        <v>911</v>
      </c>
    </row>
    <row customHeight="1" ht="11.25">
      <c r="A98" s="1853" t="s">
        <v>2268</v>
      </c>
      <c r="B98" s="1853" t="s">
        <v>16</v>
      </c>
      <c r="C98" s="1853" t="s">
        <v>2424</v>
      </c>
      <c r="D98" s="1853" t="s">
        <v>2425</v>
      </c>
      <c r="E98" s="1853" t="s">
        <v>2426</v>
      </c>
      <c r="F98" s="1853" t="s">
        <v>2423</v>
      </c>
      <c r="G98" s="1853" t="s">
        <v>28</v>
      </c>
      <c r="H98" s="1853" t="s">
        <v>2427</v>
      </c>
      <c r="I98" s="1853" t="s">
        <v>911</v>
      </c>
    </row>
    <row customHeight="1" ht="11.25">
      <c r="A99" s="1853" t="s">
        <v>2268</v>
      </c>
      <c r="B99" s="1853" t="s">
        <v>16</v>
      </c>
      <c r="C99" s="1853" t="s">
        <v>2431</v>
      </c>
      <c r="D99" s="1853" t="s">
        <v>2432</v>
      </c>
      <c r="E99" s="1853" t="s">
        <v>2433</v>
      </c>
      <c r="F99" s="1853" t="s">
        <v>2434</v>
      </c>
      <c r="G99" s="1853" t="s">
        <v>28</v>
      </c>
      <c r="H99" s="1853" t="s">
        <v>28</v>
      </c>
      <c r="I99" s="1853" t="s">
        <v>911</v>
      </c>
    </row>
    <row customHeight="1" ht="11.25">
      <c r="A100" s="1853" t="s">
        <v>2268</v>
      </c>
      <c r="B100" s="1853" t="s">
        <v>16</v>
      </c>
      <c r="C100" s="1853" t="s">
        <v>2438</v>
      </c>
      <c r="D100" s="1853" t="s">
        <v>2439</v>
      </c>
      <c r="E100" s="1853" t="s">
        <v>2440</v>
      </c>
      <c r="F100" s="1853" t="s">
        <v>2353</v>
      </c>
      <c r="G100" s="1853" t="s">
        <v>28</v>
      </c>
      <c r="H100" s="1853" t="s">
        <v>28</v>
      </c>
      <c r="I100" s="1853" t="s">
        <v>911</v>
      </c>
    </row>
    <row customHeight="1" ht="11.25">
      <c r="A101" s="1853" t="s">
        <v>2268</v>
      </c>
      <c r="B101" s="1853" t="s">
        <v>16</v>
      </c>
      <c r="C101" s="1853" t="s">
        <v>2449</v>
      </c>
      <c r="D101" s="1853" t="s">
        <v>2450</v>
      </c>
      <c r="E101" s="1853" t="s">
        <v>2451</v>
      </c>
      <c r="F101" s="1853" t="s">
        <v>2307</v>
      </c>
      <c r="G101" s="1853" t="s">
        <v>28</v>
      </c>
      <c r="H101" s="1853" t="s">
        <v>28</v>
      </c>
      <c r="I101" s="1853" t="s">
        <v>911</v>
      </c>
    </row>
    <row customHeight="1" ht="11.25">
      <c r="A102" s="1853" t="s">
        <v>2268</v>
      </c>
      <c r="B102" s="1853" t="s">
        <v>16</v>
      </c>
      <c r="C102" s="1853" t="s">
        <v>2452</v>
      </c>
      <c r="D102" s="1853" t="s">
        <v>2453</v>
      </c>
      <c r="E102" s="1853" t="s">
        <v>2454</v>
      </c>
      <c r="F102" s="1853" t="s">
        <v>2434</v>
      </c>
      <c r="G102" s="1853" t="s">
        <v>2455</v>
      </c>
      <c r="H102" s="1853" t="s">
        <v>2456</v>
      </c>
      <c r="I102" s="1853" t="s">
        <v>911</v>
      </c>
    </row>
    <row customHeight="1" ht="11.25">
      <c r="A103" s="1853" t="s">
        <v>2268</v>
      </c>
      <c r="B103" s="1853" t="s">
        <v>16</v>
      </c>
      <c r="C103" s="1853" t="s">
        <v>2457</v>
      </c>
      <c r="D103" s="1853" t="s">
        <v>2458</v>
      </c>
      <c r="E103" s="1853" t="s">
        <v>2459</v>
      </c>
      <c r="F103" s="1853" t="s">
        <v>2307</v>
      </c>
      <c r="G103" s="1853" t="s">
        <v>2460</v>
      </c>
      <c r="H103" s="1853" t="s">
        <v>28</v>
      </c>
      <c r="I103" s="1853" t="s">
        <v>911</v>
      </c>
    </row>
    <row customHeight="1" ht="11.25">
      <c r="A104" s="1853" t="s">
        <v>2268</v>
      </c>
      <c r="B104" s="1853" t="s">
        <v>16</v>
      </c>
      <c r="C104" s="1853" t="s">
        <v>2461</v>
      </c>
      <c r="D104" s="1853" t="s">
        <v>2462</v>
      </c>
      <c r="E104" s="1853" t="s">
        <v>2463</v>
      </c>
      <c r="F104" s="1853" t="s">
        <v>2464</v>
      </c>
      <c r="G104" s="1853" t="s">
        <v>28</v>
      </c>
      <c r="H104" s="1853" t="s">
        <v>28</v>
      </c>
      <c r="I104" s="1853" t="s">
        <v>911</v>
      </c>
    </row>
    <row customHeight="1" ht="11.25">
      <c r="A105" s="1853" t="s">
        <v>2268</v>
      </c>
      <c r="B105" s="1853" t="s">
        <v>16</v>
      </c>
      <c r="C105" s="1853" t="s">
        <v>2465</v>
      </c>
      <c r="D105" s="1853" t="s">
        <v>2466</v>
      </c>
      <c r="E105" s="1853" t="s">
        <v>2467</v>
      </c>
      <c r="F105" s="1853" t="s">
        <v>2434</v>
      </c>
      <c r="G105" s="1853" t="s">
        <v>28</v>
      </c>
      <c r="H105" s="1853" t="s">
        <v>28</v>
      </c>
      <c r="I105" s="1853" t="s">
        <v>911</v>
      </c>
    </row>
    <row customHeight="1" ht="11.25">
      <c r="A106" s="1853" t="s">
        <v>2268</v>
      </c>
      <c r="B106" s="1853" t="s">
        <v>16</v>
      </c>
      <c r="C106" s="1853" t="s">
        <v>2468</v>
      </c>
      <c r="D106" s="1853" t="s">
        <v>2469</v>
      </c>
      <c r="E106" s="1853" t="s">
        <v>2470</v>
      </c>
      <c r="F106" s="1853" t="s">
        <v>2471</v>
      </c>
      <c r="G106" s="1853" t="s">
        <v>28</v>
      </c>
      <c r="H106" s="1853" t="s">
        <v>28</v>
      </c>
      <c r="I106" s="1853" t="s">
        <v>911</v>
      </c>
    </row>
    <row customHeight="1" ht="11.25">
      <c r="A107" s="1853" t="s">
        <v>2268</v>
      </c>
      <c r="B107" s="1853" t="s">
        <v>16</v>
      </c>
      <c r="C107" s="1853" t="s">
        <v>2475</v>
      </c>
      <c r="D107" s="1853" t="s">
        <v>2476</v>
      </c>
      <c r="E107" s="1853" t="s">
        <v>2477</v>
      </c>
      <c r="F107" s="1853" t="s">
        <v>2311</v>
      </c>
      <c r="G107" s="1853" t="s">
        <v>28</v>
      </c>
      <c r="H107" s="1853" t="s">
        <v>28</v>
      </c>
      <c r="I107" s="1853" t="s">
        <v>911</v>
      </c>
    </row>
    <row customHeight="1" ht="11.25">
      <c r="A108" s="1853" t="s">
        <v>2268</v>
      </c>
      <c r="B108" s="1853" t="s">
        <v>16</v>
      </c>
      <c r="C108" s="1853" t="s">
        <v>2481</v>
      </c>
      <c r="D108" s="1853" t="s">
        <v>2482</v>
      </c>
      <c r="E108" s="1853" t="s">
        <v>2275</v>
      </c>
      <c r="F108" s="1853" t="s">
        <v>2483</v>
      </c>
      <c r="G108" s="1853" t="s">
        <v>2484</v>
      </c>
      <c r="H108" s="1853" t="s">
        <v>28</v>
      </c>
      <c r="I108" s="1853" t="s">
        <v>911</v>
      </c>
    </row>
    <row customHeight="1" ht="11.25">
      <c r="A109" s="1853" t="s">
        <v>2268</v>
      </c>
      <c r="B109" s="1853" t="s">
        <v>16</v>
      </c>
      <c r="C109" s="1853" t="s">
        <v>2488</v>
      </c>
      <c r="D109" s="1853" t="s">
        <v>2489</v>
      </c>
      <c r="E109" s="1853" t="s">
        <v>2490</v>
      </c>
      <c r="F109" s="1853" t="s">
        <v>2491</v>
      </c>
      <c r="G109" s="1853" t="s">
        <v>2492</v>
      </c>
      <c r="H109" s="1853" t="s">
        <v>28</v>
      </c>
      <c r="I109" s="1853" t="s">
        <v>911</v>
      </c>
    </row>
    <row customHeight="1" ht="11.25">
      <c r="A110" s="1853" t="s">
        <v>2268</v>
      </c>
      <c r="B110" s="1853" t="s">
        <v>16</v>
      </c>
      <c r="C110" s="1853" t="s">
        <v>2493</v>
      </c>
      <c r="D110" s="1853" t="s">
        <v>2494</v>
      </c>
      <c r="E110" s="1853" t="s">
        <v>2356</v>
      </c>
      <c r="F110" s="1853" t="s">
        <v>2495</v>
      </c>
      <c r="G110" s="1853" t="s">
        <v>28</v>
      </c>
      <c r="H110" s="1853" t="s">
        <v>28</v>
      </c>
      <c r="I110" s="1853" t="s">
        <v>911</v>
      </c>
    </row>
    <row customHeight="1" ht="11.25">
      <c r="A111" s="1853" t="s">
        <v>2268</v>
      </c>
      <c r="B111" s="1853" t="s">
        <v>16</v>
      </c>
      <c r="C111" s="1853" t="s">
        <v>2496</v>
      </c>
      <c r="D111" s="1853" t="s">
        <v>2497</v>
      </c>
      <c r="E111" s="1853" t="s">
        <v>2498</v>
      </c>
      <c r="F111" s="1853" t="s">
        <v>2499</v>
      </c>
      <c r="G111" s="1853" t="s">
        <v>2500</v>
      </c>
      <c r="H111" s="1853" t="s">
        <v>28</v>
      </c>
      <c r="I111" s="1853" t="s">
        <v>911</v>
      </c>
    </row>
    <row customHeight="1" ht="11.25">
      <c r="A112" s="1853" t="s">
        <v>2268</v>
      </c>
      <c r="B112" s="1853" t="s">
        <v>16</v>
      </c>
      <c r="C112" s="1853" t="s">
        <v>2501</v>
      </c>
      <c r="D112" s="1853" t="s">
        <v>2502</v>
      </c>
      <c r="E112" s="1853" t="s">
        <v>2503</v>
      </c>
      <c r="F112" s="1853" t="s">
        <v>2504</v>
      </c>
      <c r="G112" s="1853" t="s">
        <v>28</v>
      </c>
      <c r="H112" s="1853" t="s">
        <v>28</v>
      </c>
      <c r="I112" s="1853" t="s">
        <v>911</v>
      </c>
    </row>
    <row customHeight="1" ht="11.25">
      <c r="A113" s="1853" t="s">
        <v>2268</v>
      </c>
      <c r="B113" s="1853" t="s">
        <v>16</v>
      </c>
      <c r="C113" s="1853" t="s">
        <v>2505</v>
      </c>
      <c r="D113" s="1853" t="s">
        <v>2506</v>
      </c>
      <c r="E113" s="1853" t="s">
        <v>2503</v>
      </c>
      <c r="F113" s="1853" t="s">
        <v>2507</v>
      </c>
      <c r="G113" s="1853" t="s">
        <v>2508</v>
      </c>
      <c r="H113" s="1853" t="s">
        <v>28</v>
      </c>
      <c r="I113" s="1853" t="s">
        <v>911</v>
      </c>
    </row>
    <row customHeight="1" ht="11.25">
      <c r="A114" s="1853" t="s">
        <v>2268</v>
      </c>
      <c r="B114" s="1853" t="s">
        <v>16</v>
      </c>
      <c r="C114" s="1853" t="s">
        <v>13</v>
      </c>
      <c r="D114" s="1853" t="s">
        <v>50</v>
      </c>
      <c r="E114" s="1853" t="s">
        <v>53</v>
      </c>
      <c r="F114" s="1853" t="s">
        <v>55</v>
      </c>
      <c r="G114" s="1853" t="s">
        <v>28</v>
      </c>
      <c r="H114" s="1853" t="s">
        <v>28</v>
      </c>
      <c r="I114" s="1853" t="s">
        <v>911</v>
      </c>
    </row>
    <row customHeight="1" ht="11.25">
      <c r="A115" s="1853" t="s">
        <v>2268</v>
      </c>
      <c r="B115" s="1853" t="s">
        <v>16</v>
      </c>
      <c r="C115" s="1853" t="s">
        <v>2528</v>
      </c>
      <c r="D115" s="1853" t="s">
        <v>2529</v>
      </c>
      <c r="E115" s="1853" t="s">
        <v>2490</v>
      </c>
      <c r="F115" s="1853" t="s">
        <v>2530</v>
      </c>
      <c r="G115" s="1853" t="s">
        <v>28</v>
      </c>
      <c r="H115" s="1853" t="s">
        <v>28</v>
      </c>
      <c r="I115" s="1853" t="s">
        <v>911</v>
      </c>
    </row>
    <row customHeight="1" ht="11.25">
      <c r="A116" s="1853" t="s">
        <v>2268</v>
      </c>
      <c r="B116" s="1853" t="s">
        <v>16</v>
      </c>
      <c r="C116" s="1853" t="s">
        <v>2534</v>
      </c>
      <c r="D116" s="1853" t="s">
        <v>2535</v>
      </c>
      <c r="E116" s="1853" t="s">
        <v>2536</v>
      </c>
      <c r="F116" s="1853" t="s">
        <v>2320</v>
      </c>
      <c r="G116" s="1853" t="s">
        <v>28</v>
      </c>
      <c r="H116" s="1853" t="s">
        <v>28</v>
      </c>
      <c r="I116" s="1853" t="s">
        <v>911</v>
      </c>
    </row>
    <row customHeight="1" ht="11.25">
      <c r="A117" s="1853" t="s">
        <v>2268</v>
      </c>
      <c r="B117" s="1853" t="s">
        <v>16</v>
      </c>
      <c r="C117" s="1853" t="s">
        <v>2537</v>
      </c>
      <c r="D117" s="1853" t="s">
        <v>2538</v>
      </c>
      <c r="E117" s="1853" t="s">
        <v>2490</v>
      </c>
      <c r="F117" s="1853" t="s">
        <v>2539</v>
      </c>
      <c r="G117" s="1853" t="s">
        <v>28</v>
      </c>
      <c r="H117" s="1853" t="s">
        <v>28</v>
      </c>
      <c r="I117" s="1853" t="s">
        <v>911</v>
      </c>
    </row>
    <row customHeight="1" ht="11.25">
      <c r="A118" s="1853" t="s">
        <v>2268</v>
      </c>
      <c r="B118" s="1853" t="s">
        <v>16</v>
      </c>
      <c r="C118" s="1853" t="s">
        <v>2273</v>
      </c>
      <c r="D118" s="1853" t="s">
        <v>2274</v>
      </c>
      <c r="E118" s="1853" t="s">
        <v>2275</v>
      </c>
      <c r="F118" s="1853" t="s">
        <v>2276</v>
      </c>
      <c r="G118" s="1853" t="s">
        <v>28</v>
      </c>
      <c r="H118" s="1853" t="s">
        <v>28</v>
      </c>
      <c r="I118" s="1853" t="s">
        <v>871</v>
      </c>
    </row>
    <row customHeight="1" ht="11.25">
      <c r="A119" s="1853" t="s">
        <v>2268</v>
      </c>
      <c r="B119" s="1853" t="s">
        <v>16</v>
      </c>
      <c r="C119" s="1853" t="s">
        <v>2277</v>
      </c>
      <c r="D119" s="1853" t="s">
        <v>2278</v>
      </c>
      <c r="E119" s="1853" t="s">
        <v>2279</v>
      </c>
      <c r="F119" s="1853" t="s">
        <v>2280</v>
      </c>
      <c r="G119" s="1853" t="s">
        <v>2281</v>
      </c>
      <c r="H119" s="1853" t="s">
        <v>28</v>
      </c>
      <c r="I119" s="1853" t="s">
        <v>871</v>
      </c>
    </row>
    <row customHeight="1" ht="11.25">
      <c r="A120" s="1853" t="s">
        <v>2268</v>
      </c>
      <c r="B120" s="1853" t="s">
        <v>16</v>
      </c>
      <c r="C120" s="1853" t="s">
        <v>2282</v>
      </c>
      <c r="D120" s="1853" t="s">
        <v>2283</v>
      </c>
      <c r="E120" s="1853" t="s">
        <v>2284</v>
      </c>
      <c r="F120" s="1853" t="s">
        <v>2285</v>
      </c>
      <c r="G120" s="1853" t="s">
        <v>2286</v>
      </c>
      <c r="H120" s="1853" t="s">
        <v>28</v>
      </c>
      <c r="I120" s="1853" t="s">
        <v>871</v>
      </c>
    </row>
    <row customHeight="1" ht="11.25">
      <c r="A121" s="1853" t="s">
        <v>2268</v>
      </c>
      <c r="B121" s="1853" t="s">
        <v>16</v>
      </c>
      <c r="C121" s="1853" t="s">
        <v>2290</v>
      </c>
      <c r="D121" s="1853" t="s">
        <v>2291</v>
      </c>
      <c r="E121" s="1853" t="s">
        <v>2292</v>
      </c>
      <c r="F121" s="1853" t="s">
        <v>2280</v>
      </c>
      <c r="G121" s="1853" t="s">
        <v>2293</v>
      </c>
      <c r="H121" s="1853" t="s">
        <v>28</v>
      </c>
      <c r="I121" s="1853" t="s">
        <v>871</v>
      </c>
    </row>
    <row customHeight="1" ht="11.25">
      <c r="A122" s="1853" t="s">
        <v>2268</v>
      </c>
      <c r="B122" s="1853" t="s">
        <v>16</v>
      </c>
      <c r="C122" s="1853" t="s">
        <v>2297</v>
      </c>
      <c r="D122" s="1853" t="s">
        <v>2298</v>
      </c>
      <c r="E122" s="1853" t="s">
        <v>2299</v>
      </c>
      <c r="F122" s="1853" t="s">
        <v>2300</v>
      </c>
      <c r="G122" s="1853" t="s">
        <v>28</v>
      </c>
      <c r="H122" s="1853" t="s">
        <v>28</v>
      </c>
      <c r="I122" s="1853" t="s">
        <v>871</v>
      </c>
    </row>
    <row customHeight="1" ht="11.25">
      <c r="A123" s="1853" t="s">
        <v>2268</v>
      </c>
      <c r="B123" s="1853" t="s">
        <v>16</v>
      </c>
      <c r="C123" s="1853" t="s">
        <v>2308</v>
      </c>
      <c r="D123" s="1853" t="s">
        <v>2309</v>
      </c>
      <c r="E123" s="1853" t="s">
        <v>2310</v>
      </c>
      <c r="F123" s="1853" t="s">
        <v>2311</v>
      </c>
      <c r="G123" s="1853" t="s">
        <v>2312</v>
      </c>
      <c r="H123" s="1853" t="s">
        <v>28</v>
      </c>
      <c r="I123" s="1853" t="s">
        <v>871</v>
      </c>
    </row>
    <row customHeight="1" ht="11.25">
      <c r="A124" s="1853" t="s">
        <v>2268</v>
      </c>
      <c r="B124" s="1853" t="s">
        <v>16</v>
      </c>
      <c r="C124" s="1853" t="s">
        <v>2317</v>
      </c>
      <c r="D124" s="1853" t="s">
        <v>2318</v>
      </c>
      <c r="E124" s="1853" t="s">
        <v>2319</v>
      </c>
      <c r="F124" s="1853" t="s">
        <v>2320</v>
      </c>
      <c r="G124" s="1853" t="s">
        <v>28</v>
      </c>
      <c r="H124" s="1853" t="s">
        <v>28</v>
      </c>
      <c r="I124" s="1853" t="s">
        <v>871</v>
      </c>
    </row>
    <row customHeight="1" ht="11.25">
      <c r="A125" s="1853" t="s">
        <v>2268</v>
      </c>
      <c r="B125" s="1853" t="s">
        <v>16</v>
      </c>
      <c r="C125" s="1853" t="s">
        <v>2540</v>
      </c>
      <c r="D125" s="1853" t="s">
        <v>2541</v>
      </c>
      <c r="E125" s="1853" t="s">
        <v>2542</v>
      </c>
      <c r="F125" s="1853" t="s">
        <v>2280</v>
      </c>
      <c r="G125" s="1853" t="s">
        <v>2543</v>
      </c>
      <c r="H125" s="1853" t="s">
        <v>28</v>
      </c>
      <c r="I125" s="1853" t="s">
        <v>871</v>
      </c>
    </row>
    <row customHeight="1" ht="11.25">
      <c r="A126" s="1853" t="s">
        <v>2268</v>
      </c>
      <c r="B126" s="1853" t="s">
        <v>16</v>
      </c>
      <c r="C126" s="1853" t="s">
        <v>28</v>
      </c>
      <c r="D126" s="1853" t="s">
        <v>2325</v>
      </c>
      <c r="E126" s="1853" t="s">
        <v>2326</v>
      </c>
      <c r="F126" s="1853" t="s">
        <v>2280</v>
      </c>
      <c r="G126" s="1853" t="s">
        <v>28</v>
      </c>
      <c r="H126" s="1853" t="s">
        <v>28</v>
      </c>
      <c r="I126" s="1853" t="s">
        <v>871</v>
      </c>
    </row>
    <row customHeight="1" ht="11.25">
      <c r="A127" s="1853" t="s">
        <v>2268</v>
      </c>
      <c r="B127" s="1853" t="s">
        <v>16</v>
      </c>
      <c r="C127" s="1853" t="s">
        <v>2327</v>
      </c>
      <c r="D127" s="1853" t="s">
        <v>2328</v>
      </c>
      <c r="E127" s="1853" t="s">
        <v>2329</v>
      </c>
      <c r="F127" s="1853" t="s">
        <v>2330</v>
      </c>
      <c r="G127" s="1853" t="s">
        <v>2331</v>
      </c>
      <c r="H127" s="1853" t="s">
        <v>28</v>
      </c>
      <c r="I127" s="1853" t="s">
        <v>871</v>
      </c>
    </row>
    <row customHeight="1" ht="11.25">
      <c r="A128" s="1853" t="s">
        <v>2268</v>
      </c>
      <c r="B128" s="1853" t="s">
        <v>16</v>
      </c>
      <c r="C128" s="1853" t="s">
        <v>2544</v>
      </c>
      <c r="D128" s="1853" t="s">
        <v>2545</v>
      </c>
      <c r="E128" s="1853" t="s">
        <v>2546</v>
      </c>
      <c r="F128" s="1853" t="s">
        <v>2307</v>
      </c>
      <c r="G128" s="1853" t="s">
        <v>28</v>
      </c>
      <c r="H128" s="1853" t="s">
        <v>28</v>
      </c>
      <c r="I128" s="1853" t="s">
        <v>871</v>
      </c>
    </row>
    <row customHeight="1" ht="11.25">
      <c r="A129" s="1853" t="s">
        <v>2268</v>
      </c>
      <c r="B129" s="1853" t="s">
        <v>16</v>
      </c>
      <c r="C129" s="1853" t="s">
        <v>2336</v>
      </c>
      <c r="D129" s="1853" t="s">
        <v>2337</v>
      </c>
      <c r="E129" s="1853" t="s">
        <v>2338</v>
      </c>
      <c r="F129" s="1853" t="s">
        <v>2280</v>
      </c>
      <c r="G129" s="1853" t="s">
        <v>2339</v>
      </c>
      <c r="H129" s="1853" t="s">
        <v>28</v>
      </c>
      <c r="I129" s="1853" t="s">
        <v>871</v>
      </c>
    </row>
    <row customHeight="1" ht="11.25">
      <c r="A130" s="1853" t="s">
        <v>2268</v>
      </c>
      <c r="B130" s="1853" t="s">
        <v>16</v>
      </c>
      <c r="C130" s="1853" t="s">
        <v>2547</v>
      </c>
      <c r="D130" s="1853" t="s">
        <v>2548</v>
      </c>
      <c r="E130" s="1853" t="s">
        <v>2549</v>
      </c>
      <c r="F130" s="1853" t="s">
        <v>2353</v>
      </c>
      <c r="G130" s="1853" t="s">
        <v>28</v>
      </c>
      <c r="H130" s="1853" t="s">
        <v>28</v>
      </c>
      <c r="I130" s="1853" t="s">
        <v>871</v>
      </c>
    </row>
    <row customHeight="1" ht="11.25">
      <c r="A131" s="1853" t="s">
        <v>2268</v>
      </c>
      <c r="B131" s="1853" t="s">
        <v>16</v>
      </c>
      <c r="C131" s="1853" t="s">
        <v>2550</v>
      </c>
      <c r="D131" s="1853" t="s">
        <v>2551</v>
      </c>
      <c r="E131" s="1853" t="s">
        <v>2552</v>
      </c>
      <c r="F131" s="1853" t="s">
        <v>2311</v>
      </c>
      <c r="G131" s="1853" t="s">
        <v>28</v>
      </c>
      <c r="H131" s="1853" t="s">
        <v>28</v>
      </c>
      <c r="I131" s="1853" t="s">
        <v>871</v>
      </c>
    </row>
    <row customHeight="1" ht="11.25">
      <c r="A132" s="1853" t="s">
        <v>2268</v>
      </c>
      <c r="B132" s="1853" t="s">
        <v>16</v>
      </c>
      <c r="C132" s="1853" t="s">
        <v>2347</v>
      </c>
      <c r="D132" s="1853" t="s">
        <v>2348</v>
      </c>
      <c r="E132" s="1853" t="s">
        <v>2349</v>
      </c>
      <c r="F132" s="1853" t="s">
        <v>2320</v>
      </c>
      <c r="G132" s="1853" t="s">
        <v>28</v>
      </c>
      <c r="H132" s="1853" t="s">
        <v>28</v>
      </c>
      <c r="I132" s="1853" t="s">
        <v>871</v>
      </c>
    </row>
    <row customHeight="1" ht="11.25">
      <c r="A133" s="1853" t="s">
        <v>2268</v>
      </c>
      <c r="B133" s="1853" t="s">
        <v>16</v>
      </c>
      <c r="C133" s="1853" t="s">
        <v>2350</v>
      </c>
      <c r="D133" s="1853" t="s">
        <v>2351</v>
      </c>
      <c r="E133" s="1853" t="s">
        <v>2352</v>
      </c>
      <c r="F133" s="1853" t="s">
        <v>2353</v>
      </c>
      <c r="G133" s="1853" t="s">
        <v>28</v>
      </c>
      <c r="H133" s="1853" t="s">
        <v>28</v>
      </c>
      <c r="I133" s="1853" t="s">
        <v>871</v>
      </c>
    </row>
    <row customHeight="1" ht="11.25">
      <c r="A134" s="1853" t="s">
        <v>2268</v>
      </c>
      <c r="B134" s="1853" t="s">
        <v>16</v>
      </c>
      <c r="C134" s="1853" t="s">
        <v>2553</v>
      </c>
      <c r="D134" s="1853" t="s">
        <v>2554</v>
      </c>
      <c r="E134" s="1853" t="s">
        <v>2555</v>
      </c>
      <c r="F134" s="1853" t="s">
        <v>2272</v>
      </c>
      <c r="G134" s="1853" t="s">
        <v>2556</v>
      </c>
      <c r="H134" s="1853" t="s">
        <v>28</v>
      </c>
      <c r="I134" s="1853" t="s">
        <v>871</v>
      </c>
    </row>
    <row customHeight="1" ht="11.25">
      <c r="A135" s="1853" t="s">
        <v>2268</v>
      </c>
      <c r="B135" s="1853" t="s">
        <v>16</v>
      </c>
      <c r="C135" s="1853" t="s">
        <v>2557</v>
      </c>
      <c r="D135" s="1853" t="s">
        <v>2558</v>
      </c>
      <c r="E135" s="1853" t="s">
        <v>2559</v>
      </c>
      <c r="F135" s="1853" t="s">
        <v>2434</v>
      </c>
      <c r="G135" s="1853" t="s">
        <v>28</v>
      </c>
      <c r="H135" s="1853" t="s">
        <v>28</v>
      </c>
      <c r="I135" s="1853" t="s">
        <v>871</v>
      </c>
    </row>
    <row customHeight="1" ht="11.25">
      <c r="A136" s="1853" t="s">
        <v>2268</v>
      </c>
      <c r="B136" s="1853" t="s">
        <v>16</v>
      </c>
      <c r="C136" s="1853" t="s">
        <v>2560</v>
      </c>
      <c r="D136" s="1853" t="s">
        <v>2561</v>
      </c>
      <c r="E136" s="1853" t="s">
        <v>2562</v>
      </c>
      <c r="F136" s="1853" t="s">
        <v>2353</v>
      </c>
      <c r="G136" s="1853" t="s">
        <v>28</v>
      </c>
      <c r="H136" s="1853" t="s">
        <v>28</v>
      </c>
      <c r="I136" s="1853" t="s">
        <v>871</v>
      </c>
    </row>
    <row customHeight="1" ht="11.25">
      <c r="A137" s="1853" t="s">
        <v>2268</v>
      </c>
      <c r="B137" s="1853" t="s">
        <v>16</v>
      </c>
      <c r="C137" s="1853" t="s">
        <v>2354</v>
      </c>
      <c r="D137" s="1853" t="s">
        <v>2355</v>
      </c>
      <c r="E137" s="1853" t="s">
        <v>2356</v>
      </c>
      <c r="F137" s="1853" t="s">
        <v>2357</v>
      </c>
      <c r="G137" s="1853" t="s">
        <v>2358</v>
      </c>
      <c r="H137" s="1853" t="s">
        <v>28</v>
      </c>
      <c r="I137" s="1853" t="s">
        <v>871</v>
      </c>
    </row>
    <row customHeight="1" ht="11.25">
      <c r="A138" s="1853" t="s">
        <v>2268</v>
      </c>
      <c r="B138" s="1853" t="s">
        <v>16</v>
      </c>
      <c r="C138" s="1853" t="s">
        <v>2563</v>
      </c>
      <c r="D138" s="1853" t="s">
        <v>2564</v>
      </c>
      <c r="E138" s="1853" t="s">
        <v>2565</v>
      </c>
      <c r="F138" s="1853" t="s">
        <v>2280</v>
      </c>
      <c r="G138" s="1853" t="s">
        <v>28</v>
      </c>
      <c r="H138" s="1853" t="s">
        <v>28</v>
      </c>
      <c r="I138" s="1853" t="s">
        <v>871</v>
      </c>
    </row>
    <row customHeight="1" ht="11.25">
      <c r="A139" s="1853" t="s">
        <v>2268</v>
      </c>
      <c r="B139" s="1853" t="s">
        <v>16</v>
      </c>
      <c r="C139" s="1853" t="s">
        <v>2359</v>
      </c>
      <c r="D139" s="1853" t="s">
        <v>2360</v>
      </c>
      <c r="E139" s="1853" t="s">
        <v>2361</v>
      </c>
      <c r="F139" s="1853" t="s">
        <v>2362</v>
      </c>
      <c r="G139" s="1853" t="s">
        <v>28</v>
      </c>
      <c r="H139" s="1853" t="s">
        <v>28</v>
      </c>
      <c r="I139" s="1853" t="s">
        <v>871</v>
      </c>
    </row>
    <row customHeight="1" ht="11.25">
      <c r="A140" s="1853" t="s">
        <v>2268</v>
      </c>
      <c r="B140" s="1853" t="s">
        <v>16</v>
      </c>
      <c r="C140" s="1853" t="s">
        <v>2566</v>
      </c>
      <c r="D140" s="1853" t="s">
        <v>2567</v>
      </c>
      <c r="E140" s="1853" t="s">
        <v>2568</v>
      </c>
      <c r="F140" s="1853" t="s">
        <v>2307</v>
      </c>
      <c r="G140" s="1853" t="s">
        <v>2569</v>
      </c>
      <c r="H140" s="1853" t="s">
        <v>28</v>
      </c>
      <c r="I140" s="1853" t="s">
        <v>871</v>
      </c>
    </row>
    <row customHeight="1" ht="11.25">
      <c r="A141" s="1853" t="s">
        <v>2268</v>
      </c>
      <c r="B141" s="1853" t="s">
        <v>16</v>
      </c>
      <c r="C141" s="1853" t="s">
        <v>2369</v>
      </c>
      <c r="D141" s="1853" t="s">
        <v>2370</v>
      </c>
      <c r="E141" s="1853" t="s">
        <v>2371</v>
      </c>
      <c r="F141" s="1853" t="s">
        <v>2311</v>
      </c>
      <c r="G141" s="1853" t="s">
        <v>2312</v>
      </c>
      <c r="H141" s="1853" t="s">
        <v>28</v>
      </c>
      <c r="I141" s="1853" t="s">
        <v>871</v>
      </c>
    </row>
    <row customHeight="1" ht="11.25">
      <c r="A142" s="1853" t="s">
        <v>2268</v>
      </c>
      <c r="B142" s="1853" t="s">
        <v>16</v>
      </c>
      <c r="C142" s="1853" t="s">
        <v>2570</v>
      </c>
      <c r="D142" s="1853" t="s">
        <v>2571</v>
      </c>
      <c r="E142" s="1853" t="s">
        <v>2572</v>
      </c>
      <c r="F142" s="1853" t="s">
        <v>2311</v>
      </c>
      <c r="G142" s="1853" t="s">
        <v>2573</v>
      </c>
      <c r="H142" s="1853" t="s">
        <v>28</v>
      </c>
      <c r="I142" s="1853" t="s">
        <v>871</v>
      </c>
    </row>
    <row customHeight="1" ht="11.25">
      <c r="A143" s="1853" t="s">
        <v>2268</v>
      </c>
      <c r="B143" s="1853" t="s">
        <v>16</v>
      </c>
      <c r="C143" s="1853" t="s">
        <v>2574</v>
      </c>
      <c r="D143" s="1853" t="s">
        <v>2575</v>
      </c>
      <c r="E143" s="1853" t="s">
        <v>2576</v>
      </c>
      <c r="F143" s="1853" t="s">
        <v>2311</v>
      </c>
      <c r="G143" s="1853" t="s">
        <v>2577</v>
      </c>
      <c r="H143" s="1853" t="s">
        <v>28</v>
      </c>
      <c r="I143" s="1853" t="s">
        <v>871</v>
      </c>
    </row>
    <row customHeight="1" ht="11.25">
      <c r="A144" s="1853" t="s">
        <v>2268</v>
      </c>
      <c r="B144" s="1853" t="s">
        <v>16</v>
      </c>
      <c r="C144" s="1853" t="s">
        <v>2578</v>
      </c>
      <c r="D144" s="1853" t="s">
        <v>2575</v>
      </c>
      <c r="E144" s="1853" t="s">
        <v>2579</v>
      </c>
      <c r="F144" s="1853" t="s">
        <v>2272</v>
      </c>
      <c r="G144" s="1853" t="s">
        <v>28</v>
      </c>
      <c r="H144" s="1853" t="s">
        <v>28</v>
      </c>
      <c r="I144" s="1853" t="s">
        <v>871</v>
      </c>
    </row>
    <row customHeight="1" ht="11.25">
      <c r="A145" s="1853" t="s">
        <v>2268</v>
      </c>
      <c r="B145" s="1853" t="s">
        <v>16</v>
      </c>
      <c r="C145" s="1853" t="s">
        <v>2580</v>
      </c>
      <c r="D145" s="1853" t="s">
        <v>2581</v>
      </c>
      <c r="E145" s="1853" t="s">
        <v>2582</v>
      </c>
      <c r="F145" s="1853" t="s">
        <v>2471</v>
      </c>
      <c r="G145" s="1853" t="s">
        <v>28</v>
      </c>
      <c r="H145" s="1853" t="s">
        <v>28</v>
      </c>
      <c r="I145" s="1853" t="s">
        <v>871</v>
      </c>
    </row>
    <row customHeight="1" ht="11.25">
      <c r="A146" s="1853" t="s">
        <v>2268</v>
      </c>
      <c r="B146" s="1853" t="s">
        <v>16</v>
      </c>
      <c r="C146" s="1853" t="s">
        <v>2375</v>
      </c>
      <c r="D146" s="1853" t="s">
        <v>2376</v>
      </c>
      <c r="E146" s="1853" t="s">
        <v>2377</v>
      </c>
      <c r="F146" s="1853" t="s">
        <v>2378</v>
      </c>
      <c r="G146" s="1853" t="s">
        <v>28</v>
      </c>
      <c r="H146" s="1853" t="s">
        <v>28</v>
      </c>
      <c r="I146" s="1853" t="s">
        <v>871</v>
      </c>
    </row>
    <row customHeight="1" ht="11.25">
      <c r="A147" s="1853" t="s">
        <v>2268</v>
      </c>
      <c r="B147" s="1853" t="s">
        <v>16</v>
      </c>
      <c r="C147" s="1853" t="s">
        <v>2379</v>
      </c>
      <c r="D147" s="1853" t="s">
        <v>2380</v>
      </c>
      <c r="E147" s="1853" t="s">
        <v>2381</v>
      </c>
      <c r="F147" s="1853" t="s">
        <v>2382</v>
      </c>
      <c r="G147" s="1853" t="s">
        <v>28</v>
      </c>
      <c r="H147" s="1853" t="s">
        <v>28</v>
      </c>
      <c r="I147" s="1853" t="s">
        <v>871</v>
      </c>
    </row>
    <row customHeight="1" ht="11.25">
      <c r="A148" s="1853" t="s">
        <v>2268</v>
      </c>
      <c r="B148" s="1853" t="s">
        <v>16</v>
      </c>
      <c r="C148" s="1853" t="s">
        <v>2383</v>
      </c>
      <c r="D148" s="1853" t="s">
        <v>2384</v>
      </c>
      <c r="E148" s="1853" t="s">
        <v>2385</v>
      </c>
      <c r="F148" s="1853" t="s">
        <v>2311</v>
      </c>
      <c r="G148" s="1853" t="s">
        <v>2386</v>
      </c>
      <c r="H148" s="1853" t="s">
        <v>28</v>
      </c>
      <c r="I148" s="1853" t="s">
        <v>871</v>
      </c>
    </row>
    <row customHeight="1" ht="11.25">
      <c r="A149" s="1853" t="s">
        <v>2268</v>
      </c>
      <c r="B149" s="1853" t="s">
        <v>16</v>
      </c>
      <c r="C149" s="1853" t="s">
        <v>2387</v>
      </c>
      <c r="D149" s="1853" t="s">
        <v>2388</v>
      </c>
      <c r="E149" s="1853" t="s">
        <v>2389</v>
      </c>
      <c r="F149" s="1853" t="s">
        <v>2362</v>
      </c>
      <c r="G149" s="1853" t="s">
        <v>28</v>
      </c>
      <c r="H149" s="1853" t="s">
        <v>28</v>
      </c>
      <c r="I149" s="1853" t="s">
        <v>871</v>
      </c>
    </row>
    <row customHeight="1" ht="11.25">
      <c r="A150" s="1853" t="s">
        <v>2268</v>
      </c>
      <c r="B150" s="1853" t="s">
        <v>16</v>
      </c>
      <c r="C150" s="1853" t="s">
        <v>2390</v>
      </c>
      <c r="D150" s="1853" t="s">
        <v>2391</v>
      </c>
      <c r="E150" s="1853" t="s">
        <v>2392</v>
      </c>
      <c r="F150" s="1853" t="s">
        <v>2320</v>
      </c>
      <c r="G150" s="1853" t="s">
        <v>2312</v>
      </c>
      <c r="H150" s="1853" t="s">
        <v>28</v>
      </c>
      <c r="I150" s="1853" t="s">
        <v>871</v>
      </c>
    </row>
    <row customHeight="1" ht="11.25">
      <c r="A151" s="1853" t="s">
        <v>2268</v>
      </c>
      <c r="B151" s="1853" t="s">
        <v>16</v>
      </c>
      <c r="C151" s="1853" t="s">
        <v>2583</v>
      </c>
      <c r="D151" s="1853" t="s">
        <v>2584</v>
      </c>
      <c r="E151" s="1853" t="s">
        <v>2585</v>
      </c>
      <c r="F151" s="1853" t="s">
        <v>2280</v>
      </c>
      <c r="G151" s="1853" t="s">
        <v>2312</v>
      </c>
      <c r="H151" s="1853" t="s">
        <v>28</v>
      </c>
      <c r="I151" s="1853" t="s">
        <v>871</v>
      </c>
    </row>
    <row customHeight="1" ht="11.25">
      <c r="A152" s="1853" t="s">
        <v>2268</v>
      </c>
      <c r="B152" s="1853" t="s">
        <v>16</v>
      </c>
      <c r="C152" s="1853" t="s">
        <v>2586</v>
      </c>
      <c r="D152" s="1853" t="s">
        <v>2587</v>
      </c>
      <c r="E152" s="1853" t="s">
        <v>2588</v>
      </c>
      <c r="F152" s="1853" t="s">
        <v>2353</v>
      </c>
      <c r="G152" s="1853" t="s">
        <v>28</v>
      </c>
      <c r="H152" s="1853" t="s">
        <v>28</v>
      </c>
      <c r="I152" s="1853" t="s">
        <v>871</v>
      </c>
    </row>
    <row customHeight="1" ht="11.25">
      <c r="A153" s="1853" t="s">
        <v>2268</v>
      </c>
      <c r="B153" s="1853" t="s">
        <v>16</v>
      </c>
      <c r="C153" s="1853" t="s">
        <v>2589</v>
      </c>
      <c r="D153" s="1853" t="s">
        <v>2590</v>
      </c>
      <c r="E153" s="1853" t="s">
        <v>2591</v>
      </c>
      <c r="F153" s="1853" t="s">
        <v>2592</v>
      </c>
      <c r="G153" s="1853" t="s">
        <v>28</v>
      </c>
      <c r="H153" s="1853" t="s">
        <v>28</v>
      </c>
      <c r="I153" s="1853" t="s">
        <v>871</v>
      </c>
    </row>
    <row customHeight="1" ht="11.25">
      <c r="A154" s="1853" t="s">
        <v>2268</v>
      </c>
      <c r="B154" s="1853" t="s">
        <v>16</v>
      </c>
      <c r="C154" s="1853" t="s">
        <v>2396</v>
      </c>
      <c r="D154" s="1853" t="s">
        <v>2397</v>
      </c>
      <c r="E154" s="1853" t="s">
        <v>2398</v>
      </c>
      <c r="F154" s="1853" t="s">
        <v>2280</v>
      </c>
      <c r="G154" s="1853" t="s">
        <v>28</v>
      </c>
      <c r="H154" s="1853" t="s">
        <v>28</v>
      </c>
      <c r="I154" s="1853" t="s">
        <v>871</v>
      </c>
    </row>
    <row customHeight="1" ht="11.25">
      <c r="A155" s="1853" t="s">
        <v>2268</v>
      </c>
      <c r="B155" s="1853" t="s">
        <v>16</v>
      </c>
      <c r="C155" s="1853" t="s">
        <v>2399</v>
      </c>
      <c r="D155" s="1853" t="s">
        <v>2400</v>
      </c>
      <c r="E155" s="1853" t="s">
        <v>2401</v>
      </c>
      <c r="F155" s="1853" t="s">
        <v>2402</v>
      </c>
      <c r="G155" s="1853" t="s">
        <v>28</v>
      </c>
      <c r="H155" s="1853" t="s">
        <v>28</v>
      </c>
      <c r="I155" s="1853" t="s">
        <v>871</v>
      </c>
    </row>
    <row customHeight="1" ht="11.25">
      <c r="A156" s="1853" t="s">
        <v>2268</v>
      </c>
      <c r="B156" s="1853" t="s">
        <v>16</v>
      </c>
      <c r="C156" s="1853" t="s">
        <v>2403</v>
      </c>
      <c r="D156" s="1853" t="s">
        <v>2404</v>
      </c>
      <c r="E156" s="1853" t="s">
        <v>2405</v>
      </c>
      <c r="F156" s="1853" t="s">
        <v>2406</v>
      </c>
      <c r="G156" s="1853" t="s">
        <v>28</v>
      </c>
      <c r="H156" s="1853" t="s">
        <v>28</v>
      </c>
      <c r="I156" s="1853" t="s">
        <v>871</v>
      </c>
    </row>
    <row customHeight="1" ht="11.25">
      <c r="A157" s="1853" t="s">
        <v>2268</v>
      </c>
      <c r="B157" s="1853" t="s">
        <v>16</v>
      </c>
      <c r="C157" s="1853" t="s">
        <v>2407</v>
      </c>
      <c r="D157" s="1853" t="s">
        <v>2408</v>
      </c>
      <c r="E157" s="1853" t="s">
        <v>2409</v>
      </c>
      <c r="F157" s="1853" t="s">
        <v>2410</v>
      </c>
      <c r="G157" s="1853" t="s">
        <v>28</v>
      </c>
      <c r="H157" s="1853" t="s">
        <v>28</v>
      </c>
      <c r="I157" s="1853" t="s">
        <v>871</v>
      </c>
    </row>
    <row customHeight="1" ht="11.25">
      <c r="A158" s="1853" t="s">
        <v>2268</v>
      </c>
      <c r="B158" s="1853" t="s">
        <v>16</v>
      </c>
      <c r="C158" s="1853" t="s">
        <v>2593</v>
      </c>
      <c r="D158" s="1853" t="s">
        <v>2594</v>
      </c>
      <c r="E158" s="1853" t="s">
        <v>2595</v>
      </c>
      <c r="F158" s="1853" t="s">
        <v>2320</v>
      </c>
      <c r="G158" s="1853" t="s">
        <v>28</v>
      </c>
      <c r="H158" s="1853" t="s">
        <v>28</v>
      </c>
      <c r="I158" s="1853" t="s">
        <v>871</v>
      </c>
    </row>
    <row customHeight="1" ht="11.25">
      <c r="A159" s="1853" t="s">
        <v>2268</v>
      </c>
      <c r="B159" s="1853" t="s">
        <v>16</v>
      </c>
      <c r="C159" s="1853" t="s">
        <v>2596</v>
      </c>
      <c r="D159" s="1853" t="s">
        <v>2597</v>
      </c>
      <c r="E159" s="1853" t="s">
        <v>2598</v>
      </c>
      <c r="F159" s="1853" t="s">
        <v>2280</v>
      </c>
      <c r="G159" s="1853" t="s">
        <v>28</v>
      </c>
      <c r="H159" s="1853" t="s">
        <v>28</v>
      </c>
      <c r="I159" s="1853" t="s">
        <v>871</v>
      </c>
    </row>
    <row customHeight="1" ht="11.25">
      <c r="A160" s="1853" t="s">
        <v>2268</v>
      </c>
      <c r="B160" s="1853" t="s">
        <v>16</v>
      </c>
      <c r="C160" s="1853" t="s">
        <v>2431</v>
      </c>
      <c r="D160" s="1853" t="s">
        <v>2432</v>
      </c>
      <c r="E160" s="1853" t="s">
        <v>2433</v>
      </c>
      <c r="F160" s="1853" t="s">
        <v>2434</v>
      </c>
      <c r="G160" s="1853" t="s">
        <v>28</v>
      </c>
      <c r="H160" s="1853" t="s">
        <v>28</v>
      </c>
      <c r="I160" s="1853" t="s">
        <v>871</v>
      </c>
    </row>
    <row customHeight="1" ht="11.25">
      <c r="A161" s="1853" t="s">
        <v>2268</v>
      </c>
      <c r="B161" s="1853" t="s">
        <v>16</v>
      </c>
      <c r="C161" s="1853" t="s">
        <v>2438</v>
      </c>
      <c r="D161" s="1853" t="s">
        <v>2439</v>
      </c>
      <c r="E161" s="1853" t="s">
        <v>2440</v>
      </c>
      <c r="F161" s="1853" t="s">
        <v>2353</v>
      </c>
      <c r="G161" s="1853" t="s">
        <v>28</v>
      </c>
      <c r="H161" s="1853" t="s">
        <v>28</v>
      </c>
      <c r="I161" s="1853" t="s">
        <v>871</v>
      </c>
    </row>
    <row customHeight="1" ht="11.25">
      <c r="A162" s="1853" t="s">
        <v>2268</v>
      </c>
      <c r="B162" s="1853" t="s">
        <v>16</v>
      </c>
      <c r="C162" s="1853" t="s">
        <v>2452</v>
      </c>
      <c r="D162" s="1853" t="s">
        <v>2453</v>
      </c>
      <c r="E162" s="1853" t="s">
        <v>2454</v>
      </c>
      <c r="F162" s="1853" t="s">
        <v>2434</v>
      </c>
      <c r="G162" s="1853" t="s">
        <v>2455</v>
      </c>
      <c r="H162" s="1853" t="s">
        <v>2456</v>
      </c>
      <c r="I162" s="1853" t="s">
        <v>871</v>
      </c>
    </row>
    <row customHeight="1" ht="11.25">
      <c r="A163" s="1853" t="s">
        <v>2268</v>
      </c>
      <c r="B163" s="1853" t="s">
        <v>16</v>
      </c>
      <c r="C163" s="1853" t="s">
        <v>2468</v>
      </c>
      <c r="D163" s="1853" t="s">
        <v>2469</v>
      </c>
      <c r="E163" s="1853" t="s">
        <v>2470</v>
      </c>
      <c r="F163" s="1853" t="s">
        <v>2471</v>
      </c>
      <c r="G163" s="1853" t="s">
        <v>28</v>
      </c>
      <c r="H163" s="1853" t="s">
        <v>28</v>
      </c>
      <c r="I163" s="1853" t="s">
        <v>871</v>
      </c>
    </row>
    <row customHeight="1" ht="11.25">
      <c r="A164" s="1853" t="s">
        <v>2268</v>
      </c>
      <c r="B164" s="1853" t="s">
        <v>16</v>
      </c>
      <c r="C164" s="1853" t="s">
        <v>2472</v>
      </c>
      <c r="D164" s="1853" t="s">
        <v>2473</v>
      </c>
      <c r="E164" s="1853" t="s">
        <v>2474</v>
      </c>
      <c r="F164" s="1853" t="s">
        <v>2335</v>
      </c>
      <c r="G164" s="1853" t="s">
        <v>28</v>
      </c>
      <c r="H164" s="1853" t="s">
        <v>28</v>
      </c>
      <c r="I164" s="1853" t="s">
        <v>871</v>
      </c>
    </row>
    <row customHeight="1" ht="11.25">
      <c r="A165" s="1853" t="s">
        <v>2268</v>
      </c>
      <c r="B165" s="1853" t="s">
        <v>16</v>
      </c>
      <c r="C165" s="1853" t="s">
        <v>2478</v>
      </c>
      <c r="D165" s="1853" t="s">
        <v>2479</v>
      </c>
      <c r="E165" s="1853" t="s">
        <v>2480</v>
      </c>
      <c r="F165" s="1853" t="s">
        <v>2300</v>
      </c>
      <c r="G165" s="1853" t="s">
        <v>28</v>
      </c>
      <c r="H165" s="1853" t="s">
        <v>28</v>
      </c>
      <c r="I165" s="1853" t="s">
        <v>871</v>
      </c>
    </row>
    <row customHeight="1" ht="11.25">
      <c r="A166" s="1853" t="s">
        <v>2268</v>
      </c>
      <c r="B166" s="1853" t="s">
        <v>16</v>
      </c>
      <c r="C166" s="1853" t="s">
        <v>2481</v>
      </c>
      <c r="D166" s="1853" t="s">
        <v>2482</v>
      </c>
      <c r="E166" s="1853" t="s">
        <v>2275</v>
      </c>
      <c r="F166" s="1853" t="s">
        <v>2483</v>
      </c>
      <c r="G166" s="1853" t="s">
        <v>2484</v>
      </c>
      <c r="H166" s="1853" t="s">
        <v>28</v>
      </c>
      <c r="I166" s="1853" t="s">
        <v>871</v>
      </c>
    </row>
    <row customHeight="1" ht="11.25">
      <c r="A167" s="1853" t="s">
        <v>2268</v>
      </c>
      <c r="B167" s="1853" t="s">
        <v>16</v>
      </c>
      <c r="C167" s="1853" t="s">
        <v>2488</v>
      </c>
      <c r="D167" s="1853" t="s">
        <v>2489</v>
      </c>
      <c r="E167" s="1853" t="s">
        <v>2490</v>
      </c>
      <c r="F167" s="1853" t="s">
        <v>2491</v>
      </c>
      <c r="G167" s="1853" t="s">
        <v>2492</v>
      </c>
      <c r="H167" s="1853" t="s">
        <v>28</v>
      </c>
      <c r="I167" s="1853" t="s">
        <v>871</v>
      </c>
    </row>
    <row customHeight="1" ht="11.25">
      <c r="A168" s="1853" t="s">
        <v>2268</v>
      </c>
      <c r="B168" s="1853" t="s">
        <v>16</v>
      </c>
      <c r="C168" s="1853" t="s">
        <v>2599</v>
      </c>
      <c r="D168" s="1853" t="s">
        <v>2600</v>
      </c>
      <c r="E168" s="1853" t="s">
        <v>2601</v>
      </c>
      <c r="F168" s="1853" t="s">
        <v>2602</v>
      </c>
      <c r="G168" s="1853" t="s">
        <v>2603</v>
      </c>
      <c r="H168" s="1853" t="s">
        <v>28</v>
      </c>
      <c r="I168" s="1853" t="s">
        <v>871</v>
      </c>
    </row>
    <row customHeight="1" ht="11.25">
      <c r="A169" s="1853" t="s">
        <v>2268</v>
      </c>
      <c r="B169" s="1853" t="s">
        <v>16</v>
      </c>
      <c r="C169" s="1853" t="s">
        <v>2493</v>
      </c>
      <c r="D169" s="1853" t="s">
        <v>2494</v>
      </c>
      <c r="E169" s="1853" t="s">
        <v>2356</v>
      </c>
      <c r="F169" s="1853" t="s">
        <v>2495</v>
      </c>
      <c r="G169" s="1853" t="s">
        <v>28</v>
      </c>
      <c r="H169" s="1853" t="s">
        <v>28</v>
      </c>
      <c r="I169" s="1853" t="s">
        <v>871</v>
      </c>
    </row>
    <row customHeight="1" ht="11.25">
      <c r="A170" s="1853" t="s">
        <v>2268</v>
      </c>
      <c r="B170" s="1853" t="s">
        <v>16</v>
      </c>
      <c r="C170" s="1853" t="s">
        <v>2496</v>
      </c>
      <c r="D170" s="1853" t="s">
        <v>2497</v>
      </c>
      <c r="E170" s="1853" t="s">
        <v>2498</v>
      </c>
      <c r="F170" s="1853" t="s">
        <v>2499</v>
      </c>
      <c r="G170" s="1853" t="s">
        <v>2500</v>
      </c>
      <c r="H170" s="1853" t="s">
        <v>28</v>
      </c>
      <c r="I170" s="1853" t="s">
        <v>871</v>
      </c>
    </row>
    <row customHeight="1" ht="11.25">
      <c r="A171" s="1853" t="s">
        <v>2268</v>
      </c>
      <c r="B171" s="1853" t="s">
        <v>16</v>
      </c>
      <c r="C171" s="1853" t="s">
        <v>2501</v>
      </c>
      <c r="D171" s="1853" t="s">
        <v>2502</v>
      </c>
      <c r="E171" s="1853" t="s">
        <v>2503</v>
      </c>
      <c r="F171" s="1853" t="s">
        <v>2504</v>
      </c>
      <c r="G171" s="1853" t="s">
        <v>28</v>
      </c>
      <c r="H171" s="1853" t="s">
        <v>28</v>
      </c>
      <c r="I171" s="1853" t="s">
        <v>871</v>
      </c>
    </row>
    <row customHeight="1" ht="11.25">
      <c r="A172" s="1853" t="s">
        <v>2268</v>
      </c>
      <c r="B172" s="1853" t="s">
        <v>16</v>
      </c>
      <c r="C172" s="1853" t="s">
        <v>2505</v>
      </c>
      <c r="D172" s="1853" t="s">
        <v>2506</v>
      </c>
      <c r="E172" s="1853" t="s">
        <v>2503</v>
      </c>
      <c r="F172" s="1853" t="s">
        <v>2507</v>
      </c>
      <c r="G172" s="1853" t="s">
        <v>2508</v>
      </c>
      <c r="H172" s="1853" t="s">
        <v>28</v>
      </c>
      <c r="I172" s="1853" t="s">
        <v>871</v>
      </c>
    </row>
    <row customHeight="1" ht="11.25">
      <c r="A173" s="1853" t="s">
        <v>2268</v>
      </c>
      <c r="B173" s="1853" t="s">
        <v>16</v>
      </c>
      <c r="C173" s="1853" t="s">
        <v>2604</v>
      </c>
      <c r="D173" s="1853" t="s">
        <v>2605</v>
      </c>
      <c r="E173" s="1853" t="s">
        <v>2606</v>
      </c>
      <c r="F173" s="1853" t="s">
        <v>2607</v>
      </c>
      <c r="G173" s="1853" t="s">
        <v>2512</v>
      </c>
      <c r="H173" s="1853" t="s">
        <v>28</v>
      </c>
      <c r="I173" s="1853" t="s">
        <v>871</v>
      </c>
    </row>
    <row customHeight="1" ht="11.25">
      <c r="A174" s="1853" t="s">
        <v>2268</v>
      </c>
      <c r="B174" s="1853" t="s">
        <v>16</v>
      </c>
      <c r="C174" s="1853" t="s">
        <v>2608</v>
      </c>
      <c r="D174" s="1853" t="s">
        <v>2609</v>
      </c>
      <c r="E174" s="1853" t="s">
        <v>2610</v>
      </c>
      <c r="F174" s="1853" t="s">
        <v>2434</v>
      </c>
      <c r="G174" s="1853" t="s">
        <v>2312</v>
      </c>
      <c r="H174" s="1853" t="s">
        <v>28</v>
      </c>
      <c r="I174" s="1853" t="s">
        <v>871</v>
      </c>
    </row>
    <row customHeight="1" ht="11.25">
      <c r="A175" s="1853" t="s">
        <v>2268</v>
      </c>
      <c r="B175" s="1853" t="s">
        <v>16</v>
      </c>
      <c r="C175" s="1853" t="s">
        <v>13</v>
      </c>
      <c r="D175" s="1853" t="s">
        <v>50</v>
      </c>
      <c r="E175" s="1853" t="s">
        <v>53</v>
      </c>
      <c r="F175" s="1853" t="s">
        <v>55</v>
      </c>
      <c r="G175" s="1853" t="s">
        <v>28</v>
      </c>
      <c r="H175" s="1853" t="s">
        <v>28</v>
      </c>
      <c r="I175" s="1853" t="s">
        <v>871</v>
      </c>
    </row>
    <row customHeight="1" ht="11.25">
      <c r="A176" s="1853" t="s">
        <v>2268</v>
      </c>
      <c r="B176" s="1853" t="s">
        <v>16</v>
      </c>
      <c r="C176" s="1853" t="s">
        <v>2611</v>
      </c>
      <c r="D176" s="1853" t="s">
        <v>2612</v>
      </c>
      <c r="E176" s="1853" t="s">
        <v>2377</v>
      </c>
      <c r="F176" s="1853" t="s">
        <v>55</v>
      </c>
      <c r="G176" s="1853" t="s">
        <v>2613</v>
      </c>
      <c r="H176" s="1853" t="s">
        <v>28</v>
      </c>
      <c r="I176" s="1853" t="s">
        <v>871</v>
      </c>
    </row>
    <row customHeight="1" ht="11.25">
      <c r="A177" s="1853" t="s">
        <v>2268</v>
      </c>
      <c r="B177" s="1853" t="s">
        <v>16</v>
      </c>
      <c r="C177" s="1853" t="s">
        <v>2534</v>
      </c>
      <c r="D177" s="1853" t="s">
        <v>2535</v>
      </c>
      <c r="E177" s="1853" t="s">
        <v>2536</v>
      </c>
      <c r="F177" s="1853" t="s">
        <v>2320</v>
      </c>
      <c r="G177" s="1853" t="s">
        <v>28</v>
      </c>
      <c r="H177" s="1853" t="s">
        <v>28</v>
      </c>
      <c r="I177" s="1853" t="s">
        <v>871</v>
      </c>
    </row>
    <row customHeight="1" ht="11.25">
      <c r="A178" s="1853" t="s">
        <v>2268</v>
      </c>
      <c r="B178" s="1853" t="s">
        <v>16</v>
      </c>
      <c r="C178" s="1853" t="s">
        <v>2537</v>
      </c>
      <c r="D178" s="1853" t="s">
        <v>2538</v>
      </c>
      <c r="E178" s="1853" t="s">
        <v>2490</v>
      </c>
      <c r="F178" s="1853" t="s">
        <v>2539</v>
      </c>
      <c r="G178" s="1853" t="s">
        <v>28</v>
      </c>
      <c r="H178" s="1853" t="s">
        <v>28</v>
      </c>
      <c r="I178" s="1853" t="s">
        <v>871</v>
      </c>
    </row>
    <row customHeight="1" ht="11.25">
      <c r="A179" s="1853" t="s">
        <v>2268</v>
      </c>
      <c r="B179" s="1853" t="s">
        <v>16</v>
      </c>
      <c r="C179" s="1853" t="s">
        <v>2273</v>
      </c>
      <c r="D179" s="1853" t="s">
        <v>2274</v>
      </c>
      <c r="E179" s="1853" t="s">
        <v>2275</v>
      </c>
      <c r="F179" s="1853" t="s">
        <v>2276</v>
      </c>
      <c r="G179" s="1853" t="s">
        <v>28</v>
      </c>
      <c r="H179" s="1853" t="s">
        <v>28</v>
      </c>
      <c r="I179" s="1853" t="s">
        <v>924</v>
      </c>
    </row>
    <row customHeight="1" ht="11.25">
      <c r="A180" s="1853" t="s">
        <v>2268</v>
      </c>
      <c r="B180" s="1853" t="s">
        <v>16</v>
      </c>
      <c r="C180" s="1853" t="s">
        <v>2277</v>
      </c>
      <c r="D180" s="1853" t="s">
        <v>2278</v>
      </c>
      <c r="E180" s="1853" t="s">
        <v>2279</v>
      </c>
      <c r="F180" s="1853" t="s">
        <v>2280</v>
      </c>
      <c r="G180" s="1853" t="s">
        <v>2281</v>
      </c>
      <c r="H180" s="1853" t="s">
        <v>28</v>
      </c>
      <c r="I180" s="1853" t="s">
        <v>924</v>
      </c>
    </row>
    <row customHeight="1" ht="11.25">
      <c r="A181" s="1853" t="s">
        <v>2268</v>
      </c>
      <c r="B181" s="1853" t="s">
        <v>16</v>
      </c>
      <c r="C181" s="1853" t="s">
        <v>2282</v>
      </c>
      <c r="D181" s="1853" t="s">
        <v>2283</v>
      </c>
      <c r="E181" s="1853" t="s">
        <v>2284</v>
      </c>
      <c r="F181" s="1853" t="s">
        <v>2285</v>
      </c>
      <c r="G181" s="1853" t="s">
        <v>2286</v>
      </c>
      <c r="H181" s="1853" t="s">
        <v>28</v>
      </c>
      <c r="I181" s="1853" t="s">
        <v>924</v>
      </c>
    </row>
    <row customHeight="1" ht="11.25">
      <c r="A182" s="1853" t="s">
        <v>2268</v>
      </c>
      <c r="B182" s="1853" t="s">
        <v>16</v>
      </c>
      <c r="C182" s="1853" t="s">
        <v>2290</v>
      </c>
      <c r="D182" s="1853" t="s">
        <v>2291</v>
      </c>
      <c r="E182" s="1853" t="s">
        <v>2292</v>
      </c>
      <c r="F182" s="1853" t="s">
        <v>2280</v>
      </c>
      <c r="G182" s="1853" t="s">
        <v>2293</v>
      </c>
      <c r="H182" s="1853" t="s">
        <v>28</v>
      </c>
      <c r="I182" s="1853" t="s">
        <v>924</v>
      </c>
    </row>
    <row customHeight="1" ht="11.25">
      <c r="A183" s="1853" t="s">
        <v>2268</v>
      </c>
      <c r="B183" s="1853" t="s">
        <v>16</v>
      </c>
      <c r="C183" s="1853" t="s">
        <v>2297</v>
      </c>
      <c r="D183" s="1853" t="s">
        <v>2298</v>
      </c>
      <c r="E183" s="1853" t="s">
        <v>2299</v>
      </c>
      <c r="F183" s="1853" t="s">
        <v>2300</v>
      </c>
      <c r="G183" s="1853" t="s">
        <v>28</v>
      </c>
      <c r="H183" s="1853" t="s">
        <v>28</v>
      </c>
      <c r="I183" s="1853" t="s">
        <v>924</v>
      </c>
    </row>
    <row customHeight="1" ht="11.25">
      <c r="A184" s="1853" t="s">
        <v>2268</v>
      </c>
      <c r="B184" s="1853" t="s">
        <v>16</v>
      </c>
      <c r="C184" s="1853" t="s">
        <v>2308</v>
      </c>
      <c r="D184" s="1853" t="s">
        <v>2309</v>
      </c>
      <c r="E184" s="1853" t="s">
        <v>2310</v>
      </c>
      <c r="F184" s="1853" t="s">
        <v>2311</v>
      </c>
      <c r="G184" s="1853" t="s">
        <v>2312</v>
      </c>
      <c r="H184" s="1853" t="s">
        <v>28</v>
      </c>
      <c r="I184" s="1853" t="s">
        <v>924</v>
      </c>
    </row>
    <row customHeight="1" ht="11.25">
      <c r="A185" s="1853" t="s">
        <v>2268</v>
      </c>
      <c r="B185" s="1853" t="s">
        <v>16</v>
      </c>
      <c r="C185" s="1853" t="s">
        <v>2317</v>
      </c>
      <c r="D185" s="1853" t="s">
        <v>2318</v>
      </c>
      <c r="E185" s="1853" t="s">
        <v>2319</v>
      </c>
      <c r="F185" s="1853" t="s">
        <v>2320</v>
      </c>
      <c r="G185" s="1853" t="s">
        <v>28</v>
      </c>
      <c r="H185" s="1853" t="s">
        <v>28</v>
      </c>
      <c r="I185" s="1853" t="s">
        <v>924</v>
      </c>
    </row>
    <row customHeight="1" ht="11.25">
      <c r="A186" s="1853" t="s">
        <v>2268</v>
      </c>
      <c r="B186" s="1853" t="s">
        <v>16</v>
      </c>
      <c r="C186" s="1853" t="s">
        <v>28</v>
      </c>
      <c r="D186" s="1853" t="s">
        <v>2325</v>
      </c>
      <c r="E186" s="1853" t="s">
        <v>2326</v>
      </c>
      <c r="F186" s="1853" t="s">
        <v>2280</v>
      </c>
      <c r="G186" s="1853" t="s">
        <v>28</v>
      </c>
      <c r="H186" s="1853" t="s">
        <v>28</v>
      </c>
      <c r="I186" s="1853" t="s">
        <v>924</v>
      </c>
    </row>
    <row customHeight="1" ht="11.25">
      <c r="A187" s="1853" t="s">
        <v>2268</v>
      </c>
      <c r="B187" s="1853" t="s">
        <v>16</v>
      </c>
      <c r="C187" s="1853" t="s">
        <v>2327</v>
      </c>
      <c r="D187" s="1853" t="s">
        <v>2328</v>
      </c>
      <c r="E187" s="1853" t="s">
        <v>2329</v>
      </c>
      <c r="F187" s="1853" t="s">
        <v>2330</v>
      </c>
      <c r="G187" s="1853" t="s">
        <v>2331</v>
      </c>
      <c r="H187" s="1853" t="s">
        <v>28</v>
      </c>
      <c r="I187" s="1853" t="s">
        <v>924</v>
      </c>
    </row>
    <row customHeight="1" ht="11.25">
      <c r="A188" s="1853" t="s">
        <v>2268</v>
      </c>
      <c r="B188" s="1853" t="s">
        <v>16</v>
      </c>
      <c r="C188" s="1853" t="s">
        <v>2614</v>
      </c>
      <c r="D188" s="1853" t="s">
        <v>2615</v>
      </c>
      <c r="E188" s="1853" t="s">
        <v>2616</v>
      </c>
      <c r="F188" s="1853" t="s">
        <v>2280</v>
      </c>
      <c r="G188" s="1853" t="s">
        <v>28</v>
      </c>
      <c r="H188" s="1853" t="s">
        <v>28</v>
      </c>
      <c r="I188" s="1853" t="s">
        <v>924</v>
      </c>
    </row>
    <row customHeight="1" ht="11.25">
      <c r="A189" s="1853" t="s">
        <v>2268</v>
      </c>
      <c r="B189" s="1853" t="s">
        <v>16</v>
      </c>
      <c r="C189" s="1853" t="s">
        <v>2544</v>
      </c>
      <c r="D189" s="1853" t="s">
        <v>2545</v>
      </c>
      <c r="E189" s="1853" t="s">
        <v>2546</v>
      </c>
      <c r="F189" s="1853" t="s">
        <v>2307</v>
      </c>
      <c r="G189" s="1853" t="s">
        <v>28</v>
      </c>
      <c r="H189" s="1853" t="s">
        <v>28</v>
      </c>
      <c r="I189" s="1853" t="s">
        <v>924</v>
      </c>
    </row>
    <row customHeight="1" ht="11.25">
      <c r="A190" s="1853" t="s">
        <v>2268</v>
      </c>
      <c r="B190" s="1853" t="s">
        <v>16</v>
      </c>
      <c r="C190" s="1853" t="s">
        <v>2336</v>
      </c>
      <c r="D190" s="1853" t="s">
        <v>2337</v>
      </c>
      <c r="E190" s="1853" t="s">
        <v>2338</v>
      </c>
      <c r="F190" s="1853" t="s">
        <v>2280</v>
      </c>
      <c r="G190" s="1853" t="s">
        <v>2339</v>
      </c>
      <c r="H190" s="1853" t="s">
        <v>28</v>
      </c>
      <c r="I190" s="1853" t="s">
        <v>924</v>
      </c>
    </row>
    <row customHeight="1" ht="11.25">
      <c r="A191" s="1853" t="s">
        <v>2268</v>
      </c>
      <c r="B191" s="1853" t="s">
        <v>16</v>
      </c>
      <c r="C191" s="1853" t="s">
        <v>2550</v>
      </c>
      <c r="D191" s="1853" t="s">
        <v>2551</v>
      </c>
      <c r="E191" s="1853" t="s">
        <v>2552</v>
      </c>
      <c r="F191" s="1853" t="s">
        <v>2311</v>
      </c>
      <c r="G191" s="1853" t="s">
        <v>28</v>
      </c>
      <c r="H191" s="1853" t="s">
        <v>28</v>
      </c>
      <c r="I191" s="1853" t="s">
        <v>924</v>
      </c>
    </row>
    <row customHeight="1" ht="11.25">
      <c r="A192" s="1853" t="s">
        <v>2268</v>
      </c>
      <c r="B192" s="1853" t="s">
        <v>16</v>
      </c>
      <c r="C192" s="1853" t="s">
        <v>2350</v>
      </c>
      <c r="D192" s="1853" t="s">
        <v>2351</v>
      </c>
      <c r="E192" s="1853" t="s">
        <v>2352</v>
      </c>
      <c r="F192" s="1853" t="s">
        <v>2353</v>
      </c>
      <c r="G192" s="1853" t="s">
        <v>28</v>
      </c>
      <c r="H192" s="1853" t="s">
        <v>28</v>
      </c>
      <c r="I192" s="1853" t="s">
        <v>924</v>
      </c>
    </row>
    <row customHeight="1" ht="11.25">
      <c r="A193" s="1853" t="s">
        <v>2268</v>
      </c>
      <c r="B193" s="1853" t="s">
        <v>16</v>
      </c>
      <c r="C193" s="1853" t="s">
        <v>2553</v>
      </c>
      <c r="D193" s="1853" t="s">
        <v>2554</v>
      </c>
      <c r="E193" s="1853" t="s">
        <v>2555</v>
      </c>
      <c r="F193" s="1853" t="s">
        <v>2272</v>
      </c>
      <c r="G193" s="1853" t="s">
        <v>2556</v>
      </c>
      <c r="H193" s="1853" t="s">
        <v>28</v>
      </c>
      <c r="I193" s="1853" t="s">
        <v>924</v>
      </c>
    </row>
    <row customHeight="1" ht="11.25">
      <c r="A194" s="1853" t="s">
        <v>2268</v>
      </c>
      <c r="B194" s="1853" t="s">
        <v>16</v>
      </c>
      <c r="C194" s="1853" t="s">
        <v>2557</v>
      </c>
      <c r="D194" s="1853" t="s">
        <v>2558</v>
      </c>
      <c r="E194" s="1853" t="s">
        <v>2559</v>
      </c>
      <c r="F194" s="1853" t="s">
        <v>2434</v>
      </c>
      <c r="G194" s="1853" t="s">
        <v>28</v>
      </c>
      <c r="H194" s="1853" t="s">
        <v>28</v>
      </c>
      <c r="I194" s="1853" t="s">
        <v>924</v>
      </c>
    </row>
    <row customHeight="1" ht="11.25">
      <c r="A195" s="1853" t="s">
        <v>2268</v>
      </c>
      <c r="B195" s="1853" t="s">
        <v>16</v>
      </c>
      <c r="C195" s="1853" t="s">
        <v>2560</v>
      </c>
      <c r="D195" s="1853" t="s">
        <v>2561</v>
      </c>
      <c r="E195" s="1853" t="s">
        <v>2562</v>
      </c>
      <c r="F195" s="1853" t="s">
        <v>2353</v>
      </c>
      <c r="G195" s="1853" t="s">
        <v>28</v>
      </c>
      <c r="H195" s="1853" t="s">
        <v>28</v>
      </c>
      <c r="I195" s="1853" t="s">
        <v>924</v>
      </c>
    </row>
    <row customHeight="1" ht="11.25">
      <c r="A196" s="1853" t="s">
        <v>2268</v>
      </c>
      <c r="B196" s="1853" t="s">
        <v>16</v>
      </c>
      <c r="C196" s="1853" t="s">
        <v>2354</v>
      </c>
      <c r="D196" s="1853" t="s">
        <v>2355</v>
      </c>
      <c r="E196" s="1853" t="s">
        <v>2356</v>
      </c>
      <c r="F196" s="1853" t="s">
        <v>2357</v>
      </c>
      <c r="G196" s="1853" t="s">
        <v>2358</v>
      </c>
      <c r="H196" s="1853" t="s">
        <v>28</v>
      </c>
      <c r="I196" s="1853" t="s">
        <v>924</v>
      </c>
    </row>
    <row customHeight="1" ht="11.25">
      <c r="A197" s="1853" t="s">
        <v>2268</v>
      </c>
      <c r="B197" s="1853" t="s">
        <v>16</v>
      </c>
      <c r="C197" s="1853" t="s">
        <v>2563</v>
      </c>
      <c r="D197" s="1853" t="s">
        <v>2564</v>
      </c>
      <c r="E197" s="1853" t="s">
        <v>2565</v>
      </c>
      <c r="F197" s="1853" t="s">
        <v>2280</v>
      </c>
      <c r="G197" s="1853" t="s">
        <v>28</v>
      </c>
      <c r="H197" s="1853" t="s">
        <v>28</v>
      </c>
      <c r="I197" s="1853" t="s">
        <v>924</v>
      </c>
    </row>
    <row customHeight="1" ht="11.25">
      <c r="A198" s="1853" t="s">
        <v>2268</v>
      </c>
      <c r="B198" s="1853" t="s">
        <v>16</v>
      </c>
      <c r="C198" s="1853" t="s">
        <v>2359</v>
      </c>
      <c r="D198" s="1853" t="s">
        <v>2360</v>
      </c>
      <c r="E198" s="1853" t="s">
        <v>2361</v>
      </c>
      <c r="F198" s="1853" t="s">
        <v>2362</v>
      </c>
      <c r="G198" s="1853" t="s">
        <v>28</v>
      </c>
      <c r="H198" s="1853" t="s">
        <v>28</v>
      </c>
      <c r="I198" s="1853" t="s">
        <v>924</v>
      </c>
    </row>
    <row customHeight="1" ht="11.25">
      <c r="A199" s="1853" t="s">
        <v>2268</v>
      </c>
      <c r="B199" s="1853" t="s">
        <v>16</v>
      </c>
      <c r="C199" s="1853" t="s">
        <v>2566</v>
      </c>
      <c r="D199" s="1853" t="s">
        <v>2567</v>
      </c>
      <c r="E199" s="1853" t="s">
        <v>2568</v>
      </c>
      <c r="F199" s="1853" t="s">
        <v>2307</v>
      </c>
      <c r="G199" s="1853" t="s">
        <v>2569</v>
      </c>
      <c r="H199" s="1853" t="s">
        <v>28</v>
      </c>
      <c r="I199" s="1853" t="s">
        <v>924</v>
      </c>
    </row>
    <row customHeight="1" ht="11.25">
      <c r="A200" s="1853" t="s">
        <v>2268</v>
      </c>
      <c r="B200" s="1853" t="s">
        <v>16</v>
      </c>
      <c r="C200" s="1853" t="s">
        <v>2369</v>
      </c>
      <c r="D200" s="1853" t="s">
        <v>2370</v>
      </c>
      <c r="E200" s="1853" t="s">
        <v>2371</v>
      </c>
      <c r="F200" s="1853" t="s">
        <v>2311</v>
      </c>
      <c r="G200" s="1853" t="s">
        <v>2312</v>
      </c>
      <c r="H200" s="1853" t="s">
        <v>28</v>
      </c>
      <c r="I200" s="1853" t="s">
        <v>924</v>
      </c>
    </row>
    <row customHeight="1" ht="11.25">
      <c r="A201" s="1853" t="s">
        <v>2268</v>
      </c>
      <c r="B201" s="1853" t="s">
        <v>16</v>
      </c>
      <c r="C201" s="1853" t="s">
        <v>2570</v>
      </c>
      <c r="D201" s="1853" t="s">
        <v>2571</v>
      </c>
      <c r="E201" s="1853" t="s">
        <v>2572</v>
      </c>
      <c r="F201" s="1853" t="s">
        <v>2311</v>
      </c>
      <c r="G201" s="1853" t="s">
        <v>2573</v>
      </c>
      <c r="H201" s="1853" t="s">
        <v>28</v>
      </c>
      <c r="I201" s="1853" t="s">
        <v>924</v>
      </c>
    </row>
    <row customHeight="1" ht="11.25">
      <c r="A202" s="1853" t="s">
        <v>2268</v>
      </c>
      <c r="B202" s="1853" t="s">
        <v>16</v>
      </c>
      <c r="C202" s="1853" t="s">
        <v>2574</v>
      </c>
      <c r="D202" s="1853" t="s">
        <v>2575</v>
      </c>
      <c r="E202" s="1853" t="s">
        <v>2576</v>
      </c>
      <c r="F202" s="1853" t="s">
        <v>2311</v>
      </c>
      <c r="G202" s="1853" t="s">
        <v>2577</v>
      </c>
      <c r="H202" s="1853" t="s">
        <v>28</v>
      </c>
      <c r="I202" s="1853" t="s">
        <v>924</v>
      </c>
    </row>
    <row customHeight="1" ht="11.25">
      <c r="A203" s="1853" t="s">
        <v>2268</v>
      </c>
      <c r="B203" s="1853" t="s">
        <v>16</v>
      </c>
      <c r="C203" s="1853" t="s">
        <v>2578</v>
      </c>
      <c r="D203" s="1853" t="s">
        <v>2575</v>
      </c>
      <c r="E203" s="1853" t="s">
        <v>2579</v>
      </c>
      <c r="F203" s="1853" t="s">
        <v>2272</v>
      </c>
      <c r="G203" s="1853" t="s">
        <v>28</v>
      </c>
      <c r="H203" s="1853" t="s">
        <v>28</v>
      </c>
      <c r="I203" s="1853" t="s">
        <v>924</v>
      </c>
    </row>
    <row customHeight="1" ht="11.25">
      <c r="A204" s="1853" t="s">
        <v>2268</v>
      </c>
      <c r="B204" s="1853" t="s">
        <v>16</v>
      </c>
      <c r="C204" s="1853" t="s">
        <v>2580</v>
      </c>
      <c r="D204" s="1853" t="s">
        <v>2581</v>
      </c>
      <c r="E204" s="1853" t="s">
        <v>2582</v>
      </c>
      <c r="F204" s="1853" t="s">
        <v>2471</v>
      </c>
      <c r="G204" s="1853" t="s">
        <v>28</v>
      </c>
      <c r="H204" s="1853" t="s">
        <v>28</v>
      </c>
      <c r="I204" s="1853" t="s">
        <v>924</v>
      </c>
    </row>
    <row customHeight="1" ht="11.25">
      <c r="A205" s="1853" t="s">
        <v>2268</v>
      </c>
      <c r="B205" s="1853" t="s">
        <v>16</v>
      </c>
      <c r="C205" s="1853" t="s">
        <v>2375</v>
      </c>
      <c r="D205" s="1853" t="s">
        <v>2376</v>
      </c>
      <c r="E205" s="1853" t="s">
        <v>2377</v>
      </c>
      <c r="F205" s="1853" t="s">
        <v>2378</v>
      </c>
      <c r="G205" s="1853" t="s">
        <v>28</v>
      </c>
      <c r="H205" s="1853" t="s">
        <v>28</v>
      </c>
      <c r="I205" s="1853" t="s">
        <v>924</v>
      </c>
    </row>
    <row customHeight="1" ht="11.25">
      <c r="A206" s="1853" t="s">
        <v>2268</v>
      </c>
      <c r="B206" s="1853" t="s">
        <v>16</v>
      </c>
      <c r="C206" s="1853" t="s">
        <v>2379</v>
      </c>
      <c r="D206" s="1853" t="s">
        <v>2380</v>
      </c>
      <c r="E206" s="1853" t="s">
        <v>2381</v>
      </c>
      <c r="F206" s="1853" t="s">
        <v>2382</v>
      </c>
      <c r="G206" s="1853" t="s">
        <v>28</v>
      </c>
      <c r="H206" s="1853" t="s">
        <v>28</v>
      </c>
      <c r="I206" s="1853" t="s">
        <v>924</v>
      </c>
    </row>
    <row customHeight="1" ht="11.25">
      <c r="A207" s="1853" t="s">
        <v>2268</v>
      </c>
      <c r="B207" s="1853" t="s">
        <v>16</v>
      </c>
      <c r="C207" s="1853" t="s">
        <v>2383</v>
      </c>
      <c r="D207" s="1853" t="s">
        <v>2384</v>
      </c>
      <c r="E207" s="1853" t="s">
        <v>2385</v>
      </c>
      <c r="F207" s="1853" t="s">
        <v>2311</v>
      </c>
      <c r="G207" s="1853" t="s">
        <v>2386</v>
      </c>
      <c r="H207" s="1853" t="s">
        <v>28</v>
      </c>
      <c r="I207" s="1853" t="s">
        <v>924</v>
      </c>
    </row>
    <row customHeight="1" ht="11.25">
      <c r="A208" s="1853" t="s">
        <v>2268</v>
      </c>
      <c r="B208" s="1853" t="s">
        <v>16</v>
      </c>
      <c r="C208" s="1853" t="s">
        <v>2617</v>
      </c>
      <c r="D208" s="1853" t="s">
        <v>2618</v>
      </c>
      <c r="E208" s="1853" t="s">
        <v>2619</v>
      </c>
      <c r="F208" s="1853" t="s">
        <v>2620</v>
      </c>
      <c r="G208" s="1853" t="s">
        <v>28</v>
      </c>
      <c r="H208" s="1853" t="s">
        <v>28</v>
      </c>
      <c r="I208" s="1853" t="s">
        <v>924</v>
      </c>
    </row>
    <row customHeight="1" ht="11.25">
      <c r="A209" s="1853" t="s">
        <v>2268</v>
      </c>
      <c r="B209" s="1853" t="s">
        <v>16</v>
      </c>
      <c r="C209" s="1853" t="s">
        <v>2387</v>
      </c>
      <c r="D209" s="1853" t="s">
        <v>2388</v>
      </c>
      <c r="E209" s="1853" t="s">
        <v>2389</v>
      </c>
      <c r="F209" s="1853" t="s">
        <v>2362</v>
      </c>
      <c r="G209" s="1853" t="s">
        <v>28</v>
      </c>
      <c r="H209" s="1853" t="s">
        <v>28</v>
      </c>
      <c r="I209" s="1853" t="s">
        <v>924</v>
      </c>
    </row>
    <row customHeight="1" ht="11.25">
      <c r="A210" s="1853" t="s">
        <v>2268</v>
      </c>
      <c r="B210" s="1853" t="s">
        <v>16</v>
      </c>
      <c r="C210" s="1853" t="s">
        <v>2390</v>
      </c>
      <c r="D210" s="1853" t="s">
        <v>2391</v>
      </c>
      <c r="E210" s="1853" t="s">
        <v>2392</v>
      </c>
      <c r="F210" s="1853" t="s">
        <v>2320</v>
      </c>
      <c r="G210" s="1853" t="s">
        <v>2312</v>
      </c>
      <c r="H210" s="1853" t="s">
        <v>28</v>
      </c>
      <c r="I210" s="1853" t="s">
        <v>924</v>
      </c>
    </row>
    <row customHeight="1" ht="11.25">
      <c r="A211" s="1853" t="s">
        <v>2268</v>
      </c>
      <c r="B211" s="1853" t="s">
        <v>16</v>
      </c>
      <c r="C211" s="1853" t="s">
        <v>2583</v>
      </c>
      <c r="D211" s="1853" t="s">
        <v>2584</v>
      </c>
      <c r="E211" s="1853" t="s">
        <v>2585</v>
      </c>
      <c r="F211" s="1853" t="s">
        <v>2280</v>
      </c>
      <c r="G211" s="1853" t="s">
        <v>2312</v>
      </c>
      <c r="H211" s="1853" t="s">
        <v>28</v>
      </c>
      <c r="I211" s="1853" t="s">
        <v>924</v>
      </c>
    </row>
    <row customHeight="1" ht="11.25">
      <c r="A212" s="1853" t="s">
        <v>2268</v>
      </c>
      <c r="B212" s="1853" t="s">
        <v>16</v>
      </c>
      <c r="C212" s="1853" t="s">
        <v>2586</v>
      </c>
      <c r="D212" s="1853" t="s">
        <v>2587</v>
      </c>
      <c r="E212" s="1853" t="s">
        <v>2588</v>
      </c>
      <c r="F212" s="1853" t="s">
        <v>2353</v>
      </c>
      <c r="G212" s="1853" t="s">
        <v>28</v>
      </c>
      <c r="H212" s="1853" t="s">
        <v>28</v>
      </c>
      <c r="I212" s="1853" t="s">
        <v>924</v>
      </c>
    </row>
    <row customHeight="1" ht="11.25">
      <c r="A213" s="1853" t="s">
        <v>2268</v>
      </c>
      <c r="B213" s="1853" t="s">
        <v>16</v>
      </c>
      <c r="C213" s="1853" t="s">
        <v>2396</v>
      </c>
      <c r="D213" s="1853" t="s">
        <v>2397</v>
      </c>
      <c r="E213" s="1853" t="s">
        <v>2398</v>
      </c>
      <c r="F213" s="1853" t="s">
        <v>2280</v>
      </c>
      <c r="G213" s="1853" t="s">
        <v>28</v>
      </c>
      <c r="H213" s="1853" t="s">
        <v>28</v>
      </c>
      <c r="I213" s="1853" t="s">
        <v>924</v>
      </c>
    </row>
    <row customHeight="1" ht="11.25">
      <c r="A214" s="1853" t="s">
        <v>2268</v>
      </c>
      <c r="B214" s="1853" t="s">
        <v>16</v>
      </c>
      <c r="C214" s="1853" t="s">
        <v>2399</v>
      </c>
      <c r="D214" s="1853" t="s">
        <v>2400</v>
      </c>
      <c r="E214" s="1853" t="s">
        <v>2401</v>
      </c>
      <c r="F214" s="1853" t="s">
        <v>2402</v>
      </c>
      <c r="G214" s="1853" t="s">
        <v>28</v>
      </c>
      <c r="H214" s="1853" t="s">
        <v>28</v>
      </c>
      <c r="I214" s="1853" t="s">
        <v>924</v>
      </c>
    </row>
    <row customHeight="1" ht="11.25">
      <c r="A215" s="1853" t="s">
        <v>2268</v>
      </c>
      <c r="B215" s="1853" t="s">
        <v>16</v>
      </c>
      <c r="C215" s="1853" t="s">
        <v>2403</v>
      </c>
      <c r="D215" s="1853" t="s">
        <v>2404</v>
      </c>
      <c r="E215" s="1853" t="s">
        <v>2405</v>
      </c>
      <c r="F215" s="1853" t="s">
        <v>2406</v>
      </c>
      <c r="G215" s="1853" t="s">
        <v>28</v>
      </c>
      <c r="H215" s="1853" t="s">
        <v>28</v>
      </c>
      <c r="I215" s="1853" t="s">
        <v>924</v>
      </c>
    </row>
    <row customHeight="1" ht="11.25">
      <c r="A216" s="1853" t="s">
        <v>2268</v>
      </c>
      <c r="B216" s="1853" t="s">
        <v>16</v>
      </c>
      <c r="C216" s="1853" t="s">
        <v>2407</v>
      </c>
      <c r="D216" s="1853" t="s">
        <v>2408</v>
      </c>
      <c r="E216" s="1853" t="s">
        <v>2409</v>
      </c>
      <c r="F216" s="1853" t="s">
        <v>2410</v>
      </c>
      <c r="G216" s="1853" t="s">
        <v>28</v>
      </c>
      <c r="H216" s="1853" t="s">
        <v>28</v>
      </c>
      <c r="I216" s="1853" t="s">
        <v>924</v>
      </c>
    </row>
    <row customHeight="1" ht="11.25">
      <c r="A217" s="1853" t="s">
        <v>2268</v>
      </c>
      <c r="B217" s="1853" t="s">
        <v>16</v>
      </c>
      <c r="C217" s="1853" t="s">
        <v>2431</v>
      </c>
      <c r="D217" s="1853" t="s">
        <v>2432</v>
      </c>
      <c r="E217" s="1853" t="s">
        <v>2433</v>
      </c>
      <c r="F217" s="1853" t="s">
        <v>2434</v>
      </c>
      <c r="G217" s="1853" t="s">
        <v>28</v>
      </c>
      <c r="H217" s="1853" t="s">
        <v>28</v>
      </c>
      <c r="I217" s="1853" t="s">
        <v>924</v>
      </c>
    </row>
    <row customHeight="1" ht="11.25">
      <c r="A218" s="1853" t="s">
        <v>2268</v>
      </c>
      <c r="B218" s="1853" t="s">
        <v>16</v>
      </c>
      <c r="C218" s="1853" t="s">
        <v>2438</v>
      </c>
      <c r="D218" s="1853" t="s">
        <v>2439</v>
      </c>
      <c r="E218" s="1853" t="s">
        <v>2440</v>
      </c>
      <c r="F218" s="1853" t="s">
        <v>2353</v>
      </c>
      <c r="G218" s="1853" t="s">
        <v>28</v>
      </c>
      <c r="H218" s="1853" t="s">
        <v>28</v>
      </c>
      <c r="I218" s="1853" t="s">
        <v>924</v>
      </c>
    </row>
    <row customHeight="1" ht="11.25">
      <c r="A219" s="1853" t="s">
        <v>2268</v>
      </c>
      <c r="B219" s="1853" t="s">
        <v>16</v>
      </c>
      <c r="C219" s="1853" t="s">
        <v>2452</v>
      </c>
      <c r="D219" s="1853" t="s">
        <v>2453</v>
      </c>
      <c r="E219" s="1853" t="s">
        <v>2454</v>
      </c>
      <c r="F219" s="1853" t="s">
        <v>2434</v>
      </c>
      <c r="G219" s="1853" t="s">
        <v>2455</v>
      </c>
      <c r="H219" s="1853" t="s">
        <v>2456</v>
      </c>
      <c r="I219" s="1853" t="s">
        <v>924</v>
      </c>
    </row>
    <row customHeight="1" ht="11.25">
      <c r="A220" s="1853" t="s">
        <v>2268</v>
      </c>
      <c r="B220" s="1853" t="s">
        <v>16</v>
      </c>
      <c r="C220" s="1853" t="s">
        <v>2468</v>
      </c>
      <c r="D220" s="1853" t="s">
        <v>2469</v>
      </c>
      <c r="E220" s="1853" t="s">
        <v>2470</v>
      </c>
      <c r="F220" s="1853" t="s">
        <v>2471</v>
      </c>
      <c r="G220" s="1853" t="s">
        <v>28</v>
      </c>
      <c r="H220" s="1853" t="s">
        <v>28</v>
      </c>
      <c r="I220" s="1853" t="s">
        <v>924</v>
      </c>
    </row>
    <row customHeight="1" ht="11.25">
      <c r="A221" s="1853" t="s">
        <v>2268</v>
      </c>
      <c r="B221" s="1853" t="s">
        <v>16</v>
      </c>
      <c r="C221" s="1853" t="s">
        <v>2481</v>
      </c>
      <c r="D221" s="1853" t="s">
        <v>2482</v>
      </c>
      <c r="E221" s="1853" t="s">
        <v>2275</v>
      </c>
      <c r="F221" s="1853" t="s">
        <v>2483</v>
      </c>
      <c r="G221" s="1853" t="s">
        <v>2484</v>
      </c>
      <c r="H221" s="1853" t="s">
        <v>28</v>
      </c>
      <c r="I221" s="1853" t="s">
        <v>924</v>
      </c>
    </row>
    <row customHeight="1" ht="11.25">
      <c r="A222" s="1853" t="s">
        <v>2268</v>
      </c>
      <c r="B222" s="1853" t="s">
        <v>16</v>
      </c>
      <c r="C222" s="1853" t="s">
        <v>2488</v>
      </c>
      <c r="D222" s="1853" t="s">
        <v>2489</v>
      </c>
      <c r="E222" s="1853" t="s">
        <v>2490</v>
      </c>
      <c r="F222" s="1853" t="s">
        <v>2491</v>
      </c>
      <c r="G222" s="1853" t="s">
        <v>2492</v>
      </c>
      <c r="H222" s="1853" t="s">
        <v>28</v>
      </c>
      <c r="I222" s="1853" t="s">
        <v>924</v>
      </c>
    </row>
    <row customHeight="1" ht="11.25">
      <c r="A223" s="1853" t="s">
        <v>2268</v>
      </c>
      <c r="B223" s="1853" t="s">
        <v>16</v>
      </c>
      <c r="C223" s="1853" t="s">
        <v>2493</v>
      </c>
      <c r="D223" s="1853" t="s">
        <v>2494</v>
      </c>
      <c r="E223" s="1853" t="s">
        <v>2356</v>
      </c>
      <c r="F223" s="1853" t="s">
        <v>2495</v>
      </c>
      <c r="G223" s="1853" t="s">
        <v>28</v>
      </c>
      <c r="H223" s="1853" t="s">
        <v>28</v>
      </c>
      <c r="I223" s="1853" t="s">
        <v>924</v>
      </c>
    </row>
    <row customHeight="1" ht="11.25">
      <c r="A224" s="1853" t="s">
        <v>2268</v>
      </c>
      <c r="B224" s="1853" t="s">
        <v>16</v>
      </c>
      <c r="C224" s="1853" t="s">
        <v>2496</v>
      </c>
      <c r="D224" s="1853" t="s">
        <v>2497</v>
      </c>
      <c r="E224" s="1853" t="s">
        <v>2498</v>
      </c>
      <c r="F224" s="1853" t="s">
        <v>2499</v>
      </c>
      <c r="G224" s="1853" t="s">
        <v>2500</v>
      </c>
      <c r="H224" s="1853" t="s">
        <v>28</v>
      </c>
      <c r="I224" s="1853" t="s">
        <v>924</v>
      </c>
    </row>
    <row customHeight="1" ht="11.25">
      <c r="A225" s="1853" t="s">
        <v>2268</v>
      </c>
      <c r="B225" s="1853" t="s">
        <v>16</v>
      </c>
      <c r="C225" s="1853" t="s">
        <v>2501</v>
      </c>
      <c r="D225" s="1853" t="s">
        <v>2502</v>
      </c>
      <c r="E225" s="1853" t="s">
        <v>2503</v>
      </c>
      <c r="F225" s="1853" t="s">
        <v>2504</v>
      </c>
      <c r="G225" s="1853" t="s">
        <v>28</v>
      </c>
      <c r="H225" s="1853" t="s">
        <v>28</v>
      </c>
      <c r="I225" s="1853" t="s">
        <v>924</v>
      </c>
    </row>
    <row customHeight="1" ht="11.25">
      <c r="A226" s="1853" t="s">
        <v>2268</v>
      </c>
      <c r="B226" s="1853" t="s">
        <v>16</v>
      </c>
      <c r="C226" s="1853" t="s">
        <v>2505</v>
      </c>
      <c r="D226" s="1853" t="s">
        <v>2506</v>
      </c>
      <c r="E226" s="1853" t="s">
        <v>2503</v>
      </c>
      <c r="F226" s="1853" t="s">
        <v>2507</v>
      </c>
      <c r="G226" s="1853" t="s">
        <v>2508</v>
      </c>
      <c r="H226" s="1853" t="s">
        <v>28</v>
      </c>
      <c r="I226" s="1853" t="s">
        <v>924</v>
      </c>
    </row>
    <row customHeight="1" ht="11.25">
      <c r="A227" s="1853" t="s">
        <v>2268</v>
      </c>
      <c r="B227" s="1853" t="s">
        <v>16</v>
      </c>
      <c r="C227" s="1853" t="s">
        <v>2604</v>
      </c>
      <c r="D227" s="1853" t="s">
        <v>2605</v>
      </c>
      <c r="E227" s="1853" t="s">
        <v>2606</v>
      </c>
      <c r="F227" s="1853" t="s">
        <v>2607</v>
      </c>
      <c r="G227" s="1853" t="s">
        <v>2512</v>
      </c>
      <c r="H227" s="1853" t="s">
        <v>28</v>
      </c>
      <c r="I227" s="1853" t="s">
        <v>924</v>
      </c>
    </row>
    <row customHeight="1" ht="11.25">
      <c r="A228" s="1853" t="s">
        <v>2268</v>
      </c>
      <c r="B228" s="1853" t="s">
        <v>16</v>
      </c>
      <c r="C228" s="1853" t="s">
        <v>2608</v>
      </c>
      <c r="D228" s="1853" t="s">
        <v>2609</v>
      </c>
      <c r="E228" s="1853" t="s">
        <v>2610</v>
      </c>
      <c r="F228" s="1853" t="s">
        <v>2434</v>
      </c>
      <c r="G228" s="1853" t="s">
        <v>2312</v>
      </c>
      <c r="H228" s="1853" t="s">
        <v>28</v>
      </c>
      <c r="I228" s="1853" t="s">
        <v>924</v>
      </c>
    </row>
    <row customHeight="1" ht="11.25">
      <c r="A229" s="1853" t="s">
        <v>2268</v>
      </c>
      <c r="B229" s="1853" t="s">
        <v>16</v>
      </c>
      <c r="C229" s="1853" t="s">
        <v>13</v>
      </c>
      <c r="D229" s="1853" t="s">
        <v>50</v>
      </c>
      <c r="E229" s="1853" t="s">
        <v>53</v>
      </c>
      <c r="F229" s="1853" t="s">
        <v>55</v>
      </c>
      <c r="G229" s="1853" t="s">
        <v>28</v>
      </c>
      <c r="H229" s="1853" t="s">
        <v>28</v>
      </c>
      <c r="I229" s="1853" t="s">
        <v>924</v>
      </c>
    </row>
    <row customHeight="1" ht="11.25">
      <c r="A230" s="1853" t="s">
        <v>2268</v>
      </c>
      <c r="B230" s="1853" t="s">
        <v>16</v>
      </c>
      <c r="C230" s="1853" t="s">
        <v>2534</v>
      </c>
      <c r="D230" s="1853" t="s">
        <v>2535</v>
      </c>
      <c r="E230" s="1853" t="s">
        <v>2536</v>
      </c>
      <c r="F230" s="1853" t="s">
        <v>2320</v>
      </c>
      <c r="G230" s="1853" t="s">
        <v>28</v>
      </c>
      <c r="H230" s="1853" t="s">
        <v>28</v>
      </c>
      <c r="I230" s="1853" t="s">
        <v>924</v>
      </c>
    </row>
    <row customHeight="1" ht="11.25">
      <c r="A231" s="1853" t="s">
        <v>2268</v>
      </c>
      <c r="B231" s="1853" t="s">
        <v>16</v>
      </c>
      <c r="C231" s="1853" t="s">
        <v>2537</v>
      </c>
      <c r="D231" s="1853" t="s">
        <v>2538</v>
      </c>
      <c r="E231" s="1853" t="s">
        <v>2490</v>
      </c>
      <c r="F231" s="1853" t="s">
        <v>2539</v>
      </c>
      <c r="G231" s="1853" t="s">
        <v>28</v>
      </c>
      <c r="H231" s="1853" t="s">
        <v>28</v>
      </c>
      <c r="I231" s="1853" t="s">
        <v>924</v>
      </c>
    </row>
    <row customHeight="1" ht="11.25">
      <c r="A232" s="1853" t="s">
        <v>2268</v>
      </c>
      <c r="B232" s="1853" t="s">
        <v>16</v>
      </c>
      <c r="C232" s="1853" t="s">
        <v>28</v>
      </c>
      <c r="D232" s="1853" t="s">
        <v>2325</v>
      </c>
      <c r="E232" s="1853" t="s">
        <v>2326</v>
      </c>
      <c r="F232" s="1853" t="s">
        <v>2280</v>
      </c>
      <c r="G232" s="1853" t="s">
        <v>28</v>
      </c>
      <c r="H232" s="1853" t="s">
        <v>28</v>
      </c>
      <c r="I232" s="1853" t="s">
        <v>1638</v>
      </c>
    </row>
    <row customHeight="1" ht="11.25">
      <c r="A233" s="1853" t="s">
        <v>2268</v>
      </c>
      <c r="B233" s="1853" t="s">
        <v>16</v>
      </c>
      <c r="C233" s="1853" t="s">
        <v>2621</v>
      </c>
      <c r="D233" s="1853" t="s">
        <v>2622</v>
      </c>
      <c r="E233" s="1853" t="s">
        <v>2623</v>
      </c>
      <c r="F233" s="1853" t="s">
        <v>2311</v>
      </c>
      <c r="G233" s="1853" t="s">
        <v>28</v>
      </c>
      <c r="H233" s="1853" t="s">
        <v>28</v>
      </c>
      <c r="I233" s="1853" t="s">
        <v>1638</v>
      </c>
    </row>
    <row customHeight="1" ht="11.25">
      <c r="A234" s="1853" t="s">
        <v>2268</v>
      </c>
      <c r="B234" s="1853" t="s">
        <v>16</v>
      </c>
      <c r="C234" s="1853" t="s">
        <v>2624</v>
      </c>
      <c r="D234" s="1853" t="s">
        <v>2625</v>
      </c>
      <c r="E234" s="1853" t="s">
        <v>2626</v>
      </c>
      <c r="F234" s="1853" t="s">
        <v>2272</v>
      </c>
      <c r="G234" s="1853" t="s">
        <v>28</v>
      </c>
      <c r="H234" s="1853" t="s">
        <v>28</v>
      </c>
      <c r="I234" s="1853" t="s">
        <v>1638</v>
      </c>
    </row>
    <row customHeight="1" ht="11.25">
      <c r="A235" s="1853" t="s">
        <v>2268</v>
      </c>
      <c r="B235" s="1853" t="s">
        <v>16</v>
      </c>
      <c r="C235" s="1853" t="s">
        <v>2347</v>
      </c>
      <c r="D235" s="1853" t="s">
        <v>2348</v>
      </c>
      <c r="E235" s="1853" t="s">
        <v>2349</v>
      </c>
      <c r="F235" s="1853" t="s">
        <v>2320</v>
      </c>
      <c r="G235" s="1853" t="s">
        <v>28</v>
      </c>
      <c r="H235" s="1853" t="s">
        <v>28</v>
      </c>
      <c r="I235" s="1853" t="s">
        <v>1638</v>
      </c>
    </row>
    <row customHeight="1" ht="11.25">
      <c r="A236" s="1853" t="s">
        <v>2268</v>
      </c>
      <c r="B236" s="1853" t="s">
        <v>16</v>
      </c>
      <c r="C236" s="1853" t="s">
        <v>2627</v>
      </c>
      <c r="D236" s="1853" t="s">
        <v>2628</v>
      </c>
      <c r="E236" s="1853" t="s">
        <v>2629</v>
      </c>
      <c r="F236" s="1853" t="s">
        <v>2311</v>
      </c>
      <c r="G236" s="1853" t="s">
        <v>28</v>
      </c>
      <c r="H236" s="1853" t="s">
        <v>28</v>
      </c>
      <c r="I236" s="1853" t="s">
        <v>1638</v>
      </c>
    </row>
    <row customHeight="1" ht="11.25">
      <c r="A237" s="1853" t="s">
        <v>2268</v>
      </c>
      <c r="B237" s="1853" t="s">
        <v>16</v>
      </c>
      <c r="C237" s="1853" t="s">
        <v>2630</v>
      </c>
      <c r="D237" s="1853" t="s">
        <v>2631</v>
      </c>
      <c r="E237" s="1853" t="s">
        <v>2632</v>
      </c>
      <c r="F237" s="1853" t="s">
        <v>2471</v>
      </c>
      <c r="G237" s="1853" t="s">
        <v>28</v>
      </c>
      <c r="H237" s="1853" t="s">
        <v>28</v>
      </c>
      <c r="I237" s="1853" t="s">
        <v>1638</v>
      </c>
    </row>
    <row customHeight="1" ht="11.25">
      <c r="A238" s="1853" t="s">
        <v>2268</v>
      </c>
      <c r="B238" s="1853" t="s">
        <v>16</v>
      </c>
      <c r="C238" s="1853" t="s">
        <v>2633</v>
      </c>
      <c r="D238" s="1853" t="s">
        <v>2634</v>
      </c>
      <c r="E238" s="1853" t="s">
        <v>2635</v>
      </c>
      <c r="F238" s="1853" t="s">
        <v>2362</v>
      </c>
      <c r="G238" s="1853" t="s">
        <v>28</v>
      </c>
      <c r="H238" s="1853" t="s">
        <v>28</v>
      </c>
      <c r="I238" s="1853" t="s">
        <v>1638</v>
      </c>
    </row>
    <row customHeight="1" ht="11.25">
      <c r="A239" s="1853" t="s">
        <v>2268</v>
      </c>
      <c r="B239" s="1853" t="s">
        <v>16</v>
      </c>
      <c r="C239" s="1853" t="s">
        <v>2636</v>
      </c>
      <c r="D239" s="1853" t="s">
        <v>2637</v>
      </c>
      <c r="E239" s="1853" t="s">
        <v>2638</v>
      </c>
      <c r="F239" s="1853" t="s">
        <v>2592</v>
      </c>
      <c r="G239" s="1853" t="s">
        <v>28</v>
      </c>
      <c r="H239" s="1853" t="s">
        <v>28</v>
      </c>
      <c r="I239" s="1853" t="s">
        <v>1638</v>
      </c>
    </row>
    <row customHeight="1" ht="11.25">
      <c r="A240" s="1853" t="s">
        <v>2268</v>
      </c>
      <c r="B240" s="1853" t="s">
        <v>16</v>
      </c>
      <c r="C240" s="1853" t="s">
        <v>2639</v>
      </c>
      <c r="D240" s="1853" t="s">
        <v>2640</v>
      </c>
      <c r="E240" s="1853" t="s">
        <v>2641</v>
      </c>
      <c r="F240" s="1853" t="s">
        <v>2464</v>
      </c>
      <c r="G240" s="1853" t="s">
        <v>28</v>
      </c>
      <c r="H240" s="1853" t="s">
        <v>28</v>
      </c>
      <c r="I240" s="1853" t="s">
        <v>1638</v>
      </c>
    </row>
    <row customHeight="1" ht="11.25">
      <c r="A241" s="1853" t="s">
        <v>2268</v>
      </c>
      <c r="B241" s="1853" t="s">
        <v>16</v>
      </c>
      <c r="C241" s="1853" t="s">
        <v>2642</v>
      </c>
      <c r="D241" s="1853" t="s">
        <v>2643</v>
      </c>
      <c r="E241" s="1853" t="s">
        <v>2644</v>
      </c>
      <c r="F241" s="1853" t="s">
        <v>2307</v>
      </c>
      <c r="G241" s="1853" t="s">
        <v>28</v>
      </c>
      <c r="H241" s="1853" t="s">
        <v>28</v>
      </c>
      <c r="I241" s="1853" t="s">
        <v>1638</v>
      </c>
    </row>
    <row customHeight="1" ht="11.25">
      <c r="A242" s="1853" t="s">
        <v>2268</v>
      </c>
      <c r="B242" s="1853" t="s">
        <v>16</v>
      </c>
      <c r="C242" s="1853" t="s">
        <v>2645</v>
      </c>
      <c r="D242" s="1853" t="s">
        <v>2646</v>
      </c>
      <c r="E242" s="1853" t="s">
        <v>2647</v>
      </c>
      <c r="F242" s="1853" t="s">
        <v>2311</v>
      </c>
      <c r="G242" s="1853" t="s">
        <v>2648</v>
      </c>
      <c r="H242" s="1853" t="s">
        <v>28</v>
      </c>
      <c r="I242" s="1853" t="s">
        <v>1638</v>
      </c>
    </row>
    <row customHeight="1" ht="11.25">
      <c r="A243" s="1853" t="s">
        <v>2268</v>
      </c>
      <c r="B243" s="1853" t="s">
        <v>16</v>
      </c>
      <c r="C243" s="1853" t="s">
        <v>2649</v>
      </c>
      <c r="D243" s="1853" t="s">
        <v>2650</v>
      </c>
      <c r="E243" s="1853" t="s">
        <v>2651</v>
      </c>
      <c r="F243" s="1853" t="s">
        <v>2464</v>
      </c>
      <c r="G243" s="1853" t="s">
        <v>2652</v>
      </c>
      <c r="H243" s="1853" t="s">
        <v>28</v>
      </c>
      <c r="I243" s="1853" t="s">
        <v>1638</v>
      </c>
    </row>
    <row customHeight="1" ht="11.25">
      <c r="A244" s="1853" t="s">
        <v>2268</v>
      </c>
      <c r="B244" s="1853" t="s">
        <v>16</v>
      </c>
      <c r="C244" s="1853" t="s">
        <v>2653</v>
      </c>
      <c r="D244" s="1853" t="s">
        <v>2654</v>
      </c>
      <c r="E244" s="1853" t="s">
        <v>2655</v>
      </c>
      <c r="F244" s="1853" t="s">
        <v>2656</v>
      </c>
      <c r="G244" s="1853" t="s">
        <v>28</v>
      </c>
      <c r="H244" s="1853" t="s">
        <v>28</v>
      </c>
      <c r="I244" s="1853" t="s">
        <v>1638</v>
      </c>
    </row>
    <row customHeight="1" ht="11.25">
      <c r="A245" s="1853" t="s">
        <v>2268</v>
      </c>
      <c r="B245" s="1853" t="s">
        <v>16</v>
      </c>
      <c r="C245" s="1853" t="s">
        <v>2657</v>
      </c>
      <c r="D245" s="1853" t="s">
        <v>2658</v>
      </c>
      <c r="E245" s="1853" t="s">
        <v>2659</v>
      </c>
      <c r="F245" s="1853" t="s">
        <v>2280</v>
      </c>
      <c r="G245" s="1853" t="s">
        <v>28</v>
      </c>
      <c r="H245" s="1853" t="s">
        <v>28</v>
      </c>
      <c r="I245" s="1853" t="s">
        <v>1638</v>
      </c>
    </row>
    <row customHeight="1" ht="11.25">
      <c r="A246" s="1853" t="s">
        <v>2268</v>
      </c>
      <c r="B246" s="1853" t="s">
        <v>16</v>
      </c>
      <c r="C246" s="1853" t="s">
        <v>2660</v>
      </c>
      <c r="D246" s="1853" t="s">
        <v>2661</v>
      </c>
      <c r="E246" s="1853" t="s">
        <v>2662</v>
      </c>
      <c r="F246" s="1853" t="s">
        <v>2663</v>
      </c>
      <c r="G246" s="1853" t="s">
        <v>28</v>
      </c>
      <c r="H246" s="1853" t="s">
        <v>28</v>
      </c>
      <c r="I246" s="1853" t="s">
        <v>1638</v>
      </c>
    </row>
    <row customHeight="1" ht="11.25">
      <c r="A247" s="1853" t="s">
        <v>2268</v>
      </c>
      <c r="B247" s="1853" t="s">
        <v>16</v>
      </c>
      <c r="C247" s="1853" t="s">
        <v>2664</v>
      </c>
      <c r="D247" s="1853" t="s">
        <v>2665</v>
      </c>
      <c r="E247" s="1853" t="s">
        <v>2666</v>
      </c>
      <c r="F247" s="1853" t="s">
        <v>2280</v>
      </c>
      <c r="G247" s="1853" t="s">
        <v>28</v>
      </c>
      <c r="H247" s="1853" t="s">
        <v>28</v>
      </c>
      <c r="I247" s="1853"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422D8-2448-90E8-D774-1B88D790CD5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3" width="9.140625"/>
  </cols>
  <sheetData>
    <row customHeight="1" ht="11.25">
      <c r="A1" s="376" t="s">
        <v>2667</v>
      </c>
      <c r="B1" s="67" t="s">
        <v>2668</v>
      </c>
      <c r="C1" s="67" t="s">
        <v>2669</v>
      </c>
      <c r="D1" s="67" t="s">
        <v>2670</v>
      </c>
      <c r="E1" s="65" t="s">
        <v>2671</v>
      </c>
      <c r="F1" s="65" t="s">
        <v>2672</v>
      </c>
      <c r="G1" s="65" t="s">
        <v>2673</v>
      </c>
    </row>
    <row customHeight="1" ht="11.25">
      <c r="A2" s="376" t="s">
        <v>16</v>
      </c>
      <c r="B2" s="0" t="s">
        <v>2674</v>
      </c>
      <c r="C2" s="0" t="s">
        <v>2675</v>
      </c>
      <c r="D2" s="0" t="s">
        <v>2674</v>
      </c>
      <c r="E2" s="0" t="s">
        <v>2675</v>
      </c>
      <c r="F2" s="0" t="s">
        <v>2676</v>
      </c>
      <c r="G2" s="0" t="s">
        <v>114</v>
      </c>
    </row>
    <row customHeight="1" ht="11.25">
      <c r="A3" s="376" t="s">
        <v>16</v>
      </c>
      <c r="B3" s="0" t="s">
        <v>2677</v>
      </c>
      <c r="C3" s="0" t="s">
        <v>2678</v>
      </c>
      <c r="D3" s="0" t="s">
        <v>2677</v>
      </c>
      <c r="E3" s="0" t="s">
        <v>2678</v>
      </c>
      <c r="F3" s="0" t="s">
        <v>2676</v>
      </c>
      <c r="G3" s="0" t="s">
        <v>115</v>
      </c>
    </row>
    <row customHeight="1" ht="11.25">
      <c r="A4" s="376" t="s">
        <v>16</v>
      </c>
      <c r="B4" s="0" t="s">
        <v>2679</v>
      </c>
      <c r="C4" s="0" t="s">
        <v>2680</v>
      </c>
      <c r="D4" s="0" t="s">
        <v>2679</v>
      </c>
      <c r="E4" s="0" t="s">
        <v>2680</v>
      </c>
      <c r="F4" s="0" t="s">
        <v>2676</v>
      </c>
      <c r="G4" s="0" t="s">
        <v>94</v>
      </c>
    </row>
    <row customHeight="1" ht="11.25">
      <c r="A5" s="376" t="s">
        <v>16</v>
      </c>
      <c r="B5" s="0" t="s">
        <v>2681</v>
      </c>
      <c r="C5" s="0" t="s">
        <v>2682</v>
      </c>
      <c r="D5" s="0" t="s">
        <v>2681</v>
      </c>
      <c r="E5" s="0" t="s">
        <v>2682</v>
      </c>
      <c r="F5" s="0" t="s">
        <v>2676</v>
      </c>
      <c r="G5" s="0" t="s">
        <v>95</v>
      </c>
    </row>
    <row customHeight="1" ht="11.25">
      <c r="A6" s="376" t="s">
        <v>16</v>
      </c>
      <c r="B6" s="0" t="s">
        <v>2683</v>
      </c>
      <c r="C6" s="0" t="s">
        <v>2684</v>
      </c>
      <c r="D6" s="0" t="s">
        <v>2683</v>
      </c>
      <c r="E6" s="0" t="s">
        <v>2684</v>
      </c>
      <c r="F6" s="0" t="s">
        <v>2676</v>
      </c>
      <c r="G6" s="0" t="s">
        <v>116</v>
      </c>
    </row>
    <row customHeight="1" ht="11.25">
      <c r="A7" s="376" t="s">
        <v>16</v>
      </c>
      <c r="B7" s="0" t="s">
        <v>2685</v>
      </c>
      <c r="C7" s="0" t="s">
        <v>2686</v>
      </c>
      <c r="D7" s="0" t="s">
        <v>2685</v>
      </c>
      <c r="E7" s="0" t="s">
        <v>2686</v>
      </c>
      <c r="F7" s="0" t="s">
        <v>2676</v>
      </c>
      <c r="G7" s="0" t="s">
        <v>96</v>
      </c>
    </row>
    <row customHeight="1" ht="11.25">
      <c r="A8" s="376" t="s">
        <v>16</v>
      </c>
      <c r="B8" s="0" t="s">
        <v>2687</v>
      </c>
      <c r="C8" s="0" t="s">
        <v>2688</v>
      </c>
      <c r="D8" s="0" t="s">
        <v>2689</v>
      </c>
      <c r="E8" s="0" t="s">
        <v>2690</v>
      </c>
      <c r="F8" s="0" t="s">
        <v>2691</v>
      </c>
      <c r="G8" s="0" t="s">
        <v>97</v>
      </c>
    </row>
    <row customHeight="1" ht="11.25">
      <c r="A9" s="376" t="s">
        <v>16</v>
      </c>
      <c r="B9" s="0" t="s">
        <v>2687</v>
      </c>
      <c r="C9" s="0" t="s">
        <v>2688</v>
      </c>
      <c r="D9" s="0" t="s">
        <v>2687</v>
      </c>
      <c r="E9" s="0" t="s">
        <v>2688</v>
      </c>
      <c r="F9" s="0" t="s">
        <v>2692</v>
      </c>
      <c r="G9" s="0" t="s">
        <v>117</v>
      </c>
    </row>
    <row customHeight="1" ht="11.25">
      <c r="A10" s="376" t="s">
        <v>16</v>
      </c>
      <c r="B10" s="0" t="s">
        <v>2687</v>
      </c>
      <c r="C10" s="0" t="s">
        <v>2688</v>
      </c>
      <c r="D10" s="0" t="s">
        <v>2693</v>
      </c>
      <c r="E10" s="0" t="s">
        <v>2694</v>
      </c>
      <c r="F10" s="0" t="s">
        <v>2691</v>
      </c>
      <c r="G10" s="0" t="s">
        <v>153</v>
      </c>
    </row>
    <row customHeight="1" ht="11.25">
      <c r="A11" s="376" t="s">
        <v>16</v>
      </c>
      <c r="B11" s="0" t="s">
        <v>2687</v>
      </c>
      <c r="C11" s="0" t="s">
        <v>2688</v>
      </c>
      <c r="D11" s="0" t="s">
        <v>2695</v>
      </c>
      <c r="E11" s="0" t="s">
        <v>2696</v>
      </c>
      <c r="F11" s="0" t="s">
        <v>2691</v>
      </c>
      <c r="G11" s="0" t="s">
        <v>154</v>
      </c>
    </row>
    <row customHeight="1" ht="11.25">
      <c r="A12" s="376" t="s">
        <v>16</v>
      </c>
      <c r="B12" s="0" t="s">
        <v>2687</v>
      </c>
      <c r="C12" s="0" t="s">
        <v>2688</v>
      </c>
      <c r="D12" s="0" t="s">
        <v>2697</v>
      </c>
      <c r="E12" s="0" t="s">
        <v>2698</v>
      </c>
      <c r="F12" s="0" t="s">
        <v>2691</v>
      </c>
      <c r="G12" s="0" t="s">
        <v>155</v>
      </c>
    </row>
    <row customHeight="1" ht="11.25">
      <c r="A13" s="376" t="s">
        <v>16</v>
      </c>
      <c r="B13" s="0" t="s">
        <v>2687</v>
      </c>
      <c r="C13" s="0" t="s">
        <v>2688</v>
      </c>
      <c r="D13" s="0" t="s">
        <v>2699</v>
      </c>
      <c r="E13" s="0" t="s">
        <v>2700</v>
      </c>
      <c r="F13" s="0" t="s">
        <v>2691</v>
      </c>
      <c r="G13" s="0" t="s">
        <v>156</v>
      </c>
    </row>
    <row customHeight="1" ht="11.25">
      <c r="A14" s="376" t="s">
        <v>16</v>
      </c>
      <c r="B14" s="0" t="s">
        <v>2687</v>
      </c>
      <c r="C14" s="0" t="s">
        <v>2688</v>
      </c>
      <c r="D14" s="0" t="s">
        <v>2701</v>
      </c>
      <c r="E14" s="0" t="s">
        <v>2702</v>
      </c>
      <c r="F14" s="0" t="s">
        <v>2691</v>
      </c>
      <c r="G14" s="0" t="s">
        <v>157</v>
      </c>
    </row>
    <row customHeight="1" ht="11.25">
      <c r="A15" s="376" t="s">
        <v>16</v>
      </c>
      <c r="B15" s="0" t="s">
        <v>2687</v>
      </c>
      <c r="C15" s="0" t="s">
        <v>2688</v>
      </c>
      <c r="D15" s="0" t="s">
        <v>2703</v>
      </c>
      <c r="E15" s="0" t="s">
        <v>2704</v>
      </c>
      <c r="F15" s="0" t="s">
        <v>2691</v>
      </c>
      <c r="G15" s="0" t="s">
        <v>158</v>
      </c>
    </row>
    <row customHeight="1" ht="11.25">
      <c r="A16" s="376" t="s">
        <v>16</v>
      </c>
      <c r="B16" s="0" t="s">
        <v>2687</v>
      </c>
      <c r="C16" s="0" t="s">
        <v>2688</v>
      </c>
      <c r="D16" s="0" t="s">
        <v>2705</v>
      </c>
      <c r="E16" s="0" t="s">
        <v>2706</v>
      </c>
      <c r="F16" s="0" t="s">
        <v>2691</v>
      </c>
      <c r="G16" s="0" t="s">
        <v>1482</v>
      </c>
    </row>
    <row customHeight="1" ht="11.25">
      <c r="A17" s="376" t="s">
        <v>16</v>
      </c>
      <c r="B17" s="0" t="s">
        <v>2687</v>
      </c>
      <c r="C17" s="0" t="s">
        <v>2688</v>
      </c>
      <c r="D17" s="0" t="s">
        <v>2707</v>
      </c>
      <c r="E17" s="0" t="s">
        <v>2708</v>
      </c>
      <c r="F17" s="0" t="s">
        <v>2691</v>
      </c>
      <c r="G17" s="0" t="s">
        <v>1488</v>
      </c>
    </row>
    <row customHeight="1" ht="11.25">
      <c r="A18" s="376" t="s">
        <v>16</v>
      </c>
      <c r="B18" s="0" t="s">
        <v>2687</v>
      </c>
      <c r="C18" s="0" t="s">
        <v>2688</v>
      </c>
      <c r="D18" s="0" t="s">
        <v>2709</v>
      </c>
      <c r="E18" s="0" t="s">
        <v>2710</v>
      </c>
      <c r="F18" s="0" t="s">
        <v>2691</v>
      </c>
      <c r="G18" s="0" t="s">
        <v>1500</v>
      </c>
    </row>
    <row customHeight="1" ht="11.25">
      <c r="A19" s="376" t="s">
        <v>16</v>
      </c>
      <c r="B19" s="0" t="s">
        <v>2711</v>
      </c>
      <c r="C19" s="0" t="s">
        <v>2712</v>
      </c>
      <c r="D19" s="0" t="s">
        <v>2713</v>
      </c>
      <c r="E19" s="0" t="s">
        <v>2714</v>
      </c>
      <c r="F19" s="0" t="s">
        <v>2715</v>
      </c>
      <c r="G19" s="0" t="s">
        <v>1514</v>
      </c>
    </row>
    <row customHeight="1" ht="11.25">
      <c r="A20" s="376" t="s">
        <v>16</v>
      </c>
      <c r="B20" s="0" t="s">
        <v>2711</v>
      </c>
      <c r="C20" s="0" t="s">
        <v>2712</v>
      </c>
      <c r="D20" s="0" t="s">
        <v>2716</v>
      </c>
      <c r="E20" s="0" t="s">
        <v>2717</v>
      </c>
      <c r="F20" s="0" t="s">
        <v>2691</v>
      </c>
      <c r="G20" s="0" t="s">
        <v>1526</v>
      </c>
    </row>
    <row customHeight="1" ht="11.25">
      <c r="A21" s="376" t="s">
        <v>16</v>
      </c>
      <c r="B21" s="0" t="s">
        <v>2711</v>
      </c>
      <c r="C21" s="0" t="s">
        <v>2712</v>
      </c>
      <c r="D21" s="0" t="s">
        <v>2711</v>
      </c>
      <c r="E21" s="0" t="s">
        <v>2712</v>
      </c>
      <c r="F21" s="0" t="s">
        <v>2692</v>
      </c>
      <c r="G21" s="0" t="s">
        <v>1535</v>
      </c>
    </row>
    <row customHeight="1" ht="11.25">
      <c r="A22" s="376" t="s">
        <v>16</v>
      </c>
      <c r="B22" s="0" t="s">
        <v>2711</v>
      </c>
      <c r="C22" s="0" t="s">
        <v>2712</v>
      </c>
      <c r="D22" s="0" t="s">
        <v>2718</v>
      </c>
      <c r="E22" s="0" t="s">
        <v>2719</v>
      </c>
      <c r="F22" s="0" t="s">
        <v>2720</v>
      </c>
      <c r="G22" s="0" t="s">
        <v>1551</v>
      </c>
    </row>
    <row customHeight="1" ht="11.25">
      <c r="A23" s="376" t="s">
        <v>16</v>
      </c>
      <c r="B23" s="0" t="s">
        <v>2711</v>
      </c>
      <c r="C23" s="0" t="s">
        <v>2712</v>
      </c>
      <c r="D23" s="0" t="s">
        <v>2721</v>
      </c>
      <c r="E23" s="0" t="s">
        <v>2722</v>
      </c>
      <c r="F23" s="0" t="s">
        <v>2691</v>
      </c>
      <c r="G23" s="0" t="s">
        <v>1558</v>
      </c>
    </row>
    <row customHeight="1" ht="11.25">
      <c r="A24" s="376" t="s">
        <v>16</v>
      </c>
      <c r="B24" s="0" t="s">
        <v>2711</v>
      </c>
      <c r="C24" s="0" t="s">
        <v>2712</v>
      </c>
      <c r="D24" s="0" t="s">
        <v>2723</v>
      </c>
      <c r="E24" s="0" t="s">
        <v>2724</v>
      </c>
      <c r="F24" s="0" t="s">
        <v>2691</v>
      </c>
      <c r="G24" s="0" t="s">
        <v>1566</v>
      </c>
    </row>
    <row customHeight="1" ht="11.25">
      <c r="A25" s="376" t="s">
        <v>16</v>
      </c>
      <c r="B25" s="0" t="s">
        <v>2711</v>
      </c>
      <c r="C25" s="0" t="s">
        <v>2712</v>
      </c>
      <c r="D25" s="0" t="s">
        <v>2725</v>
      </c>
      <c r="E25" s="0" t="s">
        <v>2726</v>
      </c>
      <c r="F25" s="0" t="s">
        <v>2727</v>
      </c>
      <c r="G25" s="0" t="s">
        <v>1573</v>
      </c>
    </row>
    <row customHeight="1" ht="11.25">
      <c r="A26" s="376" t="s">
        <v>16</v>
      </c>
      <c r="B26" s="0" t="s">
        <v>2711</v>
      </c>
      <c r="C26" s="0" t="s">
        <v>2712</v>
      </c>
      <c r="D26" s="0" t="s">
        <v>2728</v>
      </c>
      <c r="E26" s="0" t="s">
        <v>2729</v>
      </c>
      <c r="F26" s="0" t="s">
        <v>2691</v>
      </c>
      <c r="G26" s="0" t="s">
        <v>1577</v>
      </c>
    </row>
    <row customHeight="1" ht="11.25">
      <c r="A27" s="376" t="s">
        <v>16</v>
      </c>
      <c r="B27" s="0" t="s">
        <v>2711</v>
      </c>
      <c r="C27" s="0" t="s">
        <v>2712</v>
      </c>
      <c r="D27" s="0" t="s">
        <v>2730</v>
      </c>
      <c r="E27" s="0" t="s">
        <v>2731</v>
      </c>
      <c r="F27" s="0" t="s">
        <v>2691</v>
      </c>
      <c r="G27" s="0" t="s">
        <v>1582</v>
      </c>
    </row>
    <row customHeight="1" ht="11.25">
      <c r="A28" s="376" t="s">
        <v>16</v>
      </c>
      <c r="B28" s="0" t="s">
        <v>2711</v>
      </c>
      <c r="C28" s="0" t="s">
        <v>2712</v>
      </c>
      <c r="D28" s="0" t="s">
        <v>2732</v>
      </c>
      <c r="E28" s="0" t="s">
        <v>2733</v>
      </c>
      <c r="F28" s="0" t="s">
        <v>2691</v>
      </c>
      <c r="G28" s="0" t="s">
        <v>1590</v>
      </c>
    </row>
    <row customHeight="1" ht="11.25">
      <c r="A29" s="376" t="s">
        <v>16</v>
      </c>
      <c r="B29" s="0" t="s">
        <v>2711</v>
      </c>
      <c r="C29" s="0" t="s">
        <v>2712</v>
      </c>
      <c r="D29" s="0" t="s">
        <v>2734</v>
      </c>
      <c r="E29" s="0" t="s">
        <v>2735</v>
      </c>
      <c r="F29" s="0" t="s">
        <v>2691</v>
      </c>
      <c r="G29" s="0" t="s">
        <v>1592</v>
      </c>
    </row>
    <row customHeight="1" ht="11.25">
      <c r="A30" s="376" t="s">
        <v>16</v>
      </c>
      <c r="B30" s="0" t="s">
        <v>2736</v>
      </c>
      <c r="C30" s="0" t="s">
        <v>2737</v>
      </c>
      <c r="D30" s="0" t="s">
        <v>2738</v>
      </c>
      <c r="E30" s="0" t="s">
        <v>2739</v>
      </c>
      <c r="F30" s="0" t="s">
        <v>2691</v>
      </c>
      <c r="G30" s="0" t="s">
        <v>1595</v>
      </c>
    </row>
    <row customHeight="1" ht="11.25">
      <c r="A31" s="376" t="s">
        <v>16</v>
      </c>
      <c r="B31" s="0" t="s">
        <v>2736</v>
      </c>
      <c r="C31" s="0" t="s">
        <v>2737</v>
      </c>
      <c r="D31" s="0" t="s">
        <v>2740</v>
      </c>
      <c r="E31" s="0" t="s">
        <v>2741</v>
      </c>
      <c r="F31" s="0" t="s">
        <v>2691</v>
      </c>
      <c r="G31" s="0" t="s">
        <v>1600</v>
      </c>
    </row>
    <row customHeight="1" ht="11.25">
      <c r="A32" s="376" t="s">
        <v>16</v>
      </c>
      <c r="B32" s="0" t="s">
        <v>2736</v>
      </c>
      <c r="C32" s="0" t="s">
        <v>2737</v>
      </c>
      <c r="D32" s="0" t="s">
        <v>2742</v>
      </c>
      <c r="E32" s="0" t="s">
        <v>2743</v>
      </c>
      <c r="F32" s="0" t="s">
        <v>2691</v>
      </c>
      <c r="G32" s="0" t="s">
        <v>1602</v>
      </c>
    </row>
    <row customHeight="1" ht="11.25">
      <c r="A33" s="376" t="s">
        <v>16</v>
      </c>
      <c r="B33" s="0" t="s">
        <v>2736</v>
      </c>
      <c r="C33" s="0" t="s">
        <v>2737</v>
      </c>
      <c r="D33" s="0" t="s">
        <v>2736</v>
      </c>
      <c r="E33" s="0" t="s">
        <v>2737</v>
      </c>
      <c r="F33" s="0" t="s">
        <v>2692</v>
      </c>
      <c r="G33" s="0" t="s">
        <v>1604</v>
      </c>
    </row>
    <row customHeight="1" ht="11.25">
      <c r="A34" s="376" t="s">
        <v>16</v>
      </c>
      <c r="B34" s="0" t="s">
        <v>2736</v>
      </c>
      <c r="C34" s="0" t="s">
        <v>2737</v>
      </c>
      <c r="D34" s="0" t="s">
        <v>2744</v>
      </c>
      <c r="E34" s="0" t="s">
        <v>2745</v>
      </c>
      <c r="F34" s="0" t="s">
        <v>2691</v>
      </c>
      <c r="G34" s="0" t="s">
        <v>1606</v>
      </c>
    </row>
    <row customHeight="1" ht="11.25">
      <c r="A35" s="376" t="s">
        <v>16</v>
      </c>
      <c r="B35" s="0" t="s">
        <v>2736</v>
      </c>
      <c r="C35" s="0" t="s">
        <v>2737</v>
      </c>
      <c r="D35" s="0" t="s">
        <v>2746</v>
      </c>
      <c r="E35" s="0" t="s">
        <v>2747</v>
      </c>
      <c r="F35" s="0" t="s">
        <v>2691</v>
      </c>
      <c r="G35" s="0" t="s">
        <v>1611</v>
      </c>
    </row>
    <row customHeight="1" ht="11.25">
      <c r="A36" s="376" t="s">
        <v>16</v>
      </c>
      <c r="B36" s="0" t="s">
        <v>2736</v>
      </c>
      <c r="C36" s="0" t="s">
        <v>2737</v>
      </c>
      <c r="D36" s="0" t="s">
        <v>2748</v>
      </c>
      <c r="E36" s="0" t="s">
        <v>2749</v>
      </c>
      <c r="F36" s="0" t="s">
        <v>2691</v>
      </c>
      <c r="G36" s="0" t="s">
        <v>1616</v>
      </c>
    </row>
    <row customHeight="1" ht="11.25">
      <c r="A37" s="376" t="s">
        <v>16</v>
      </c>
      <c r="B37" s="0" t="s">
        <v>2736</v>
      </c>
      <c r="C37" s="0" t="s">
        <v>2737</v>
      </c>
      <c r="D37" s="0" t="s">
        <v>2750</v>
      </c>
      <c r="E37" s="0" t="s">
        <v>2751</v>
      </c>
      <c r="F37" s="0" t="s">
        <v>2691</v>
      </c>
      <c r="G37" s="0" t="s">
        <v>1620</v>
      </c>
    </row>
    <row customHeight="1" ht="11.25">
      <c r="A38" s="376" t="s">
        <v>16</v>
      </c>
      <c r="B38" s="0" t="s">
        <v>2752</v>
      </c>
      <c r="C38" s="0" t="s">
        <v>2753</v>
      </c>
      <c r="D38" s="0" t="s">
        <v>2754</v>
      </c>
      <c r="E38" s="0" t="s">
        <v>2755</v>
      </c>
      <c r="F38" s="0" t="s">
        <v>2691</v>
      </c>
      <c r="G38" s="0" t="s">
        <v>1628</v>
      </c>
    </row>
    <row customHeight="1" ht="11.25">
      <c r="A39" s="376" t="s">
        <v>16</v>
      </c>
      <c r="B39" s="0" t="s">
        <v>2752</v>
      </c>
      <c r="C39" s="0" t="s">
        <v>2753</v>
      </c>
      <c r="D39" s="0" t="s">
        <v>2756</v>
      </c>
      <c r="E39" s="0" t="s">
        <v>2757</v>
      </c>
      <c r="F39" s="0" t="s">
        <v>2691</v>
      </c>
      <c r="G39" s="0" t="s">
        <v>1634</v>
      </c>
    </row>
    <row customHeight="1" ht="11.25">
      <c r="A40" s="376" t="s">
        <v>16</v>
      </c>
      <c r="B40" s="0" t="s">
        <v>2752</v>
      </c>
      <c r="C40" s="0" t="s">
        <v>2753</v>
      </c>
      <c r="D40" s="0" t="s">
        <v>2758</v>
      </c>
      <c r="E40" s="0" t="s">
        <v>2759</v>
      </c>
      <c r="F40" s="0" t="s">
        <v>2691</v>
      </c>
      <c r="G40" s="0" t="s">
        <v>1639</v>
      </c>
    </row>
    <row customHeight="1" ht="11.25">
      <c r="A41" s="376" t="s">
        <v>16</v>
      </c>
      <c r="B41" s="0" t="s">
        <v>2752</v>
      </c>
      <c r="C41" s="0" t="s">
        <v>2753</v>
      </c>
      <c r="D41" s="0" t="s">
        <v>2760</v>
      </c>
      <c r="E41" s="0" t="s">
        <v>2761</v>
      </c>
      <c r="F41" s="0" t="s">
        <v>2691</v>
      </c>
      <c r="G41" s="0" t="s">
        <v>1643</v>
      </c>
    </row>
    <row customHeight="1" ht="11.25">
      <c r="A42" s="376" t="s">
        <v>16</v>
      </c>
      <c r="B42" s="0" t="s">
        <v>2752</v>
      </c>
      <c r="C42" s="0" t="s">
        <v>2753</v>
      </c>
      <c r="D42" s="0" t="s">
        <v>2762</v>
      </c>
      <c r="E42" s="0" t="s">
        <v>2763</v>
      </c>
      <c r="F42" s="0" t="s">
        <v>2691</v>
      </c>
      <c r="G42" s="0" t="s">
        <v>1646</v>
      </c>
    </row>
    <row customHeight="1" ht="11.25">
      <c r="A43" s="376" t="s">
        <v>16</v>
      </c>
      <c r="B43" s="0" t="s">
        <v>2752</v>
      </c>
      <c r="C43" s="0" t="s">
        <v>2753</v>
      </c>
      <c r="D43" s="0" t="s">
        <v>2764</v>
      </c>
      <c r="E43" s="0" t="s">
        <v>2765</v>
      </c>
      <c r="F43" s="0" t="s">
        <v>2691</v>
      </c>
      <c r="G43" s="0" t="s">
        <v>1653</v>
      </c>
    </row>
    <row customHeight="1" ht="11.25">
      <c r="A44" s="376" t="s">
        <v>16</v>
      </c>
      <c r="B44" s="0" t="s">
        <v>2752</v>
      </c>
      <c r="C44" s="0" t="s">
        <v>2753</v>
      </c>
      <c r="D44" s="0" t="s">
        <v>2752</v>
      </c>
      <c r="E44" s="0" t="s">
        <v>2753</v>
      </c>
      <c r="F44" s="0" t="s">
        <v>2692</v>
      </c>
      <c r="G44" s="0" t="s">
        <v>1662</v>
      </c>
    </row>
    <row customHeight="1" ht="11.25">
      <c r="A45" s="376" t="s">
        <v>16</v>
      </c>
      <c r="B45" s="0" t="s">
        <v>2752</v>
      </c>
      <c r="C45" s="0" t="s">
        <v>2753</v>
      </c>
      <c r="D45" s="0" t="s">
        <v>2766</v>
      </c>
      <c r="E45" s="0" t="s">
        <v>2767</v>
      </c>
      <c r="F45" s="0" t="s">
        <v>2691</v>
      </c>
      <c r="G45" s="0" t="s">
        <v>1667</v>
      </c>
    </row>
    <row customHeight="1" ht="11.25">
      <c r="A46" s="376" t="s">
        <v>16</v>
      </c>
      <c r="B46" s="0" t="s">
        <v>2752</v>
      </c>
      <c r="C46" s="0" t="s">
        <v>2753</v>
      </c>
      <c r="D46" s="0" t="s">
        <v>2768</v>
      </c>
      <c r="E46" s="0" t="s">
        <v>2769</v>
      </c>
      <c r="F46" s="0" t="s">
        <v>2691</v>
      </c>
      <c r="G46" s="0" t="s">
        <v>1671</v>
      </c>
    </row>
    <row customHeight="1" ht="11.25">
      <c r="A47" s="376" t="s">
        <v>16</v>
      </c>
      <c r="B47" s="0" t="s">
        <v>2752</v>
      </c>
      <c r="C47" s="0" t="s">
        <v>2753</v>
      </c>
      <c r="D47" s="0" t="s">
        <v>2770</v>
      </c>
      <c r="E47" s="0" t="s">
        <v>2771</v>
      </c>
      <c r="F47" s="0" t="s">
        <v>2691</v>
      </c>
      <c r="G47" s="0" t="s">
        <v>1677</v>
      </c>
    </row>
    <row customHeight="1" ht="11.25">
      <c r="A48" s="376" t="s">
        <v>16</v>
      </c>
      <c r="B48" s="0" t="s">
        <v>2752</v>
      </c>
      <c r="C48" s="0" t="s">
        <v>2753</v>
      </c>
      <c r="D48" s="0" t="s">
        <v>2772</v>
      </c>
      <c r="E48" s="0" t="s">
        <v>2773</v>
      </c>
      <c r="F48" s="0" t="s">
        <v>2691</v>
      </c>
      <c r="G48" s="0" t="s">
        <v>1682</v>
      </c>
    </row>
    <row customHeight="1" ht="11.25">
      <c r="A49" s="376" t="s">
        <v>16</v>
      </c>
      <c r="B49" s="0" t="s">
        <v>2752</v>
      </c>
      <c r="C49" s="0" t="s">
        <v>2753</v>
      </c>
      <c r="D49" s="0" t="s">
        <v>2774</v>
      </c>
      <c r="E49" s="0" t="s">
        <v>2775</v>
      </c>
      <c r="F49" s="0" t="s">
        <v>2691</v>
      </c>
      <c r="G49" s="0" t="s">
        <v>1685</v>
      </c>
    </row>
    <row customHeight="1" ht="11.25">
      <c r="A50" s="376" t="s">
        <v>16</v>
      </c>
      <c r="B50" s="0" t="s">
        <v>2752</v>
      </c>
      <c r="C50" s="0" t="s">
        <v>2753</v>
      </c>
      <c r="D50" s="0" t="s">
        <v>2776</v>
      </c>
      <c r="E50" s="0" t="s">
        <v>2777</v>
      </c>
      <c r="F50" s="0" t="s">
        <v>2691</v>
      </c>
      <c r="G50" s="0" t="s">
        <v>1689</v>
      </c>
    </row>
    <row customHeight="1" ht="11.25">
      <c r="A51" s="376" t="s">
        <v>16</v>
      </c>
      <c r="B51" s="0" t="s">
        <v>2752</v>
      </c>
      <c r="C51" s="0" t="s">
        <v>2753</v>
      </c>
      <c r="D51" s="0" t="s">
        <v>2778</v>
      </c>
      <c r="E51" s="0" t="s">
        <v>2779</v>
      </c>
      <c r="F51" s="0" t="s">
        <v>2691</v>
      </c>
      <c r="G51" s="0" t="s">
        <v>1693</v>
      </c>
    </row>
    <row customHeight="1" ht="11.25">
      <c r="A52" s="376" t="s">
        <v>16</v>
      </c>
      <c r="B52" s="0" t="s">
        <v>2752</v>
      </c>
      <c r="C52" s="0" t="s">
        <v>2753</v>
      </c>
      <c r="D52" s="0" t="s">
        <v>2780</v>
      </c>
      <c r="E52" s="0" t="s">
        <v>2781</v>
      </c>
      <c r="F52" s="0" t="s">
        <v>2691</v>
      </c>
      <c r="G52" s="0" t="s">
        <v>1697</v>
      </c>
    </row>
    <row customHeight="1" ht="11.25">
      <c r="A53" s="376" t="s">
        <v>16</v>
      </c>
      <c r="B53" s="0" t="s">
        <v>2752</v>
      </c>
      <c r="C53" s="0" t="s">
        <v>2753</v>
      </c>
      <c r="D53" s="0" t="s">
        <v>2782</v>
      </c>
      <c r="E53" s="0" t="s">
        <v>2783</v>
      </c>
      <c r="F53" s="0" t="s">
        <v>2691</v>
      </c>
      <c r="G53" s="0" t="s">
        <v>1699</v>
      </c>
    </row>
    <row customHeight="1" ht="11.25">
      <c r="A54" s="376" t="s">
        <v>16</v>
      </c>
      <c r="B54" s="0" t="s">
        <v>2752</v>
      </c>
      <c r="C54" s="0" t="s">
        <v>2753</v>
      </c>
      <c r="D54" s="0" t="s">
        <v>2784</v>
      </c>
      <c r="E54" s="0" t="s">
        <v>2785</v>
      </c>
      <c r="F54" s="0" t="s">
        <v>2691</v>
      </c>
      <c r="G54" s="0" t="s">
        <v>1702</v>
      </c>
    </row>
    <row customHeight="1" ht="11.25">
      <c r="A55" s="376" t="s">
        <v>16</v>
      </c>
      <c r="B55" s="0" t="s">
        <v>2752</v>
      </c>
      <c r="C55" s="0" t="s">
        <v>2753</v>
      </c>
      <c r="D55" s="0" t="s">
        <v>2786</v>
      </c>
      <c r="E55" s="0" t="s">
        <v>2787</v>
      </c>
      <c r="F55" s="0" t="s">
        <v>2691</v>
      </c>
      <c r="G55" s="0" t="s">
        <v>1706</v>
      </c>
    </row>
    <row customHeight="1" ht="11.25">
      <c r="A56" s="376" t="s">
        <v>16</v>
      </c>
      <c r="B56" s="0" t="s">
        <v>2752</v>
      </c>
      <c r="C56" s="0" t="s">
        <v>2753</v>
      </c>
      <c r="D56" s="0" t="s">
        <v>2788</v>
      </c>
      <c r="E56" s="0" t="s">
        <v>2789</v>
      </c>
      <c r="F56" s="0" t="s">
        <v>2691</v>
      </c>
      <c r="G56" s="0" t="s">
        <v>1709</v>
      </c>
    </row>
    <row customHeight="1" ht="11.25">
      <c r="A57" s="376" t="s">
        <v>16</v>
      </c>
      <c r="B57" s="0" t="s">
        <v>2790</v>
      </c>
      <c r="C57" s="0" t="s">
        <v>2791</v>
      </c>
      <c r="D57" s="0" t="s">
        <v>2790</v>
      </c>
      <c r="E57" s="0" t="s">
        <v>2791</v>
      </c>
      <c r="F57" s="0" t="s">
        <v>2792</v>
      </c>
      <c r="G57" s="0" t="s">
        <v>1712</v>
      </c>
    </row>
    <row customHeight="1" ht="11.25">
      <c r="A58" s="376" t="s">
        <v>16</v>
      </c>
      <c r="B58" s="0" t="s">
        <v>2793</v>
      </c>
      <c r="C58" s="0" t="s">
        <v>2794</v>
      </c>
      <c r="D58" s="0" t="s">
        <v>2793</v>
      </c>
      <c r="E58" s="0" t="s">
        <v>2794</v>
      </c>
      <c r="F58" s="0" t="s">
        <v>2792</v>
      </c>
      <c r="G58" s="0" t="s">
        <v>1714</v>
      </c>
    </row>
    <row customHeight="1" ht="11.25">
      <c r="A59" s="376" t="s">
        <v>16</v>
      </c>
      <c r="B59" s="0" t="s">
        <v>2795</v>
      </c>
      <c r="C59" s="0" t="s">
        <v>2796</v>
      </c>
      <c r="D59" s="0" t="s">
        <v>2795</v>
      </c>
      <c r="E59" s="0" t="s">
        <v>2796</v>
      </c>
      <c r="F59" s="0" t="s">
        <v>2792</v>
      </c>
      <c r="G59" s="0" t="s">
        <v>1718</v>
      </c>
    </row>
    <row customHeight="1" ht="11.25">
      <c r="A60" s="376" t="s">
        <v>16</v>
      </c>
      <c r="B60" s="0" t="s">
        <v>2797</v>
      </c>
      <c r="C60" s="0" t="s">
        <v>2798</v>
      </c>
      <c r="D60" s="0" t="s">
        <v>2797</v>
      </c>
      <c r="E60" s="0" t="s">
        <v>2798</v>
      </c>
      <c r="F60" s="0" t="s">
        <v>2792</v>
      </c>
      <c r="G60" s="0" t="s">
        <v>1722</v>
      </c>
    </row>
    <row customHeight="1" ht="11.25">
      <c r="A61" s="376" t="s">
        <v>16</v>
      </c>
      <c r="B61" s="0" t="s">
        <v>2799</v>
      </c>
      <c r="C61" s="0" t="s">
        <v>2800</v>
      </c>
      <c r="D61" s="0" t="s">
        <v>2799</v>
      </c>
      <c r="E61" s="0" t="s">
        <v>2800</v>
      </c>
      <c r="F61" s="0" t="s">
        <v>2792</v>
      </c>
      <c r="G61" s="0" t="s">
        <v>2801</v>
      </c>
    </row>
    <row customHeight="1" ht="11.25">
      <c r="A62" s="376" t="s">
        <v>16</v>
      </c>
      <c r="B62" s="0" t="s">
        <v>2802</v>
      </c>
      <c r="C62" s="0" t="s">
        <v>2803</v>
      </c>
      <c r="D62" s="0" t="s">
        <v>2802</v>
      </c>
      <c r="E62" s="0" t="s">
        <v>2803</v>
      </c>
      <c r="F62" s="0" t="s">
        <v>2792</v>
      </c>
      <c r="G62" s="0" t="s">
        <v>2804</v>
      </c>
    </row>
    <row customHeight="1" ht="11.25">
      <c r="A63" s="376" t="s">
        <v>16</v>
      </c>
      <c r="B63" s="0" t="s">
        <v>104</v>
      </c>
      <c r="C63" s="0" t="s">
        <v>2805</v>
      </c>
      <c r="D63" s="0" t="s">
        <v>2806</v>
      </c>
      <c r="E63" s="0" t="s">
        <v>2807</v>
      </c>
      <c r="F63" s="0" t="s">
        <v>2691</v>
      </c>
      <c r="G63" s="0" t="s">
        <v>2808</v>
      </c>
    </row>
    <row customHeight="1" ht="11.25">
      <c r="A64" s="376" t="s">
        <v>16</v>
      </c>
      <c r="B64" s="0" t="s">
        <v>104</v>
      </c>
      <c r="C64" s="0" t="s">
        <v>2805</v>
      </c>
      <c r="D64" s="0" t="s">
        <v>2809</v>
      </c>
      <c r="E64" s="0" t="s">
        <v>2810</v>
      </c>
      <c r="F64" s="0" t="s">
        <v>2715</v>
      </c>
      <c r="G64" s="0" t="s">
        <v>2811</v>
      </c>
    </row>
    <row customHeight="1" ht="11.25">
      <c r="A65" s="376" t="s">
        <v>16</v>
      </c>
      <c r="B65" s="0" t="s">
        <v>104</v>
      </c>
      <c r="C65" s="0" t="s">
        <v>2805</v>
      </c>
      <c r="D65" s="0" t="s">
        <v>104</v>
      </c>
      <c r="E65" s="0" t="s">
        <v>2805</v>
      </c>
      <c r="F65" s="0" t="s">
        <v>2692</v>
      </c>
      <c r="G65" s="0" t="s">
        <v>2812</v>
      </c>
    </row>
    <row customHeight="1" ht="11.25">
      <c r="A66" s="376" t="s">
        <v>16</v>
      </c>
      <c r="B66" s="0" t="s">
        <v>104</v>
      </c>
      <c r="C66" s="0" t="s">
        <v>2805</v>
      </c>
      <c r="D66" s="0" t="s">
        <v>2813</v>
      </c>
      <c r="E66" s="0" t="s">
        <v>2814</v>
      </c>
      <c r="F66" s="0" t="s">
        <v>2691</v>
      </c>
      <c r="G66" s="0" t="s">
        <v>2815</v>
      </c>
    </row>
    <row customHeight="1" ht="11.25">
      <c r="A67" s="376" t="s">
        <v>16</v>
      </c>
      <c r="B67" s="0" t="s">
        <v>104</v>
      </c>
      <c r="C67" s="0" t="s">
        <v>2805</v>
      </c>
      <c r="D67" s="0" t="s">
        <v>105</v>
      </c>
      <c r="E67" s="0" t="s">
        <v>106</v>
      </c>
      <c r="F67" s="0" t="s">
        <v>2715</v>
      </c>
      <c r="G67" s="0" t="s">
        <v>103</v>
      </c>
    </row>
    <row customHeight="1" ht="11.25">
      <c r="A68" s="376" t="s">
        <v>16</v>
      </c>
      <c r="B68" s="0" t="s">
        <v>104</v>
      </c>
      <c r="C68" s="0" t="s">
        <v>2805</v>
      </c>
      <c r="D68" s="0" t="s">
        <v>2816</v>
      </c>
      <c r="E68" s="0" t="s">
        <v>2817</v>
      </c>
      <c r="F68" s="0" t="s">
        <v>2691</v>
      </c>
      <c r="G68" s="0" t="s">
        <v>2818</v>
      </c>
    </row>
    <row customHeight="1" ht="11.25">
      <c r="A69" s="376" t="s">
        <v>16</v>
      </c>
      <c r="B69" s="0" t="s">
        <v>104</v>
      </c>
      <c r="C69" s="0" t="s">
        <v>2805</v>
      </c>
      <c r="D69" s="0" t="s">
        <v>2819</v>
      </c>
      <c r="E69" s="0" t="s">
        <v>2820</v>
      </c>
      <c r="F69" s="0" t="s">
        <v>2715</v>
      </c>
      <c r="G69" s="0" t="s">
        <v>2245</v>
      </c>
    </row>
    <row customHeight="1" ht="11.25">
      <c r="A70" s="376" t="s">
        <v>16</v>
      </c>
      <c r="B70" s="0" t="s">
        <v>104</v>
      </c>
      <c r="C70" s="0" t="s">
        <v>2805</v>
      </c>
      <c r="D70" s="0" t="s">
        <v>2821</v>
      </c>
      <c r="E70" s="0" t="s">
        <v>2822</v>
      </c>
      <c r="F70" s="0" t="s">
        <v>2691</v>
      </c>
      <c r="G70" s="0" t="s">
        <v>2823</v>
      </c>
    </row>
    <row customHeight="1" ht="11.25">
      <c r="A71" s="376" t="s">
        <v>16</v>
      </c>
      <c r="B71" s="0" t="s">
        <v>2824</v>
      </c>
      <c r="C71" s="0" t="s">
        <v>2825</v>
      </c>
      <c r="D71" s="0" t="s">
        <v>2826</v>
      </c>
      <c r="E71" s="0" t="s">
        <v>2827</v>
      </c>
      <c r="F71" s="0" t="s">
        <v>2727</v>
      </c>
      <c r="G71" s="0" t="s">
        <v>2828</v>
      </c>
    </row>
    <row customHeight="1" ht="11.25">
      <c r="A72" s="376" t="s">
        <v>16</v>
      </c>
      <c r="B72" s="0" t="s">
        <v>2824</v>
      </c>
      <c r="C72" s="0" t="s">
        <v>2825</v>
      </c>
      <c r="D72" s="0" t="s">
        <v>2824</v>
      </c>
      <c r="E72" s="0" t="s">
        <v>2825</v>
      </c>
      <c r="F72" s="0" t="s">
        <v>2692</v>
      </c>
      <c r="G72" s="0" t="s">
        <v>2829</v>
      </c>
    </row>
    <row customHeight="1" ht="11.25">
      <c r="A73" s="376" t="s">
        <v>16</v>
      </c>
      <c r="B73" s="0" t="s">
        <v>2824</v>
      </c>
      <c r="C73" s="0" t="s">
        <v>2825</v>
      </c>
      <c r="D73" s="0" t="s">
        <v>2830</v>
      </c>
      <c r="E73" s="0" t="s">
        <v>2831</v>
      </c>
      <c r="F73" s="0" t="s">
        <v>2727</v>
      </c>
      <c r="G73" s="0" t="s">
        <v>2832</v>
      </c>
    </row>
    <row customHeight="1" ht="11.25">
      <c r="A74" s="376" t="s">
        <v>16</v>
      </c>
      <c r="B74" s="0" t="s">
        <v>2824</v>
      </c>
      <c r="C74" s="0" t="s">
        <v>2825</v>
      </c>
      <c r="D74" s="0" t="s">
        <v>2833</v>
      </c>
      <c r="E74" s="0" t="s">
        <v>2834</v>
      </c>
      <c r="F74" s="0" t="s">
        <v>2715</v>
      </c>
      <c r="G74" s="0" t="s">
        <v>2835</v>
      </c>
    </row>
    <row customHeight="1" ht="11.25">
      <c r="A75" s="376" t="s">
        <v>16</v>
      </c>
      <c r="B75" s="0" t="s">
        <v>2836</v>
      </c>
      <c r="C75" s="0" t="s">
        <v>2837</v>
      </c>
      <c r="D75" s="0" t="s">
        <v>2838</v>
      </c>
      <c r="E75" s="0" t="s">
        <v>2839</v>
      </c>
      <c r="F75" s="0" t="s">
        <v>2691</v>
      </c>
      <c r="G75" s="0" t="s">
        <v>2840</v>
      </c>
    </row>
    <row customHeight="1" ht="11.25">
      <c r="A76" s="376" t="s">
        <v>16</v>
      </c>
      <c r="B76" s="0" t="s">
        <v>2836</v>
      </c>
      <c r="C76" s="0" t="s">
        <v>2837</v>
      </c>
      <c r="D76" s="0" t="s">
        <v>2841</v>
      </c>
      <c r="E76" s="0" t="s">
        <v>2842</v>
      </c>
      <c r="F76" s="0" t="s">
        <v>2691</v>
      </c>
      <c r="G76" s="0" t="s">
        <v>2843</v>
      </c>
    </row>
    <row customHeight="1" ht="11.25">
      <c r="A77" s="376" t="s">
        <v>16</v>
      </c>
      <c r="B77" s="0" t="s">
        <v>2836</v>
      </c>
      <c r="C77" s="0" t="s">
        <v>2837</v>
      </c>
      <c r="D77" s="0" t="s">
        <v>2844</v>
      </c>
      <c r="E77" s="0" t="s">
        <v>2845</v>
      </c>
      <c r="F77" s="0" t="s">
        <v>2691</v>
      </c>
      <c r="G77" s="0" t="s">
        <v>2846</v>
      </c>
    </row>
    <row customHeight="1" ht="11.25">
      <c r="A78" s="376" t="s">
        <v>16</v>
      </c>
      <c r="B78" s="0" t="s">
        <v>2836</v>
      </c>
      <c r="C78" s="0" t="s">
        <v>2837</v>
      </c>
      <c r="D78" s="0" t="s">
        <v>2847</v>
      </c>
      <c r="E78" s="0" t="s">
        <v>2848</v>
      </c>
      <c r="F78" s="0" t="s">
        <v>2691</v>
      </c>
      <c r="G78" s="0" t="s">
        <v>2849</v>
      </c>
    </row>
    <row customHeight="1" ht="11.25">
      <c r="A79" s="376" t="s">
        <v>16</v>
      </c>
      <c r="B79" s="0" t="s">
        <v>2836</v>
      </c>
      <c r="C79" s="0" t="s">
        <v>2837</v>
      </c>
      <c r="D79" s="0" t="s">
        <v>2850</v>
      </c>
      <c r="E79" s="0" t="s">
        <v>2851</v>
      </c>
      <c r="F79" s="0" t="s">
        <v>2691</v>
      </c>
      <c r="G79" s="0" t="s">
        <v>2852</v>
      </c>
    </row>
    <row customHeight="1" ht="11.25">
      <c r="A80" s="376" t="s">
        <v>16</v>
      </c>
      <c r="B80" s="0" t="s">
        <v>2836</v>
      </c>
      <c r="C80" s="0" t="s">
        <v>2837</v>
      </c>
      <c r="D80" s="0" t="s">
        <v>2853</v>
      </c>
      <c r="E80" s="0" t="s">
        <v>2854</v>
      </c>
      <c r="F80" s="0" t="s">
        <v>2691</v>
      </c>
      <c r="G80" s="0" t="s">
        <v>2855</v>
      </c>
    </row>
    <row customHeight="1" ht="11.25">
      <c r="A81" s="376" t="s">
        <v>16</v>
      </c>
      <c r="B81" s="0" t="s">
        <v>2836</v>
      </c>
      <c r="C81" s="0" t="s">
        <v>2837</v>
      </c>
      <c r="D81" s="0" t="s">
        <v>2856</v>
      </c>
      <c r="E81" s="0" t="s">
        <v>2857</v>
      </c>
      <c r="F81" s="0" t="s">
        <v>2691</v>
      </c>
      <c r="G81" s="0" t="s">
        <v>2858</v>
      </c>
    </row>
    <row customHeight="1" ht="11.25">
      <c r="A82" s="376" t="s">
        <v>16</v>
      </c>
      <c r="B82" s="0" t="s">
        <v>2836</v>
      </c>
      <c r="C82" s="0" t="s">
        <v>2837</v>
      </c>
      <c r="D82" s="0" t="s">
        <v>2859</v>
      </c>
      <c r="E82" s="0" t="s">
        <v>2860</v>
      </c>
      <c r="F82" s="0" t="s">
        <v>2691</v>
      </c>
      <c r="G82" s="0" t="s">
        <v>2861</v>
      </c>
    </row>
    <row customHeight="1" ht="11.25">
      <c r="A83" s="376" t="s">
        <v>16</v>
      </c>
      <c r="B83" s="0" t="s">
        <v>2836</v>
      </c>
      <c r="C83" s="0" t="s">
        <v>2837</v>
      </c>
      <c r="D83" s="0" t="s">
        <v>2836</v>
      </c>
      <c r="E83" s="0" t="s">
        <v>2837</v>
      </c>
      <c r="F83" s="0" t="s">
        <v>2692</v>
      </c>
      <c r="G83" s="0" t="s">
        <v>2862</v>
      </c>
    </row>
    <row customHeight="1" ht="11.25">
      <c r="A84" s="376" t="s">
        <v>16</v>
      </c>
      <c r="B84" s="0" t="s">
        <v>2836</v>
      </c>
      <c r="C84" s="0" t="s">
        <v>2837</v>
      </c>
      <c r="D84" s="0" t="s">
        <v>2863</v>
      </c>
      <c r="E84" s="0" t="s">
        <v>2864</v>
      </c>
      <c r="F84" s="0" t="s">
        <v>2691</v>
      </c>
      <c r="G84" s="0" t="s">
        <v>2865</v>
      </c>
    </row>
    <row customHeight="1" ht="11.25">
      <c r="A85" s="376" t="s">
        <v>16</v>
      </c>
      <c r="B85" s="0" t="s">
        <v>2836</v>
      </c>
      <c r="C85" s="0" t="s">
        <v>2837</v>
      </c>
      <c r="D85" s="0" t="s">
        <v>2866</v>
      </c>
      <c r="E85" s="0" t="s">
        <v>2867</v>
      </c>
      <c r="F85" s="0" t="s">
        <v>2691</v>
      </c>
      <c r="G85" s="0" t="s">
        <v>2868</v>
      </c>
    </row>
    <row customHeight="1" ht="11.25">
      <c r="A86" s="376" t="s">
        <v>16</v>
      </c>
      <c r="B86" s="0" t="s">
        <v>2836</v>
      </c>
      <c r="C86" s="0" t="s">
        <v>2837</v>
      </c>
      <c r="D86" s="0" t="s">
        <v>2869</v>
      </c>
      <c r="E86" s="0" t="s">
        <v>2870</v>
      </c>
      <c r="F86" s="0" t="s">
        <v>2691</v>
      </c>
      <c r="G86" s="0" t="s">
        <v>2871</v>
      </c>
    </row>
    <row customHeight="1" ht="11.25">
      <c r="A87" s="376" t="s">
        <v>16</v>
      </c>
      <c r="B87" s="0" t="s">
        <v>2836</v>
      </c>
      <c r="C87" s="0" t="s">
        <v>2837</v>
      </c>
      <c r="D87" s="0" t="s">
        <v>2872</v>
      </c>
      <c r="E87" s="0" t="s">
        <v>2873</v>
      </c>
      <c r="F87" s="0" t="s">
        <v>2691</v>
      </c>
      <c r="G87" s="0" t="s">
        <v>2874</v>
      </c>
    </row>
    <row customHeight="1" ht="11.25">
      <c r="A88" s="376" t="s">
        <v>16</v>
      </c>
      <c r="B88" s="0" t="s">
        <v>2875</v>
      </c>
      <c r="C88" s="0" t="s">
        <v>2876</v>
      </c>
      <c r="D88" s="0" t="s">
        <v>2877</v>
      </c>
      <c r="E88" s="0" t="s">
        <v>2878</v>
      </c>
      <c r="F88" s="0" t="s">
        <v>2691</v>
      </c>
      <c r="G88" s="0" t="s">
        <v>2879</v>
      </c>
    </row>
    <row customHeight="1" ht="11.25">
      <c r="A89" s="376" t="s">
        <v>16</v>
      </c>
      <c r="B89" s="0" t="s">
        <v>2875</v>
      </c>
      <c r="C89" s="0" t="s">
        <v>2876</v>
      </c>
      <c r="D89" s="0" t="s">
        <v>2880</v>
      </c>
      <c r="E89" s="0" t="s">
        <v>2881</v>
      </c>
      <c r="F89" s="0" t="s">
        <v>2691</v>
      </c>
      <c r="G89" s="0" t="s">
        <v>2882</v>
      </c>
    </row>
    <row customHeight="1" ht="11.25">
      <c r="A90" s="376" t="s">
        <v>16</v>
      </c>
      <c r="B90" s="0" t="s">
        <v>2875</v>
      </c>
      <c r="C90" s="0" t="s">
        <v>2876</v>
      </c>
      <c r="D90" s="0" t="s">
        <v>2883</v>
      </c>
      <c r="E90" s="0" t="s">
        <v>2884</v>
      </c>
      <c r="F90" s="0" t="s">
        <v>2691</v>
      </c>
      <c r="G90" s="0" t="s">
        <v>2885</v>
      </c>
    </row>
    <row customHeight="1" ht="11.25">
      <c r="A91" s="376" t="s">
        <v>16</v>
      </c>
      <c r="B91" s="0" t="s">
        <v>2875</v>
      </c>
      <c r="C91" s="0" t="s">
        <v>2876</v>
      </c>
      <c r="D91" s="0" t="s">
        <v>2886</v>
      </c>
      <c r="E91" s="0" t="s">
        <v>2887</v>
      </c>
      <c r="F91" s="0" t="s">
        <v>2691</v>
      </c>
      <c r="G91" s="0" t="s">
        <v>2888</v>
      </c>
    </row>
    <row customHeight="1" ht="11.25">
      <c r="A92" s="376" t="s">
        <v>16</v>
      </c>
      <c r="B92" s="0" t="s">
        <v>2875</v>
      </c>
      <c r="C92" s="0" t="s">
        <v>2876</v>
      </c>
      <c r="D92" s="0" t="s">
        <v>2889</v>
      </c>
      <c r="E92" s="0" t="s">
        <v>2890</v>
      </c>
      <c r="F92" s="0" t="s">
        <v>2691</v>
      </c>
      <c r="G92" s="0" t="s">
        <v>2891</v>
      </c>
    </row>
    <row customHeight="1" ht="11.25">
      <c r="A93" s="376" t="s">
        <v>16</v>
      </c>
      <c r="B93" s="0" t="s">
        <v>2875</v>
      </c>
      <c r="C93" s="0" t="s">
        <v>2876</v>
      </c>
      <c r="D93" s="0" t="s">
        <v>2892</v>
      </c>
      <c r="E93" s="0" t="s">
        <v>2893</v>
      </c>
      <c r="F93" s="0" t="s">
        <v>2691</v>
      </c>
      <c r="G93" s="0" t="s">
        <v>2894</v>
      </c>
    </row>
    <row customHeight="1" ht="11.25">
      <c r="A94" s="376" t="s">
        <v>16</v>
      </c>
      <c r="B94" s="0" t="s">
        <v>2875</v>
      </c>
      <c r="C94" s="0" t="s">
        <v>2876</v>
      </c>
      <c r="D94" s="0" t="s">
        <v>2895</v>
      </c>
      <c r="E94" s="0" t="s">
        <v>2896</v>
      </c>
      <c r="F94" s="0" t="s">
        <v>2691</v>
      </c>
      <c r="G94" s="0" t="s">
        <v>2897</v>
      </c>
    </row>
    <row customHeight="1" ht="11.25">
      <c r="A95" s="376" t="s">
        <v>16</v>
      </c>
      <c r="B95" s="0" t="s">
        <v>2875</v>
      </c>
      <c r="C95" s="0" t="s">
        <v>2876</v>
      </c>
      <c r="D95" s="0" t="s">
        <v>2898</v>
      </c>
      <c r="E95" s="0" t="s">
        <v>2899</v>
      </c>
      <c r="F95" s="0" t="s">
        <v>2691</v>
      </c>
      <c r="G95" s="0" t="s">
        <v>2900</v>
      </c>
    </row>
    <row customHeight="1" ht="11.25">
      <c r="A96" s="376" t="s">
        <v>16</v>
      </c>
      <c r="B96" s="0" t="s">
        <v>2875</v>
      </c>
      <c r="C96" s="0" t="s">
        <v>2876</v>
      </c>
      <c r="D96" s="0" t="s">
        <v>2866</v>
      </c>
      <c r="E96" s="0" t="s">
        <v>2901</v>
      </c>
      <c r="F96" s="0" t="s">
        <v>2691</v>
      </c>
      <c r="G96" s="0" t="s">
        <v>2902</v>
      </c>
    </row>
    <row customHeight="1" ht="11.25">
      <c r="A97" s="376" t="s">
        <v>16</v>
      </c>
      <c r="B97" s="0" t="s">
        <v>2875</v>
      </c>
      <c r="C97" s="0" t="s">
        <v>2876</v>
      </c>
      <c r="D97" s="0" t="s">
        <v>2875</v>
      </c>
      <c r="E97" s="0" t="s">
        <v>2876</v>
      </c>
      <c r="F97" s="0" t="s">
        <v>2692</v>
      </c>
      <c r="G97" s="0" t="s">
        <v>2903</v>
      </c>
    </row>
    <row customHeight="1" ht="11.25">
      <c r="A98" s="376" t="s">
        <v>16</v>
      </c>
      <c r="B98" s="0" t="s">
        <v>2875</v>
      </c>
      <c r="C98" s="0" t="s">
        <v>2876</v>
      </c>
      <c r="D98" s="0" t="s">
        <v>2904</v>
      </c>
      <c r="E98" s="0" t="s">
        <v>2905</v>
      </c>
      <c r="F98" s="0" t="s">
        <v>2691</v>
      </c>
      <c r="G98" s="0" t="s">
        <v>2906</v>
      </c>
    </row>
    <row customHeight="1" ht="11.25">
      <c r="A99" s="376" t="s">
        <v>16</v>
      </c>
      <c r="B99" s="0" t="s">
        <v>2875</v>
      </c>
      <c r="C99" s="0" t="s">
        <v>2876</v>
      </c>
      <c r="D99" s="0" t="s">
        <v>2734</v>
      </c>
      <c r="E99" s="0" t="s">
        <v>2907</v>
      </c>
      <c r="F99" s="0" t="s">
        <v>2691</v>
      </c>
      <c r="G99" s="0" t="s">
        <v>2908</v>
      </c>
    </row>
    <row customHeight="1" ht="11.25">
      <c r="A100" s="376" t="s">
        <v>16</v>
      </c>
      <c r="B100" s="0" t="s">
        <v>2875</v>
      </c>
      <c r="C100" s="0" t="s">
        <v>2876</v>
      </c>
      <c r="D100" s="0" t="s">
        <v>2909</v>
      </c>
      <c r="E100" s="0" t="s">
        <v>2910</v>
      </c>
      <c r="F100" s="0" t="s">
        <v>2691</v>
      </c>
      <c r="G100" s="0" t="s">
        <v>2911</v>
      </c>
    </row>
    <row customHeight="1" ht="11.25">
      <c r="A101" s="376" t="s">
        <v>16</v>
      </c>
      <c r="B101" s="0" t="s">
        <v>2875</v>
      </c>
      <c r="C101" s="0" t="s">
        <v>2876</v>
      </c>
      <c r="D101" s="0" t="s">
        <v>2912</v>
      </c>
      <c r="E101" s="0" t="s">
        <v>2913</v>
      </c>
      <c r="F101" s="0" t="s">
        <v>2691</v>
      </c>
      <c r="G101" s="0" t="s">
        <v>2914</v>
      </c>
    </row>
    <row customHeight="1" ht="11.25">
      <c r="A102" s="376" t="s">
        <v>16</v>
      </c>
      <c r="B102" s="0" t="s">
        <v>2915</v>
      </c>
      <c r="C102" s="0" t="s">
        <v>2916</v>
      </c>
      <c r="D102" s="0" t="s">
        <v>2917</v>
      </c>
      <c r="E102" s="0" t="s">
        <v>2918</v>
      </c>
      <c r="F102" s="0" t="s">
        <v>2691</v>
      </c>
      <c r="G102" s="0" t="s">
        <v>2919</v>
      </c>
    </row>
    <row customHeight="1" ht="11.25">
      <c r="A103" s="376" t="s">
        <v>16</v>
      </c>
      <c r="B103" s="0" t="s">
        <v>2915</v>
      </c>
      <c r="C103" s="0" t="s">
        <v>2916</v>
      </c>
      <c r="D103" s="0" t="s">
        <v>2920</v>
      </c>
      <c r="E103" s="0" t="s">
        <v>2921</v>
      </c>
      <c r="F103" s="0" t="s">
        <v>2691</v>
      </c>
      <c r="G103" s="0" t="s">
        <v>2922</v>
      </c>
    </row>
    <row customHeight="1" ht="11.25">
      <c r="A104" s="376" t="s">
        <v>16</v>
      </c>
      <c r="B104" s="0" t="s">
        <v>2915</v>
      </c>
      <c r="C104" s="0" t="s">
        <v>2916</v>
      </c>
      <c r="D104" s="0" t="s">
        <v>2923</v>
      </c>
      <c r="E104" s="0" t="s">
        <v>2924</v>
      </c>
      <c r="F104" s="0" t="s">
        <v>2691</v>
      </c>
      <c r="G104" s="0" t="s">
        <v>2925</v>
      </c>
    </row>
    <row customHeight="1" ht="11.25">
      <c r="A105" s="376" t="s">
        <v>16</v>
      </c>
      <c r="B105" s="0" t="s">
        <v>2915</v>
      </c>
      <c r="C105" s="0" t="s">
        <v>2916</v>
      </c>
      <c r="D105" s="0" t="s">
        <v>2926</v>
      </c>
      <c r="E105" s="0" t="s">
        <v>2927</v>
      </c>
      <c r="F105" s="0" t="s">
        <v>2691</v>
      </c>
      <c r="G105" s="0" t="s">
        <v>2928</v>
      </c>
    </row>
    <row customHeight="1" ht="11.25">
      <c r="A106" s="376" t="s">
        <v>16</v>
      </c>
      <c r="B106" s="0" t="s">
        <v>2915</v>
      </c>
      <c r="C106" s="0" t="s">
        <v>2916</v>
      </c>
      <c r="D106" s="0" t="s">
        <v>2929</v>
      </c>
      <c r="E106" s="0" t="s">
        <v>2930</v>
      </c>
      <c r="F106" s="0" t="s">
        <v>2691</v>
      </c>
      <c r="G106" s="0" t="s">
        <v>2931</v>
      </c>
    </row>
    <row customHeight="1" ht="11.25">
      <c r="A107" s="376" t="s">
        <v>16</v>
      </c>
      <c r="B107" s="0" t="s">
        <v>2915</v>
      </c>
      <c r="C107" s="0" t="s">
        <v>2916</v>
      </c>
      <c r="D107" s="0" t="s">
        <v>2932</v>
      </c>
      <c r="E107" s="0" t="s">
        <v>2933</v>
      </c>
      <c r="F107" s="0" t="s">
        <v>2691</v>
      </c>
      <c r="G107" s="0" t="s">
        <v>2934</v>
      </c>
    </row>
    <row customHeight="1" ht="11.25">
      <c r="A108" s="376" t="s">
        <v>16</v>
      </c>
      <c r="B108" s="0" t="s">
        <v>2915</v>
      </c>
      <c r="C108" s="0" t="s">
        <v>2916</v>
      </c>
      <c r="D108" s="0" t="s">
        <v>2935</v>
      </c>
      <c r="E108" s="0" t="s">
        <v>2936</v>
      </c>
      <c r="F108" s="0" t="s">
        <v>2691</v>
      </c>
      <c r="G108" s="0" t="s">
        <v>2937</v>
      </c>
    </row>
    <row customHeight="1" ht="11.25">
      <c r="A109" s="376" t="s">
        <v>16</v>
      </c>
      <c r="B109" s="0" t="s">
        <v>2915</v>
      </c>
      <c r="C109" s="0" t="s">
        <v>2916</v>
      </c>
      <c r="D109" s="0" t="s">
        <v>2938</v>
      </c>
      <c r="E109" s="0" t="s">
        <v>2939</v>
      </c>
      <c r="F109" s="0" t="s">
        <v>2691</v>
      </c>
      <c r="G109" s="0" t="s">
        <v>2940</v>
      </c>
    </row>
    <row customHeight="1" ht="11.25">
      <c r="A110" s="376" t="s">
        <v>16</v>
      </c>
      <c r="B110" s="0" t="s">
        <v>2915</v>
      </c>
      <c r="C110" s="0" t="s">
        <v>2916</v>
      </c>
      <c r="D110" s="0" t="s">
        <v>2941</v>
      </c>
      <c r="E110" s="0" t="s">
        <v>2942</v>
      </c>
      <c r="F110" s="0" t="s">
        <v>2691</v>
      </c>
      <c r="G110" s="0" t="s">
        <v>2943</v>
      </c>
    </row>
    <row customHeight="1" ht="11.25">
      <c r="A111" s="376" t="s">
        <v>16</v>
      </c>
      <c r="B111" s="0" t="s">
        <v>2915</v>
      </c>
      <c r="C111" s="0" t="s">
        <v>2916</v>
      </c>
      <c r="D111" s="0" t="s">
        <v>2944</v>
      </c>
      <c r="E111" s="0" t="s">
        <v>2945</v>
      </c>
      <c r="F111" s="0" t="s">
        <v>2691</v>
      </c>
      <c r="G111" s="0" t="s">
        <v>2946</v>
      </c>
    </row>
    <row customHeight="1" ht="11.25">
      <c r="A112" s="376" t="s">
        <v>16</v>
      </c>
      <c r="B112" s="0" t="s">
        <v>2915</v>
      </c>
      <c r="C112" s="0" t="s">
        <v>2916</v>
      </c>
      <c r="D112" s="0" t="s">
        <v>2915</v>
      </c>
      <c r="E112" s="0" t="s">
        <v>2916</v>
      </c>
      <c r="F112" s="0" t="s">
        <v>2692</v>
      </c>
      <c r="G112" s="0" t="s">
        <v>2947</v>
      </c>
    </row>
    <row customHeight="1" ht="11.25">
      <c r="A113" s="376" t="s">
        <v>16</v>
      </c>
      <c r="B113" s="0" t="s">
        <v>2915</v>
      </c>
      <c r="C113" s="0" t="s">
        <v>2916</v>
      </c>
      <c r="D113" s="0" t="s">
        <v>2948</v>
      </c>
      <c r="E113" s="0" t="s">
        <v>2949</v>
      </c>
      <c r="F113" s="0" t="s">
        <v>2691</v>
      </c>
      <c r="G113" s="0" t="s">
        <v>2950</v>
      </c>
    </row>
    <row customHeight="1" ht="11.25">
      <c r="A114" s="376" t="s">
        <v>16</v>
      </c>
      <c r="B114" s="0" t="s">
        <v>2951</v>
      </c>
      <c r="C114" s="0" t="s">
        <v>2952</v>
      </c>
      <c r="D114" s="0" t="s">
        <v>2953</v>
      </c>
      <c r="E114" s="0" t="s">
        <v>2954</v>
      </c>
      <c r="F114" s="0" t="s">
        <v>2691</v>
      </c>
      <c r="G114" s="0" t="s">
        <v>2955</v>
      </c>
    </row>
    <row customHeight="1" ht="11.25">
      <c r="A115" s="376" t="s">
        <v>16</v>
      </c>
      <c r="B115" s="0" t="s">
        <v>2951</v>
      </c>
      <c r="C115" s="0" t="s">
        <v>2952</v>
      </c>
      <c r="D115" s="0" t="s">
        <v>2956</v>
      </c>
      <c r="E115" s="0" t="s">
        <v>2957</v>
      </c>
      <c r="F115" s="0" t="s">
        <v>2691</v>
      </c>
      <c r="G115" s="0" t="s">
        <v>2958</v>
      </c>
    </row>
    <row customHeight="1" ht="11.25">
      <c r="A116" s="376" t="s">
        <v>16</v>
      </c>
      <c r="B116" s="0" t="s">
        <v>2951</v>
      </c>
      <c r="C116" s="0" t="s">
        <v>2952</v>
      </c>
      <c r="D116" s="0" t="s">
        <v>2959</v>
      </c>
      <c r="E116" s="0" t="s">
        <v>2960</v>
      </c>
      <c r="F116" s="0" t="s">
        <v>2691</v>
      </c>
      <c r="G116" s="0" t="s">
        <v>2961</v>
      </c>
    </row>
    <row customHeight="1" ht="11.25">
      <c r="A117" s="376" t="s">
        <v>16</v>
      </c>
      <c r="B117" s="0" t="s">
        <v>2951</v>
      </c>
      <c r="C117" s="0" t="s">
        <v>2952</v>
      </c>
      <c r="D117" s="0" t="s">
        <v>2962</v>
      </c>
      <c r="E117" s="0" t="s">
        <v>2963</v>
      </c>
      <c r="F117" s="0" t="s">
        <v>2720</v>
      </c>
      <c r="G117" s="0" t="s">
        <v>2964</v>
      </c>
    </row>
    <row customHeight="1" ht="11.25">
      <c r="A118" s="376" t="s">
        <v>16</v>
      </c>
      <c r="B118" s="0" t="s">
        <v>2951</v>
      </c>
      <c r="C118" s="0" t="s">
        <v>2952</v>
      </c>
      <c r="D118" s="0" t="s">
        <v>2965</v>
      </c>
      <c r="E118" s="0" t="s">
        <v>2966</v>
      </c>
      <c r="F118" s="0" t="s">
        <v>2691</v>
      </c>
      <c r="G118" s="0" t="s">
        <v>2967</v>
      </c>
    </row>
    <row customHeight="1" ht="11.25">
      <c r="A119" s="376" t="s">
        <v>16</v>
      </c>
      <c r="B119" s="0" t="s">
        <v>2951</v>
      </c>
      <c r="C119" s="0" t="s">
        <v>2952</v>
      </c>
      <c r="D119" s="0" t="s">
        <v>2968</v>
      </c>
      <c r="E119" s="0" t="s">
        <v>2969</v>
      </c>
      <c r="F119" s="0" t="s">
        <v>2691</v>
      </c>
      <c r="G119" s="0" t="s">
        <v>2970</v>
      </c>
    </row>
    <row customHeight="1" ht="11.25">
      <c r="A120" s="376" t="s">
        <v>16</v>
      </c>
      <c r="B120" s="0" t="s">
        <v>2951</v>
      </c>
      <c r="C120" s="0" t="s">
        <v>2952</v>
      </c>
      <c r="D120" s="0" t="s">
        <v>2971</v>
      </c>
      <c r="E120" s="0" t="s">
        <v>2972</v>
      </c>
      <c r="F120" s="0" t="s">
        <v>2691</v>
      </c>
      <c r="G120" s="0" t="s">
        <v>2973</v>
      </c>
    </row>
    <row customHeight="1" ht="11.25">
      <c r="A121" s="376" t="s">
        <v>16</v>
      </c>
      <c r="B121" s="0" t="s">
        <v>2951</v>
      </c>
      <c r="C121" s="0" t="s">
        <v>2952</v>
      </c>
      <c r="D121" s="0" t="s">
        <v>2974</v>
      </c>
      <c r="E121" s="0" t="s">
        <v>2975</v>
      </c>
      <c r="F121" s="0" t="s">
        <v>2691</v>
      </c>
      <c r="G121" s="0" t="s">
        <v>2976</v>
      </c>
    </row>
    <row customHeight="1" ht="11.25">
      <c r="A122" s="376" t="s">
        <v>16</v>
      </c>
      <c r="B122" s="0" t="s">
        <v>2951</v>
      </c>
      <c r="C122" s="0" t="s">
        <v>2952</v>
      </c>
      <c r="D122" s="0" t="s">
        <v>2977</v>
      </c>
      <c r="E122" s="0" t="s">
        <v>2978</v>
      </c>
      <c r="F122" s="0" t="s">
        <v>2691</v>
      </c>
      <c r="G122" s="0" t="s">
        <v>2979</v>
      </c>
    </row>
    <row customHeight="1" ht="11.25">
      <c r="A123" s="376" t="s">
        <v>16</v>
      </c>
      <c r="B123" s="0" t="s">
        <v>2951</v>
      </c>
      <c r="C123" s="0" t="s">
        <v>2952</v>
      </c>
      <c r="D123" s="0" t="s">
        <v>2980</v>
      </c>
      <c r="E123" s="0" t="s">
        <v>2981</v>
      </c>
      <c r="F123" s="0" t="s">
        <v>2727</v>
      </c>
      <c r="G123" s="0" t="s">
        <v>2982</v>
      </c>
    </row>
    <row customHeight="1" ht="11.25">
      <c r="A124" s="376" t="s">
        <v>16</v>
      </c>
      <c r="B124" s="0" t="s">
        <v>2951</v>
      </c>
      <c r="C124" s="0" t="s">
        <v>2952</v>
      </c>
      <c r="D124" s="0" t="s">
        <v>2951</v>
      </c>
      <c r="E124" s="0" t="s">
        <v>2952</v>
      </c>
      <c r="F124" s="0" t="s">
        <v>2692</v>
      </c>
      <c r="G124" s="0" t="s">
        <v>2983</v>
      </c>
    </row>
    <row customHeight="1" ht="11.25">
      <c r="A125" s="376" t="s">
        <v>16</v>
      </c>
      <c r="B125" s="0" t="s">
        <v>2951</v>
      </c>
      <c r="C125" s="0" t="s">
        <v>2952</v>
      </c>
      <c r="D125" s="0" t="s">
        <v>2984</v>
      </c>
      <c r="E125" s="0" t="s">
        <v>2985</v>
      </c>
      <c r="F125" s="0" t="s">
        <v>2691</v>
      </c>
      <c r="G125" s="0" t="s">
        <v>2986</v>
      </c>
    </row>
    <row customHeight="1" ht="11.25">
      <c r="A126" s="376" t="s">
        <v>16</v>
      </c>
      <c r="B126" s="0" t="s">
        <v>2951</v>
      </c>
      <c r="C126" s="0" t="s">
        <v>2952</v>
      </c>
      <c r="D126" s="0" t="s">
        <v>2987</v>
      </c>
      <c r="E126" s="0" t="s">
        <v>2988</v>
      </c>
      <c r="F126" s="0" t="s">
        <v>2691</v>
      </c>
      <c r="G126" s="0" t="s">
        <v>2989</v>
      </c>
    </row>
    <row customHeight="1" ht="11.25">
      <c r="A127" s="376" t="s">
        <v>16</v>
      </c>
      <c r="B127" s="0" t="s">
        <v>2990</v>
      </c>
      <c r="C127" s="0" t="s">
        <v>2991</v>
      </c>
      <c r="D127" s="0" t="s">
        <v>2992</v>
      </c>
      <c r="E127" s="0" t="s">
        <v>2993</v>
      </c>
      <c r="F127" s="0" t="s">
        <v>2691</v>
      </c>
      <c r="G127" s="0" t="s">
        <v>2994</v>
      </c>
    </row>
    <row customHeight="1" ht="11.25">
      <c r="A128" s="376" t="s">
        <v>16</v>
      </c>
      <c r="B128" s="0" t="s">
        <v>2990</v>
      </c>
      <c r="C128" s="0" t="s">
        <v>2991</v>
      </c>
      <c r="D128" s="0" t="s">
        <v>2995</v>
      </c>
      <c r="E128" s="0" t="s">
        <v>2996</v>
      </c>
      <c r="F128" s="0" t="s">
        <v>2727</v>
      </c>
      <c r="G128" s="0" t="s">
        <v>2997</v>
      </c>
    </row>
    <row customHeight="1" ht="11.25">
      <c r="A129" s="376" t="s">
        <v>16</v>
      </c>
      <c r="B129" s="0" t="s">
        <v>2990</v>
      </c>
      <c r="C129" s="0" t="s">
        <v>2991</v>
      </c>
      <c r="D129" s="0" t="s">
        <v>2998</v>
      </c>
      <c r="E129" s="0" t="s">
        <v>2999</v>
      </c>
      <c r="F129" s="0" t="s">
        <v>2691</v>
      </c>
      <c r="G129" s="0" t="s">
        <v>3000</v>
      </c>
    </row>
    <row customHeight="1" ht="11.25">
      <c r="A130" s="376" t="s">
        <v>16</v>
      </c>
      <c r="B130" s="0" t="s">
        <v>2990</v>
      </c>
      <c r="C130" s="0" t="s">
        <v>2991</v>
      </c>
      <c r="D130" s="0" t="s">
        <v>3001</v>
      </c>
      <c r="E130" s="0" t="s">
        <v>3002</v>
      </c>
      <c r="F130" s="0" t="s">
        <v>2691</v>
      </c>
      <c r="G130" s="0" t="s">
        <v>3003</v>
      </c>
    </row>
    <row customHeight="1" ht="11.25">
      <c r="A131" s="376" t="s">
        <v>16</v>
      </c>
      <c r="B131" s="0" t="s">
        <v>2990</v>
      </c>
      <c r="C131" s="0" t="s">
        <v>2991</v>
      </c>
      <c r="D131" s="0" t="s">
        <v>3004</v>
      </c>
      <c r="E131" s="0" t="s">
        <v>3005</v>
      </c>
      <c r="F131" s="0" t="s">
        <v>2691</v>
      </c>
      <c r="G131" s="0" t="s">
        <v>3006</v>
      </c>
    </row>
    <row customHeight="1" ht="11.25">
      <c r="A132" s="376" t="s">
        <v>16</v>
      </c>
      <c r="B132" s="0" t="s">
        <v>2990</v>
      </c>
      <c r="C132" s="0" t="s">
        <v>2991</v>
      </c>
      <c r="D132" s="0" t="s">
        <v>3007</v>
      </c>
      <c r="E132" s="0" t="s">
        <v>3008</v>
      </c>
      <c r="F132" s="0" t="s">
        <v>2691</v>
      </c>
      <c r="G132" s="0" t="s">
        <v>3009</v>
      </c>
    </row>
    <row customHeight="1" ht="11.25">
      <c r="A133" s="376" t="s">
        <v>16</v>
      </c>
      <c r="B133" s="0" t="s">
        <v>2990</v>
      </c>
      <c r="C133" s="0" t="s">
        <v>2991</v>
      </c>
      <c r="D133" s="0" t="s">
        <v>3010</v>
      </c>
      <c r="E133" s="0" t="s">
        <v>3011</v>
      </c>
      <c r="F133" s="0" t="s">
        <v>2691</v>
      </c>
      <c r="G133" s="0" t="s">
        <v>3012</v>
      </c>
    </row>
    <row customHeight="1" ht="11.25">
      <c r="A134" s="376" t="s">
        <v>16</v>
      </c>
      <c r="B134" s="0" t="s">
        <v>2990</v>
      </c>
      <c r="C134" s="0" t="s">
        <v>2991</v>
      </c>
      <c r="D134" s="0" t="s">
        <v>3013</v>
      </c>
      <c r="E134" s="0" t="s">
        <v>3014</v>
      </c>
      <c r="F134" s="0" t="s">
        <v>2691</v>
      </c>
      <c r="G134" s="0" t="s">
        <v>3015</v>
      </c>
    </row>
    <row customHeight="1" ht="11.25">
      <c r="A135" s="376" t="s">
        <v>16</v>
      </c>
      <c r="B135" s="0" t="s">
        <v>2990</v>
      </c>
      <c r="C135" s="0" t="s">
        <v>2991</v>
      </c>
      <c r="D135" s="0" t="s">
        <v>3016</v>
      </c>
      <c r="E135" s="0" t="s">
        <v>3017</v>
      </c>
      <c r="F135" s="0" t="s">
        <v>2691</v>
      </c>
      <c r="G135" s="0" t="s">
        <v>3018</v>
      </c>
    </row>
    <row customHeight="1" ht="11.25">
      <c r="A136" s="376" t="s">
        <v>16</v>
      </c>
      <c r="B136" s="0" t="s">
        <v>2990</v>
      </c>
      <c r="C136" s="0" t="s">
        <v>2991</v>
      </c>
      <c r="D136" s="0" t="s">
        <v>3019</v>
      </c>
      <c r="E136" s="0" t="s">
        <v>3020</v>
      </c>
      <c r="F136" s="0" t="s">
        <v>2727</v>
      </c>
      <c r="G136" s="0" t="s">
        <v>3021</v>
      </c>
    </row>
    <row customHeight="1" ht="11.25">
      <c r="A137" s="376" t="s">
        <v>16</v>
      </c>
      <c r="B137" s="0" t="s">
        <v>2990</v>
      </c>
      <c r="C137" s="0" t="s">
        <v>2991</v>
      </c>
      <c r="D137" s="0" t="s">
        <v>2990</v>
      </c>
      <c r="E137" s="0" t="s">
        <v>2991</v>
      </c>
      <c r="F137" s="0" t="s">
        <v>2692</v>
      </c>
      <c r="G137" s="0" t="s">
        <v>3022</v>
      </c>
    </row>
    <row customHeight="1" ht="11.25">
      <c r="A138" s="376" t="s">
        <v>16</v>
      </c>
      <c r="B138" s="0" t="s">
        <v>2990</v>
      </c>
      <c r="C138" s="0" t="s">
        <v>2991</v>
      </c>
      <c r="D138" s="0" t="s">
        <v>3023</v>
      </c>
      <c r="E138" s="0" t="s">
        <v>3024</v>
      </c>
      <c r="F138" s="0" t="s">
        <v>2727</v>
      </c>
      <c r="G138" s="0" t="s">
        <v>3025</v>
      </c>
    </row>
    <row customHeight="1" ht="11.25">
      <c r="A139" s="376" t="s">
        <v>16</v>
      </c>
      <c r="B139" s="0" t="s">
        <v>2990</v>
      </c>
      <c r="C139" s="0" t="s">
        <v>2991</v>
      </c>
      <c r="D139" s="0" t="s">
        <v>3026</v>
      </c>
      <c r="E139" s="0" t="s">
        <v>3027</v>
      </c>
      <c r="F139" s="0" t="s">
        <v>2691</v>
      </c>
      <c r="G139" s="0" t="s">
        <v>3028</v>
      </c>
    </row>
    <row customHeight="1" ht="11.25">
      <c r="A140" s="376" t="s">
        <v>16</v>
      </c>
      <c r="B140" s="0" t="s">
        <v>2990</v>
      </c>
      <c r="C140" s="0" t="s">
        <v>2991</v>
      </c>
      <c r="D140" s="0" t="s">
        <v>3029</v>
      </c>
      <c r="E140" s="0" t="s">
        <v>3030</v>
      </c>
      <c r="F140" s="0" t="s">
        <v>2691</v>
      </c>
      <c r="G140" s="0" t="s">
        <v>3031</v>
      </c>
    </row>
    <row customHeight="1" ht="11.25">
      <c r="A141" s="376" t="s">
        <v>16</v>
      </c>
      <c r="B141" s="0" t="s">
        <v>2990</v>
      </c>
      <c r="C141" s="0" t="s">
        <v>2991</v>
      </c>
      <c r="D141" s="0" t="s">
        <v>3032</v>
      </c>
      <c r="E141" s="0" t="s">
        <v>3033</v>
      </c>
      <c r="F141" s="0" t="s">
        <v>2691</v>
      </c>
      <c r="G141" s="0" t="s">
        <v>3034</v>
      </c>
    </row>
    <row customHeight="1" ht="11.25">
      <c r="A142" s="376" t="s">
        <v>16</v>
      </c>
      <c r="B142" s="0" t="s">
        <v>3035</v>
      </c>
      <c r="C142" s="0" t="s">
        <v>3036</v>
      </c>
      <c r="D142" s="0" t="s">
        <v>3037</v>
      </c>
      <c r="E142" s="0" t="s">
        <v>3038</v>
      </c>
      <c r="F142" s="0" t="s">
        <v>2691</v>
      </c>
      <c r="G142" s="0" t="s">
        <v>3039</v>
      </c>
    </row>
    <row customHeight="1" ht="11.25">
      <c r="A143" s="376" t="s">
        <v>16</v>
      </c>
      <c r="B143" s="0" t="s">
        <v>3035</v>
      </c>
      <c r="C143" s="0" t="s">
        <v>3036</v>
      </c>
      <c r="D143" s="0" t="s">
        <v>3040</v>
      </c>
      <c r="E143" s="0" t="s">
        <v>3041</v>
      </c>
      <c r="F143" s="0" t="s">
        <v>2691</v>
      </c>
      <c r="G143" s="0" t="s">
        <v>3042</v>
      </c>
    </row>
    <row customHeight="1" ht="11.25">
      <c r="A144" s="376" t="s">
        <v>16</v>
      </c>
      <c r="B144" s="0" t="s">
        <v>3035</v>
      </c>
      <c r="C144" s="0" t="s">
        <v>3036</v>
      </c>
      <c r="D144" s="0" t="s">
        <v>3043</v>
      </c>
      <c r="E144" s="0" t="s">
        <v>3044</v>
      </c>
      <c r="F144" s="0" t="s">
        <v>2691</v>
      </c>
      <c r="G144" s="0" t="s">
        <v>3045</v>
      </c>
    </row>
    <row customHeight="1" ht="11.25">
      <c r="A145" s="376" t="s">
        <v>16</v>
      </c>
      <c r="B145" s="0" t="s">
        <v>3035</v>
      </c>
      <c r="C145" s="0" t="s">
        <v>3036</v>
      </c>
      <c r="D145" s="0" t="s">
        <v>3046</v>
      </c>
      <c r="E145" s="0" t="s">
        <v>3047</v>
      </c>
      <c r="F145" s="0" t="s">
        <v>2691</v>
      </c>
      <c r="G145" s="0" t="s">
        <v>3048</v>
      </c>
    </row>
    <row customHeight="1" ht="11.25">
      <c r="A146" s="376" t="s">
        <v>16</v>
      </c>
      <c r="B146" s="0" t="s">
        <v>3035</v>
      </c>
      <c r="C146" s="0" t="s">
        <v>3036</v>
      </c>
      <c r="D146" s="0" t="s">
        <v>3049</v>
      </c>
      <c r="E146" s="0" t="s">
        <v>3050</v>
      </c>
      <c r="F146" s="0" t="s">
        <v>2727</v>
      </c>
      <c r="G146" s="0" t="s">
        <v>3051</v>
      </c>
    </row>
    <row customHeight="1" ht="11.25">
      <c r="A147" s="376" t="s">
        <v>16</v>
      </c>
      <c r="B147" s="0" t="s">
        <v>3035</v>
      </c>
      <c r="C147" s="0" t="s">
        <v>3036</v>
      </c>
      <c r="D147" s="0" t="s">
        <v>3052</v>
      </c>
      <c r="E147" s="0" t="s">
        <v>3053</v>
      </c>
      <c r="F147" s="0" t="s">
        <v>2691</v>
      </c>
      <c r="G147" s="0" t="s">
        <v>3054</v>
      </c>
    </row>
    <row customHeight="1" ht="11.25">
      <c r="A148" s="376" t="s">
        <v>16</v>
      </c>
      <c r="B148" s="0" t="s">
        <v>3035</v>
      </c>
      <c r="C148" s="0" t="s">
        <v>3036</v>
      </c>
      <c r="D148" s="0" t="s">
        <v>3055</v>
      </c>
      <c r="E148" s="0" t="s">
        <v>3056</v>
      </c>
      <c r="F148" s="0" t="s">
        <v>2691</v>
      </c>
      <c r="G148" s="0" t="s">
        <v>3057</v>
      </c>
    </row>
    <row customHeight="1" ht="11.25">
      <c r="A149" s="376" t="s">
        <v>16</v>
      </c>
      <c r="B149" s="0" t="s">
        <v>3035</v>
      </c>
      <c r="C149" s="0" t="s">
        <v>3036</v>
      </c>
      <c r="D149" s="0" t="s">
        <v>3058</v>
      </c>
      <c r="E149" s="0" t="s">
        <v>3059</v>
      </c>
      <c r="F149" s="0" t="s">
        <v>2691</v>
      </c>
      <c r="G149" s="0" t="s">
        <v>3060</v>
      </c>
    </row>
    <row customHeight="1" ht="11.25">
      <c r="A150" s="376" t="s">
        <v>16</v>
      </c>
      <c r="B150" s="0" t="s">
        <v>3035</v>
      </c>
      <c r="C150" s="0" t="s">
        <v>3036</v>
      </c>
      <c r="D150" s="0" t="s">
        <v>3061</v>
      </c>
      <c r="E150" s="0" t="s">
        <v>3062</v>
      </c>
      <c r="F150" s="0" t="s">
        <v>2691</v>
      </c>
      <c r="G150" s="0" t="s">
        <v>3063</v>
      </c>
    </row>
    <row customHeight="1" ht="11.25">
      <c r="A151" s="376" t="s">
        <v>16</v>
      </c>
      <c r="B151" s="0" t="s">
        <v>3035</v>
      </c>
      <c r="C151" s="0" t="s">
        <v>3036</v>
      </c>
      <c r="D151" s="0" t="s">
        <v>3064</v>
      </c>
      <c r="E151" s="0" t="s">
        <v>3065</v>
      </c>
      <c r="F151" s="0" t="s">
        <v>2715</v>
      </c>
      <c r="G151" s="0" t="s">
        <v>3066</v>
      </c>
    </row>
    <row customHeight="1" ht="11.25">
      <c r="A152" s="376" t="s">
        <v>16</v>
      </c>
      <c r="B152" s="0" t="s">
        <v>3035</v>
      </c>
      <c r="C152" s="0" t="s">
        <v>3036</v>
      </c>
      <c r="D152" s="0" t="s">
        <v>3067</v>
      </c>
      <c r="E152" s="0" t="s">
        <v>3068</v>
      </c>
      <c r="F152" s="0" t="s">
        <v>2691</v>
      </c>
      <c r="G152" s="0" t="s">
        <v>3069</v>
      </c>
    </row>
    <row customHeight="1" ht="11.25">
      <c r="A153" s="376" t="s">
        <v>16</v>
      </c>
      <c r="B153" s="0" t="s">
        <v>3035</v>
      </c>
      <c r="C153" s="0" t="s">
        <v>3036</v>
      </c>
      <c r="D153" s="0" t="s">
        <v>3035</v>
      </c>
      <c r="E153" s="0" t="s">
        <v>3036</v>
      </c>
      <c r="F153" s="0" t="s">
        <v>2692</v>
      </c>
      <c r="G153" s="0" t="s">
        <v>3070</v>
      </c>
    </row>
    <row customHeight="1" ht="11.25">
      <c r="A154" s="376" t="s">
        <v>16</v>
      </c>
      <c r="B154" s="0" t="s">
        <v>3035</v>
      </c>
      <c r="C154" s="0" t="s">
        <v>3036</v>
      </c>
      <c r="D154" s="0" t="s">
        <v>3071</v>
      </c>
      <c r="E154" s="0" t="s">
        <v>3072</v>
      </c>
      <c r="F154" s="0" t="s">
        <v>2691</v>
      </c>
      <c r="G154" s="0" t="s">
        <v>3073</v>
      </c>
    </row>
    <row customHeight="1" ht="11.25">
      <c r="A155" s="376" t="s">
        <v>16</v>
      </c>
      <c r="B155" s="0" t="s">
        <v>3074</v>
      </c>
      <c r="C155" s="0" t="s">
        <v>3075</v>
      </c>
      <c r="D155" s="0" t="s">
        <v>3076</v>
      </c>
      <c r="E155" s="0" t="s">
        <v>3077</v>
      </c>
      <c r="F155" s="0" t="s">
        <v>2691</v>
      </c>
      <c r="G155" s="0" t="s">
        <v>3078</v>
      </c>
    </row>
    <row customHeight="1" ht="11.25">
      <c r="A156" s="376" t="s">
        <v>16</v>
      </c>
      <c r="B156" s="0" t="s">
        <v>3074</v>
      </c>
      <c r="C156" s="0" t="s">
        <v>3075</v>
      </c>
      <c r="D156" s="0" t="s">
        <v>3079</v>
      </c>
      <c r="E156" s="0" t="s">
        <v>3080</v>
      </c>
      <c r="F156" s="0" t="s">
        <v>2691</v>
      </c>
      <c r="G156" s="0" t="s">
        <v>3081</v>
      </c>
    </row>
    <row customHeight="1" ht="11.25">
      <c r="A157" s="376" t="s">
        <v>16</v>
      </c>
      <c r="B157" s="0" t="s">
        <v>3074</v>
      </c>
      <c r="C157" s="0" t="s">
        <v>3075</v>
      </c>
      <c r="D157" s="0" t="s">
        <v>3082</v>
      </c>
      <c r="E157" s="0" t="s">
        <v>3083</v>
      </c>
      <c r="F157" s="0" t="s">
        <v>2691</v>
      </c>
      <c r="G157" s="0" t="s">
        <v>3084</v>
      </c>
    </row>
    <row customHeight="1" ht="11.25">
      <c r="A158" s="376" t="s">
        <v>16</v>
      </c>
      <c r="B158" s="0" t="s">
        <v>3074</v>
      </c>
      <c r="C158" s="0" t="s">
        <v>3075</v>
      </c>
      <c r="D158" s="0" t="s">
        <v>3085</v>
      </c>
      <c r="E158" s="0" t="s">
        <v>3086</v>
      </c>
      <c r="F158" s="0" t="s">
        <v>2691</v>
      </c>
      <c r="G158" s="0" t="s">
        <v>3087</v>
      </c>
    </row>
    <row customHeight="1" ht="11.25">
      <c r="A159" s="376" t="s">
        <v>16</v>
      </c>
      <c r="B159" s="0" t="s">
        <v>3074</v>
      </c>
      <c r="C159" s="0" t="s">
        <v>3075</v>
      </c>
      <c r="D159" s="0" t="s">
        <v>3088</v>
      </c>
      <c r="E159" s="0" t="s">
        <v>3089</v>
      </c>
      <c r="F159" s="0" t="s">
        <v>2691</v>
      </c>
      <c r="G159" s="0" t="s">
        <v>3090</v>
      </c>
    </row>
    <row customHeight="1" ht="11.25">
      <c r="A160" s="376" t="s">
        <v>16</v>
      </c>
      <c r="B160" s="0" t="s">
        <v>3074</v>
      </c>
      <c r="C160" s="0" t="s">
        <v>3075</v>
      </c>
      <c r="D160" s="0" t="s">
        <v>3091</v>
      </c>
      <c r="E160" s="0" t="s">
        <v>3092</v>
      </c>
      <c r="F160" s="0" t="s">
        <v>2691</v>
      </c>
      <c r="G160" s="0" t="s">
        <v>3093</v>
      </c>
    </row>
    <row customHeight="1" ht="11.25">
      <c r="A161" s="376" t="s">
        <v>16</v>
      </c>
      <c r="B161" s="0" t="s">
        <v>3074</v>
      </c>
      <c r="C161" s="0" t="s">
        <v>3075</v>
      </c>
      <c r="D161" s="0" t="s">
        <v>3094</v>
      </c>
      <c r="E161" s="0" t="s">
        <v>3095</v>
      </c>
      <c r="F161" s="0" t="s">
        <v>2691</v>
      </c>
      <c r="G161" s="0" t="s">
        <v>3096</v>
      </c>
    </row>
    <row customHeight="1" ht="11.25">
      <c r="A162" s="376" t="s">
        <v>16</v>
      </c>
      <c r="B162" s="0" t="s">
        <v>3074</v>
      </c>
      <c r="C162" s="0" t="s">
        <v>3075</v>
      </c>
      <c r="D162" s="0" t="s">
        <v>3097</v>
      </c>
      <c r="E162" s="0" t="s">
        <v>3098</v>
      </c>
      <c r="F162" s="0" t="s">
        <v>2691</v>
      </c>
      <c r="G162" s="0" t="s">
        <v>3099</v>
      </c>
    </row>
    <row customHeight="1" ht="11.25">
      <c r="A163" s="376" t="s">
        <v>16</v>
      </c>
      <c r="B163" s="0" t="s">
        <v>3074</v>
      </c>
      <c r="C163" s="0" t="s">
        <v>3075</v>
      </c>
      <c r="D163" s="0" t="s">
        <v>3100</v>
      </c>
      <c r="E163" s="0" t="s">
        <v>3101</v>
      </c>
      <c r="F163" s="0" t="s">
        <v>2691</v>
      </c>
      <c r="G163" s="0" t="s">
        <v>3102</v>
      </c>
    </row>
    <row customHeight="1" ht="11.25">
      <c r="A164" s="376" t="s">
        <v>16</v>
      </c>
      <c r="B164" s="0" t="s">
        <v>3074</v>
      </c>
      <c r="C164" s="0" t="s">
        <v>3075</v>
      </c>
      <c r="D164" s="0" t="s">
        <v>3103</v>
      </c>
      <c r="E164" s="0" t="s">
        <v>3104</v>
      </c>
      <c r="F164" s="0" t="s">
        <v>2691</v>
      </c>
      <c r="G164" s="0" t="s">
        <v>3105</v>
      </c>
    </row>
    <row customHeight="1" ht="11.25">
      <c r="A165" s="376" t="s">
        <v>16</v>
      </c>
      <c r="B165" s="0" t="s">
        <v>3074</v>
      </c>
      <c r="C165" s="0" t="s">
        <v>3075</v>
      </c>
      <c r="D165" s="0" t="s">
        <v>3106</v>
      </c>
      <c r="E165" s="0" t="s">
        <v>3107</v>
      </c>
      <c r="F165" s="0" t="s">
        <v>2691</v>
      </c>
      <c r="G165" s="0" t="s">
        <v>3108</v>
      </c>
    </row>
    <row customHeight="1" ht="11.25">
      <c r="A166" s="376" t="s">
        <v>16</v>
      </c>
      <c r="B166" s="0" t="s">
        <v>3074</v>
      </c>
      <c r="C166" s="0" t="s">
        <v>3075</v>
      </c>
      <c r="D166" s="0" t="s">
        <v>3109</v>
      </c>
      <c r="E166" s="0" t="s">
        <v>3110</v>
      </c>
      <c r="F166" s="0" t="s">
        <v>2691</v>
      </c>
      <c r="G166" s="0" t="s">
        <v>3111</v>
      </c>
    </row>
    <row customHeight="1" ht="11.25">
      <c r="A167" s="376" t="s">
        <v>16</v>
      </c>
      <c r="B167" s="0" t="s">
        <v>3074</v>
      </c>
      <c r="C167" s="0" t="s">
        <v>3075</v>
      </c>
      <c r="D167" s="0" t="s">
        <v>3112</v>
      </c>
      <c r="E167" s="0" t="s">
        <v>3113</v>
      </c>
      <c r="F167" s="0" t="s">
        <v>2691</v>
      </c>
      <c r="G167" s="0" t="s">
        <v>3114</v>
      </c>
    </row>
    <row customHeight="1" ht="11.25">
      <c r="A168" s="376" t="s">
        <v>16</v>
      </c>
      <c r="B168" s="0" t="s">
        <v>3074</v>
      </c>
      <c r="C168" s="0" t="s">
        <v>3075</v>
      </c>
      <c r="D168" s="0" t="s">
        <v>3115</v>
      </c>
      <c r="E168" s="0" t="s">
        <v>3116</v>
      </c>
      <c r="F168" s="0" t="s">
        <v>2691</v>
      </c>
      <c r="G168" s="0" t="s">
        <v>3117</v>
      </c>
    </row>
    <row customHeight="1" ht="11.25">
      <c r="A169" s="376" t="s">
        <v>16</v>
      </c>
      <c r="B169" s="0" t="s">
        <v>3074</v>
      </c>
      <c r="C169" s="0" t="s">
        <v>3075</v>
      </c>
      <c r="D169" s="0" t="s">
        <v>3118</v>
      </c>
      <c r="E169" s="0" t="s">
        <v>3119</v>
      </c>
      <c r="F169" s="0" t="s">
        <v>2691</v>
      </c>
      <c r="G169" s="0" t="s">
        <v>3120</v>
      </c>
    </row>
    <row customHeight="1" ht="11.25">
      <c r="A170" s="376" t="s">
        <v>16</v>
      </c>
      <c r="B170" s="0" t="s">
        <v>3074</v>
      </c>
      <c r="C170" s="0" t="s">
        <v>3075</v>
      </c>
      <c r="D170" s="0" t="s">
        <v>3121</v>
      </c>
      <c r="E170" s="0" t="s">
        <v>3122</v>
      </c>
      <c r="F170" s="0" t="s">
        <v>2691</v>
      </c>
      <c r="G170" s="0" t="s">
        <v>3123</v>
      </c>
    </row>
    <row customHeight="1" ht="11.25">
      <c r="A171" s="376" t="s">
        <v>16</v>
      </c>
      <c r="B171" s="0" t="s">
        <v>3074</v>
      </c>
      <c r="C171" s="0" t="s">
        <v>3075</v>
      </c>
      <c r="D171" s="0" t="s">
        <v>3124</v>
      </c>
      <c r="E171" s="0" t="s">
        <v>3125</v>
      </c>
      <c r="F171" s="0" t="s">
        <v>2691</v>
      </c>
      <c r="G171" s="0" t="s">
        <v>3126</v>
      </c>
    </row>
    <row customHeight="1" ht="11.25">
      <c r="A172" s="376" t="s">
        <v>16</v>
      </c>
      <c r="B172" s="0" t="s">
        <v>3074</v>
      </c>
      <c r="C172" s="0" t="s">
        <v>3075</v>
      </c>
      <c r="D172" s="0" t="s">
        <v>3074</v>
      </c>
      <c r="E172" s="0" t="s">
        <v>3075</v>
      </c>
      <c r="F172" s="0" t="s">
        <v>2692</v>
      </c>
      <c r="G172" s="0" t="s">
        <v>3127</v>
      </c>
    </row>
    <row customHeight="1" ht="11.25">
      <c r="A173" s="376" t="s">
        <v>16</v>
      </c>
      <c r="B173" s="0" t="s">
        <v>3074</v>
      </c>
      <c r="C173" s="0" t="s">
        <v>3075</v>
      </c>
      <c r="D173" s="0" t="s">
        <v>3128</v>
      </c>
      <c r="E173" s="0" t="s">
        <v>3129</v>
      </c>
      <c r="F173" s="0" t="s">
        <v>2691</v>
      </c>
      <c r="G173" s="0" t="s">
        <v>3130</v>
      </c>
    </row>
    <row customHeight="1" ht="11.25">
      <c r="A174" s="376" t="s">
        <v>16</v>
      </c>
      <c r="B174" s="0" t="s">
        <v>3074</v>
      </c>
      <c r="C174" s="0" t="s">
        <v>3075</v>
      </c>
      <c r="D174" s="0" t="s">
        <v>3131</v>
      </c>
      <c r="E174" s="0" t="s">
        <v>3132</v>
      </c>
      <c r="F174" s="0" t="s">
        <v>2691</v>
      </c>
      <c r="G174" s="0" t="s">
        <v>3133</v>
      </c>
    </row>
    <row customHeight="1" ht="11.25">
      <c r="A175" s="376" t="s">
        <v>16</v>
      </c>
      <c r="B175" s="0" t="s">
        <v>3134</v>
      </c>
      <c r="C175" s="0" t="s">
        <v>3135</v>
      </c>
      <c r="D175" s="0" t="s">
        <v>3136</v>
      </c>
      <c r="E175" s="0" t="s">
        <v>3137</v>
      </c>
      <c r="F175" s="0" t="s">
        <v>2691</v>
      </c>
      <c r="G175" s="0" t="s">
        <v>3138</v>
      </c>
    </row>
    <row customHeight="1" ht="11.25">
      <c r="A176" s="376" t="s">
        <v>16</v>
      </c>
      <c r="B176" s="0" t="s">
        <v>3134</v>
      </c>
      <c r="C176" s="0" t="s">
        <v>3135</v>
      </c>
      <c r="D176" s="0" t="s">
        <v>3139</v>
      </c>
      <c r="E176" s="0" t="s">
        <v>3140</v>
      </c>
      <c r="F176" s="0" t="s">
        <v>2691</v>
      </c>
      <c r="G176" s="0" t="s">
        <v>3141</v>
      </c>
    </row>
    <row customHeight="1" ht="11.25">
      <c r="A177" s="376" t="s">
        <v>16</v>
      </c>
      <c r="B177" s="0" t="s">
        <v>3134</v>
      </c>
      <c r="C177" s="0" t="s">
        <v>3135</v>
      </c>
      <c r="D177" s="0" t="s">
        <v>3142</v>
      </c>
      <c r="E177" s="0" t="s">
        <v>3143</v>
      </c>
      <c r="F177" s="0" t="s">
        <v>2691</v>
      </c>
      <c r="G177" s="0" t="s">
        <v>3144</v>
      </c>
    </row>
    <row customHeight="1" ht="11.25">
      <c r="A178" s="376" t="s">
        <v>16</v>
      </c>
      <c r="B178" s="0" t="s">
        <v>3134</v>
      </c>
      <c r="C178" s="0" t="s">
        <v>3135</v>
      </c>
      <c r="D178" s="0" t="s">
        <v>3145</v>
      </c>
      <c r="E178" s="0" t="s">
        <v>3146</v>
      </c>
      <c r="F178" s="0" t="s">
        <v>2691</v>
      </c>
      <c r="G178" s="0" t="s">
        <v>3147</v>
      </c>
    </row>
    <row customHeight="1" ht="11.25">
      <c r="A179" s="376" t="s">
        <v>16</v>
      </c>
      <c r="B179" s="0" t="s">
        <v>3134</v>
      </c>
      <c r="C179" s="0" t="s">
        <v>3135</v>
      </c>
      <c r="D179" s="0" t="s">
        <v>3148</v>
      </c>
      <c r="E179" s="0" t="s">
        <v>3149</v>
      </c>
      <c r="F179" s="0" t="s">
        <v>2691</v>
      </c>
      <c r="G179" s="0" t="s">
        <v>3150</v>
      </c>
    </row>
    <row customHeight="1" ht="11.25">
      <c r="A180" s="376" t="s">
        <v>16</v>
      </c>
      <c r="B180" s="0" t="s">
        <v>3134</v>
      </c>
      <c r="C180" s="0" t="s">
        <v>3135</v>
      </c>
      <c r="D180" s="0" t="s">
        <v>3151</v>
      </c>
      <c r="E180" s="0" t="s">
        <v>3152</v>
      </c>
      <c r="F180" s="0" t="s">
        <v>2691</v>
      </c>
      <c r="G180" s="0" t="s">
        <v>3153</v>
      </c>
    </row>
    <row customHeight="1" ht="11.25">
      <c r="A181" s="376" t="s">
        <v>16</v>
      </c>
      <c r="B181" s="0" t="s">
        <v>3134</v>
      </c>
      <c r="C181" s="0" t="s">
        <v>3135</v>
      </c>
      <c r="D181" s="0" t="s">
        <v>3154</v>
      </c>
      <c r="E181" s="0" t="s">
        <v>3155</v>
      </c>
      <c r="F181" s="0" t="s">
        <v>2691</v>
      </c>
      <c r="G181" s="0" t="s">
        <v>3156</v>
      </c>
    </row>
    <row customHeight="1" ht="11.25">
      <c r="A182" s="376" t="s">
        <v>16</v>
      </c>
      <c r="B182" s="0" t="s">
        <v>3134</v>
      </c>
      <c r="C182" s="0" t="s">
        <v>3135</v>
      </c>
      <c r="D182" s="0" t="s">
        <v>3157</v>
      </c>
      <c r="E182" s="0" t="s">
        <v>3158</v>
      </c>
      <c r="F182" s="0" t="s">
        <v>2691</v>
      </c>
      <c r="G182" s="0" t="s">
        <v>3159</v>
      </c>
    </row>
    <row customHeight="1" ht="11.25">
      <c r="A183" s="376" t="s">
        <v>16</v>
      </c>
      <c r="B183" s="0" t="s">
        <v>3134</v>
      </c>
      <c r="C183" s="0" t="s">
        <v>3135</v>
      </c>
      <c r="D183" s="0" t="s">
        <v>3160</v>
      </c>
      <c r="E183" s="0" t="s">
        <v>3161</v>
      </c>
      <c r="F183" s="0" t="s">
        <v>2691</v>
      </c>
      <c r="G183" s="0" t="s">
        <v>3162</v>
      </c>
    </row>
    <row customHeight="1" ht="11.25">
      <c r="A184" s="376" t="s">
        <v>16</v>
      </c>
      <c r="B184" s="0" t="s">
        <v>3134</v>
      </c>
      <c r="C184" s="0" t="s">
        <v>3135</v>
      </c>
      <c r="D184" s="0" t="s">
        <v>3134</v>
      </c>
      <c r="E184" s="0" t="s">
        <v>3135</v>
      </c>
      <c r="F184" s="0" t="s">
        <v>2692</v>
      </c>
      <c r="G184" s="0" t="s">
        <v>3163</v>
      </c>
    </row>
    <row customHeight="1" ht="11.25">
      <c r="A185" s="376" t="s">
        <v>16</v>
      </c>
      <c r="B185" s="0" t="s">
        <v>3134</v>
      </c>
      <c r="C185" s="0" t="s">
        <v>3135</v>
      </c>
      <c r="D185" s="0" t="s">
        <v>3164</v>
      </c>
      <c r="E185" s="0" t="s">
        <v>3165</v>
      </c>
      <c r="F185" s="0" t="s">
        <v>2691</v>
      </c>
      <c r="G185" s="0" t="s">
        <v>3166</v>
      </c>
    </row>
    <row customHeight="1" ht="11.25">
      <c r="A186" s="376" t="s">
        <v>16</v>
      </c>
      <c r="B186" s="0" t="s">
        <v>3134</v>
      </c>
      <c r="C186" s="0" t="s">
        <v>3135</v>
      </c>
      <c r="D186" s="0" t="s">
        <v>3167</v>
      </c>
      <c r="E186" s="0" t="s">
        <v>3168</v>
      </c>
      <c r="F186" s="0" t="s">
        <v>2691</v>
      </c>
      <c r="G186" s="0" t="s">
        <v>3169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59298-F688-8708-BB37-59B34D9B7A64}"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3170</v>
      </c>
      <c r="B1" s="838" t="s">
        <v>3171</v>
      </c>
      <c r="C1" s="1162" t="s">
        <v>3172</v>
      </c>
      <c r="D1" s="838" t="s">
        <v>3173</v>
      </c>
      <c r="E1" s="838" t="s">
        <v>3174</v>
      </c>
      <c r="F1" s="1162" t="s">
        <v>3175</v>
      </c>
      <c r="G1" s="1162" t="s">
        <v>3176</v>
      </c>
      <c r="H1" s="1162" t="s">
        <v>3177</v>
      </c>
      <c r="I1" s="1162" t="s">
        <v>3178</v>
      </c>
    </row>
    <row customHeight="1" ht="11.25">
      <c r="A2" s="1694" t="s">
        <v>114</v>
      </c>
      <c r="B2" s="1694" t="s">
        <v>3179</v>
      </c>
      <c r="C2" s="1694" t="s">
        <v>28</v>
      </c>
      <c r="D2" s="1694" t="s">
        <v>3180</v>
      </c>
      <c r="E2" s="1694" t="s">
        <v>3181</v>
      </c>
      <c r="F2" s="1694" t="s">
        <v>28</v>
      </c>
      <c r="G2" s="1694" t="s">
        <v>28</v>
      </c>
      <c r="H2" s="1694" t="s">
        <v>28</v>
      </c>
      <c r="I2" s="1694" t="s">
        <v>28</v>
      </c>
    </row>
    <row customHeight="1" ht="11.25">
      <c r="A3" s="1694" t="s">
        <v>115</v>
      </c>
      <c r="B3" s="1694" t="s">
        <v>3182</v>
      </c>
      <c r="C3" s="1694" t="s">
        <v>28</v>
      </c>
      <c r="D3" s="1694" t="s">
        <v>3180</v>
      </c>
      <c r="E3" s="1694" t="s">
        <v>3183</v>
      </c>
      <c r="F3" s="1694" t="s">
        <v>28</v>
      </c>
      <c r="G3" s="1694" t="s">
        <v>28</v>
      </c>
      <c r="H3" s="1694" t="s">
        <v>28</v>
      </c>
      <c r="I3" s="1694" t="s">
        <v>28</v>
      </c>
    </row>
    <row customHeight="1" ht="11.25">
      <c r="A4" s="1694" t="s">
        <v>94</v>
      </c>
      <c r="B4" s="1694" t="s">
        <v>3184</v>
      </c>
      <c r="C4" s="1694" t="s">
        <v>28</v>
      </c>
      <c r="D4" s="1694" t="s">
        <v>3180</v>
      </c>
      <c r="E4" s="1694" t="s">
        <v>3183</v>
      </c>
      <c r="F4" s="1694" t="s">
        <v>28</v>
      </c>
      <c r="G4" s="1694" t="s">
        <v>28</v>
      </c>
      <c r="H4" s="1694" t="s">
        <v>28</v>
      </c>
      <c r="I4" s="1694" t="s">
        <v>28</v>
      </c>
    </row>
    <row customHeight="1" ht="11.25">
      <c r="A5" s="1694" t="s">
        <v>95</v>
      </c>
      <c r="B5" s="1694" t="s">
        <v>3185</v>
      </c>
      <c r="C5" s="1694" t="s">
        <v>28</v>
      </c>
      <c r="D5" s="1694" t="s">
        <v>3186</v>
      </c>
      <c r="E5" s="1694" t="s">
        <v>3187</v>
      </c>
      <c r="F5" s="1694" t="s">
        <v>28</v>
      </c>
      <c r="G5" s="1694" t="s">
        <v>28</v>
      </c>
      <c r="H5" s="1694" t="s">
        <v>28</v>
      </c>
      <c r="I5" s="1694" t="s">
        <v>28</v>
      </c>
    </row>
    <row customHeight="1" ht="11.25">
      <c r="A6" s="1694" t="s">
        <v>116</v>
      </c>
      <c r="B6" s="1694" t="s">
        <v>3188</v>
      </c>
      <c r="C6" s="1694" t="s">
        <v>28</v>
      </c>
      <c r="D6" s="1694" t="s">
        <v>3186</v>
      </c>
      <c r="E6" s="1694" t="s">
        <v>3189</v>
      </c>
      <c r="F6" s="1694" t="s">
        <v>28</v>
      </c>
      <c r="G6" s="1694" t="s">
        <v>28</v>
      </c>
      <c r="H6" s="1694" t="s">
        <v>28</v>
      </c>
      <c r="I6" s="1694" t="s">
        <v>28</v>
      </c>
    </row>
    <row customHeight="1" ht="11.25">
      <c r="A7" s="1694" t="s">
        <v>96</v>
      </c>
      <c r="B7" s="1694" t="s">
        <v>3190</v>
      </c>
      <c r="C7" s="1694" t="s">
        <v>28</v>
      </c>
      <c r="D7" s="1694" t="s">
        <v>3186</v>
      </c>
      <c r="E7" s="1694" t="s">
        <v>3191</v>
      </c>
      <c r="F7" s="1694" t="s">
        <v>28</v>
      </c>
      <c r="G7" s="1694" t="s">
        <v>28</v>
      </c>
      <c r="H7" s="1694" t="s">
        <v>28</v>
      </c>
      <c r="I7" s="1694" t="s">
        <v>28</v>
      </c>
    </row>
    <row customHeight="1" ht="11.25">
      <c r="A8" s="1694" t="s">
        <v>97</v>
      </c>
      <c r="B8" s="1694" t="s">
        <v>3192</v>
      </c>
      <c r="C8" s="1694" t="s">
        <v>28</v>
      </c>
      <c r="D8" s="1694" t="s">
        <v>3186</v>
      </c>
      <c r="E8" s="1694" t="s">
        <v>3187</v>
      </c>
      <c r="F8" s="1694" t="s">
        <v>28</v>
      </c>
      <c r="G8" s="1694" t="s">
        <v>28</v>
      </c>
      <c r="H8" s="1694" t="s">
        <v>28</v>
      </c>
      <c r="I8" s="1694" t="s">
        <v>28</v>
      </c>
    </row>
    <row customHeight="1" ht="11.25">
      <c r="A9" s="1694" t="s">
        <v>117</v>
      </c>
      <c r="B9" s="1694" t="s">
        <v>3193</v>
      </c>
      <c r="C9" s="1694" t="s">
        <v>28</v>
      </c>
      <c r="D9" s="1694" t="s">
        <v>3186</v>
      </c>
      <c r="E9" s="1694" t="s">
        <v>3189</v>
      </c>
      <c r="F9" s="1694" t="s">
        <v>28</v>
      </c>
      <c r="G9" s="1694" t="s">
        <v>28</v>
      </c>
      <c r="H9" s="1694" t="s">
        <v>28</v>
      </c>
      <c r="I9" s="1694" t="s">
        <v>28</v>
      </c>
    </row>
    <row customHeight="1" ht="11.25">
      <c r="A10" s="1694" t="s">
        <v>153</v>
      </c>
      <c r="B10" s="1694" t="s">
        <v>3194</v>
      </c>
      <c r="C10" s="1694" t="s">
        <v>28</v>
      </c>
      <c r="D10" s="1694" t="s">
        <v>3186</v>
      </c>
      <c r="E10" s="1694" t="s">
        <v>3183</v>
      </c>
      <c r="F10" s="1694" t="s">
        <v>28</v>
      </c>
      <c r="G10" s="1694" t="s">
        <v>28</v>
      </c>
      <c r="H10" s="1694" t="s">
        <v>28</v>
      </c>
      <c r="I10" s="1694" t="s">
        <v>28</v>
      </c>
    </row>
    <row customHeight="1" ht="11.25">
      <c r="A11" s="1694" t="s">
        <v>154</v>
      </c>
      <c r="B11" s="1694" t="s">
        <v>3195</v>
      </c>
      <c r="C11" s="1694" t="s">
        <v>28</v>
      </c>
      <c r="D11" s="1694" t="s">
        <v>3186</v>
      </c>
      <c r="E11" s="1694" t="s">
        <v>3189</v>
      </c>
      <c r="F11" s="1694" t="s">
        <v>28</v>
      </c>
      <c r="G11" s="1694" t="s">
        <v>28</v>
      </c>
      <c r="H11" s="1694" t="s">
        <v>28</v>
      </c>
      <c r="I11" s="1694" t="s">
        <v>28</v>
      </c>
    </row>
    <row customHeight="1" ht="11.25">
      <c r="A12" s="1694" t="s">
        <v>155</v>
      </c>
      <c r="B12" s="1694" t="s">
        <v>3196</v>
      </c>
      <c r="C12" s="1694" t="s">
        <v>28</v>
      </c>
      <c r="D12" s="1694" t="s">
        <v>3186</v>
      </c>
      <c r="E12" s="1694" t="s">
        <v>3183</v>
      </c>
      <c r="F12" s="1694" t="s">
        <v>28</v>
      </c>
      <c r="G12" s="1694" t="s">
        <v>28</v>
      </c>
      <c r="H12" s="1694" t="s">
        <v>28</v>
      </c>
      <c r="I12" s="1694" t="s">
        <v>28</v>
      </c>
    </row>
    <row customHeight="1" ht="11.25">
      <c r="A13" s="1694" t="s">
        <v>156</v>
      </c>
      <c r="B13" s="1694" t="s">
        <v>3197</v>
      </c>
      <c r="C13" s="1694" t="s">
        <v>28</v>
      </c>
      <c r="D13" s="1694" t="s">
        <v>3186</v>
      </c>
      <c r="E13" s="1694" t="s">
        <v>3187</v>
      </c>
      <c r="F13" s="1694" t="s">
        <v>28</v>
      </c>
      <c r="G13" s="1694" t="s">
        <v>28</v>
      </c>
      <c r="H13" s="1694" t="s">
        <v>28</v>
      </c>
      <c r="I13" s="1694" t="s">
        <v>28</v>
      </c>
    </row>
    <row customHeight="1" ht="11.25">
      <c r="A14" s="1694" t="s">
        <v>157</v>
      </c>
      <c r="B14" s="1694" t="s">
        <v>3198</v>
      </c>
      <c r="C14" s="1694" t="s">
        <v>28</v>
      </c>
      <c r="D14" s="1694" t="s">
        <v>3186</v>
      </c>
      <c r="E14" s="1694" t="s">
        <v>3183</v>
      </c>
      <c r="F14" s="1694" t="s">
        <v>28</v>
      </c>
      <c r="G14" s="1694" t="s">
        <v>28</v>
      </c>
      <c r="H14" s="1694" t="s">
        <v>28</v>
      </c>
      <c r="I14" s="1694" t="s">
        <v>28</v>
      </c>
    </row>
    <row customHeight="1" ht="11.25">
      <c r="A15" s="1694" t="s">
        <v>158</v>
      </c>
      <c r="B15" s="1694" t="s">
        <v>3199</v>
      </c>
      <c r="C15" s="1694" t="s">
        <v>28</v>
      </c>
      <c r="D15" s="1694" t="s">
        <v>3180</v>
      </c>
      <c r="E15" s="1694" t="s">
        <v>3187</v>
      </c>
      <c r="F15" s="1694" t="s">
        <v>28</v>
      </c>
      <c r="G15" s="1694" t="s">
        <v>28</v>
      </c>
      <c r="H15" s="1694" t="s">
        <v>28</v>
      </c>
      <c r="I15" s="1694" t="s">
        <v>28</v>
      </c>
    </row>
    <row customHeight="1" ht="11.25">
      <c r="A16" s="1694" t="s">
        <v>1482</v>
      </c>
      <c r="B16" s="1694" t="s">
        <v>3200</v>
      </c>
      <c r="C16" s="1694" t="s">
        <v>28</v>
      </c>
      <c r="D16" s="1694" t="s">
        <v>3180</v>
      </c>
      <c r="E16" s="1694" t="s">
        <v>3189</v>
      </c>
      <c r="F16" s="1694" t="s">
        <v>28</v>
      </c>
      <c r="G16" s="1694" t="s">
        <v>28</v>
      </c>
      <c r="H16" s="1694" t="s">
        <v>28</v>
      </c>
      <c r="I16" s="1694" t="s">
        <v>28</v>
      </c>
    </row>
    <row customHeight="1" ht="11.25">
      <c r="A17" s="1694" t="s">
        <v>1488</v>
      </c>
      <c r="B17" s="1694" t="s">
        <v>3201</v>
      </c>
      <c r="C17" s="1694" t="s">
        <v>28</v>
      </c>
      <c r="D17" s="1694" t="s">
        <v>3180</v>
      </c>
      <c r="E17" s="1694" t="s">
        <v>3187</v>
      </c>
      <c r="F17" s="1694" t="s">
        <v>28</v>
      </c>
      <c r="G17" s="1694" t="s">
        <v>28</v>
      </c>
      <c r="H17" s="1694" t="s">
        <v>28</v>
      </c>
      <c r="I17" s="1694" t="s">
        <v>28</v>
      </c>
    </row>
    <row customHeight="1" ht="11.25">
      <c r="A18" s="1694" t="s">
        <v>1500</v>
      </c>
      <c r="B18" s="1694" t="s">
        <v>3202</v>
      </c>
      <c r="C18" s="1694" t="s">
        <v>28</v>
      </c>
      <c r="D18" s="1694" t="s">
        <v>3180</v>
      </c>
      <c r="E18" s="1694" t="s">
        <v>3187</v>
      </c>
      <c r="F18" s="1694" t="s">
        <v>28</v>
      </c>
      <c r="G18" s="1694" t="s">
        <v>28</v>
      </c>
      <c r="H18" s="1694" t="s">
        <v>28</v>
      </c>
      <c r="I18" s="1694" t="s">
        <v>28</v>
      </c>
    </row>
    <row customHeight="1" ht="11.25">
      <c r="A19" s="1694" t="s">
        <v>1514</v>
      </c>
      <c r="B19" s="1694" t="s">
        <v>3203</v>
      </c>
      <c r="C19" s="1694" t="s">
        <v>28</v>
      </c>
      <c r="D19" s="1694" t="s">
        <v>3180</v>
      </c>
      <c r="E19" s="1694" t="s">
        <v>3187</v>
      </c>
      <c r="F19" s="1694" t="s">
        <v>28</v>
      </c>
      <c r="G19" s="1694" t="s">
        <v>28</v>
      </c>
      <c r="H19" s="1694" t="s">
        <v>28</v>
      </c>
      <c r="I19" s="1694" t="s">
        <v>28</v>
      </c>
    </row>
    <row customHeight="1" ht="11.25">
      <c r="A20" s="1694" t="s">
        <v>1526</v>
      </c>
      <c r="B20" s="1694" t="s">
        <v>3204</v>
      </c>
      <c r="C20" s="1694" t="s">
        <v>28</v>
      </c>
      <c r="D20" s="1694" t="s">
        <v>3180</v>
      </c>
      <c r="E20" s="1694" t="s">
        <v>3191</v>
      </c>
      <c r="F20" s="1694" t="s">
        <v>28</v>
      </c>
      <c r="G20" s="1694" t="s">
        <v>28</v>
      </c>
      <c r="H20" s="1694" t="s">
        <v>28</v>
      </c>
      <c r="I20" s="1694" t="s">
        <v>28</v>
      </c>
    </row>
    <row customHeight="1" ht="11.25">
      <c r="A21" s="1694" t="s">
        <v>1535</v>
      </c>
      <c r="B21" s="1694" t="s">
        <v>3205</v>
      </c>
      <c r="C21" s="1694" t="s">
        <v>28</v>
      </c>
      <c r="D21" s="1694" t="s">
        <v>3180</v>
      </c>
      <c r="E21" s="1694" t="s">
        <v>3206</v>
      </c>
      <c r="F21" s="1694" t="s">
        <v>28</v>
      </c>
      <c r="G21" s="1694" t="s">
        <v>28</v>
      </c>
      <c r="H21" s="1694" t="s">
        <v>28</v>
      </c>
      <c r="I21" s="1694" t="s">
        <v>28</v>
      </c>
    </row>
    <row customHeight="1" ht="11.25">
      <c r="A22" s="1694" t="s">
        <v>1551</v>
      </c>
      <c r="B22" s="1694" t="s">
        <v>3207</v>
      </c>
      <c r="C22" s="1694" t="s">
        <v>28</v>
      </c>
      <c r="D22" s="1694" t="s">
        <v>3180</v>
      </c>
      <c r="E22" s="1694" t="s">
        <v>3183</v>
      </c>
      <c r="F22" s="1694" t="s">
        <v>28</v>
      </c>
      <c r="G22" s="1694" t="s">
        <v>28</v>
      </c>
      <c r="H22" s="1694" t="s">
        <v>28</v>
      </c>
      <c r="I22" s="1694" t="s">
        <v>28</v>
      </c>
    </row>
    <row customHeight="1" ht="11.25">
      <c r="A23" s="1694" t="s">
        <v>1558</v>
      </c>
      <c r="B23" s="1694" t="s">
        <v>3208</v>
      </c>
      <c r="C23" s="1694" t="s">
        <v>28</v>
      </c>
      <c r="D23" s="1694" t="s">
        <v>3180</v>
      </c>
      <c r="E23" s="1694" t="s">
        <v>3183</v>
      </c>
      <c r="F23" s="1694" t="s">
        <v>28</v>
      </c>
      <c r="G23" s="1694" t="s">
        <v>28</v>
      </c>
      <c r="H23" s="1694" t="s">
        <v>28</v>
      </c>
      <c r="I23" s="1694" t="s">
        <v>28</v>
      </c>
    </row>
    <row customHeight="1" ht="11.25">
      <c r="A24" s="1694" t="s">
        <v>1566</v>
      </c>
      <c r="B24" s="1694" t="s">
        <v>3209</v>
      </c>
      <c r="C24" s="1694" t="s">
        <v>28</v>
      </c>
      <c r="D24" s="1694" t="s">
        <v>3180</v>
      </c>
      <c r="E24" s="1694" t="s">
        <v>3189</v>
      </c>
      <c r="F24" s="1694" t="s">
        <v>28</v>
      </c>
      <c r="G24" s="1694" t="s">
        <v>28</v>
      </c>
      <c r="H24" s="1694" t="s">
        <v>28</v>
      </c>
      <c r="I24" s="1694" t="s">
        <v>28</v>
      </c>
    </row>
    <row customHeight="1" ht="11.25">
      <c r="A25" s="1694" t="s">
        <v>1573</v>
      </c>
      <c r="B25" s="1694" t="s">
        <v>3210</v>
      </c>
      <c r="C25" s="1694" t="s">
        <v>28</v>
      </c>
      <c r="D25" s="1694" t="s">
        <v>3180</v>
      </c>
      <c r="E25" s="1694" t="s">
        <v>3189</v>
      </c>
      <c r="F25" s="1694" t="s">
        <v>28</v>
      </c>
      <c r="G25" s="1694" t="s">
        <v>28</v>
      </c>
      <c r="H25" s="1694" t="s">
        <v>28</v>
      </c>
      <c r="I25" s="1694" t="s">
        <v>28</v>
      </c>
    </row>
    <row customHeight="1" ht="11.25">
      <c r="A26" s="1694" t="s">
        <v>1577</v>
      </c>
      <c r="B26" s="1694" t="s">
        <v>3211</v>
      </c>
      <c r="C26" s="1694" t="s">
        <v>28</v>
      </c>
      <c r="D26" s="1694" t="s">
        <v>3180</v>
      </c>
      <c r="E26" s="1694" t="s">
        <v>3189</v>
      </c>
      <c r="F26" s="1694" t="s">
        <v>28</v>
      </c>
      <c r="G26" s="1694" t="s">
        <v>28</v>
      </c>
      <c r="H26" s="1694" t="s">
        <v>28</v>
      </c>
      <c r="I26" s="1694" t="s">
        <v>28</v>
      </c>
    </row>
    <row customHeight="1" ht="11.25">
      <c r="A27" s="1694" t="s">
        <v>1582</v>
      </c>
      <c r="B27" s="1694" t="s">
        <v>3212</v>
      </c>
      <c r="C27" s="1694" t="s">
        <v>28</v>
      </c>
      <c r="D27" s="1694" t="s">
        <v>3213</v>
      </c>
      <c r="E27" s="1694" t="s">
        <v>3183</v>
      </c>
      <c r="F27" s="1694" t="s">
        <v>28</v>
      </c>
      <c r="G27" s="1694" t="s">
        <v>28</v>
      </c>
      <c r="H27" s="1694" t="s">
        <v>28</v>
      </c>
      <c r="I27" s="1694" t="s">
        <v>28</v>
      </c>
    </row>
    <row customHeight="1" ht="11.25">
      <c r="A28" s="1694" t="s">
        <v>1590</v>
      </c>
      <c r="B28" s="1694" t="s">
        <v>3214</v>
      </c>
      <c r="C28" s="1694" t="s">
        <v>28</v>
      </c>
      <c r="D28" s="1694" t="s">
        <v>3213</v>
      </c>
      <c r="E28" s="1694" t="s">
        <v>3191</v>
      </c>
      <c r="F28" s="1694" t="s">
        <v>28</v>
      </c>
      <c r="G28" s="1694" t="s">
        <v>28</v>
      </c>
      <c r="H28" s="1694" t="s">
        <v>28</v>
      </c>
      <c r="I28" s="1694" t="s">
        <v>28</v>
      </c>
    </row>
    <row customHeight="1" ht="11.25">
      <c r="A29" s="1694" t="s">
        <v>1592</v>
      </c>
      <c r="B29" s="1694" t="s">
        <v>3215</v>
      </c>
      <c r="C29" s="1694" t="s">
        <v>28</v>
      </c>
      <c r="D29" s="1694" t="s">
        <v>3213</v>
      </c>
      <c r="E29" s="1694" t="s">
        <v>3191</v>
      </c>
      <c r="F29" s="1694" t="s">
        <v>28</v>
      </c>
      <c r="G29" s="1694" t="s">
        <v>28</v>
      </c>
      <c r="H29" s="1694" t="s">
        <v>28</v>
      </c>
      <c r="I29" s="1694" t="s">
        <v>28</v>
      </c>
    </row>
    <row customHeight="1" ht="11.25">
      <c r="A30" s="1694" t="s">
        <v>1595</v>
      </c>
      <c r="B30" s="1694" t="s">
        <v>3216</v>
      </c>
      <c r="C30" s="1694" t="s">
        <v>28</v>
      </c>
      <c r="D30" s="1694" t="s">
        <v>3213</v>
      </c>
      <c r="E30" s="1694" t="s">
        <v>3191</v>
      </c>
      <c r="F30" s="1694" t="s">
        <v>28</v>
      </c>
      <c r="G30" s="1694" t="s">
        <v>28</v>
      </c>
      <c r="H30" s="1694" t="s">
        <v>28</v>
      </c>
      <c r="I30" s="1694" t="s">
        <v>28</v>
      </c>
    </row>
    <row customHeight="1" ht="11.25">
      <c r="A31" s="1694" t="s">
        <v>1600</v>
      </c>
      <c r="B31" s="1694" t="s">
        <v>3217</v>
      </c>
      <c r="C31" s="1694" t="s">
        <v>28</v>
      </c>
      <c r="D31" s="1694" t="s">
        <v>3213</v>
      </c>
      <c r="E31" s="1694" t="s">
        <v>3206</v>
      </c>
      <c r="F31" s="1694" t="s">
        <v>28</v>
      </c>
      <c r="G31" s="1694" t="s">
        <v>28</v>
      </c>
      <c r="H31" s="1694" t="s">
        <v>28</v>
      </c>
      <c r="I31" s="1694" t="s">
        <v>28</v>
      </c>
    </row>
    <row customHeight="1" ht="11.25">
      <c r="A32" s="1694" t="s">
        <v>1602</v>
      </c>
      <c r="B32" s="1694" t="s">
        <v>3218</v>
      </c>
      <c r="C32" s="1694" t="s">
        <v>28</v>
      </c>
      <c r="D32" s="1694" t="s">
        <v>3219</v>
      </c>
      <c r="E32" s="1694" t="s">
        <v>3206</v>
      </c>
      <c r="F32" s="1694" t="s">
        <v>28</v>
      </c>
      <c r="G32" s="1694" t="s">
        <v>28</v>
      </c>
      <c r="H32" s="1694" t="s">
        <v>28</v>
      </c>
      <c r="I32" s="1694" t="s">
        <v>28</v>
      </c>
    </row>
    <row customHeight="1" ht="11.25">
      <c r="A33" s="1694" t="s">
        <v>1604</v>
      </c>
      <c r="B33" s="1694" t="s">
        <v>3220</v>
      </c>
      <c r="C33" s="1694" t="s">
        <v>28</v>
      </c>
      <c r="D33" s="1694" t="s">
        <v>3219</v>
      </c>
      <c r="E33" s="1694" t="s">
        <v>3206</v>
      </c>
      <c r="F33" s="1694" t="s">
        <v>28</v>
      </c>
      <c r="G33" s="1694" t="s">
        <v>28</v>
      </c>
      <c r="H33" s="1694" t="s">
        <v>28</v>
      </c>
      <c r="I33" s="1694" t="s">
        <v>28</v>
      </c>
    </row>
    <row customHeight="1" ht="11.25">
      <c r="A34" s="1694" t="s">
        <v>1606</v>
      </c>
      <c r="B34" s="1694" t="s">
        <v>3221</v>
      </c>
      <c r="C34" s="1694" t="s">
        <v>28</v>
      </c>
      <c r="D34" s="1694" t="s">
        <v>3219</v>
      </c>
      <c r="E34" s="1694" t="s">
        <v>3206</v>
      </c>
      <c r="F34" s="1694" t="s">
        <v>28</v>
      </c>
      <c r="G34" s="1694" t="s">
        <v>28</v>
      </c>
      <c r="H34" s="1694" t="s">
        <v>28</v>
      </c>
      <c r="I34" s="1694" t="s">
        <v>28</v>
      </c>
    </row>
    <row customHeight="1" ht="11.25">
      <c r="A35" s="1694" t="s">
        <v>1611</v>
      </c>
      <c r="B35" s="1694" t="s">
        <v>3222</v>
      </c>
      <c r="C35" s="1694" t="s">
        <v>28</v>
      </c>
      <c r="D35" s="1694" t="s">
        <v>3223</v>
      </c>
      <c r="E35" s="1694" t="s">
        <v>3224</v>
      </c>
      <c r="F35" s="1694" t="s">
        <v>28</v>
      </c>
      <c r="G35" s="1694" t="s">
        <v>28</v>
      </c>
      <c r="H35" s="1694" t="s">
        <v>28</v>
      </c>
      <c r="I35" s="1694" t="s">
        <v>28</v>
      </c>
    </row>
    <row customHeight="1" ht="11.25">
      <c r="A36" s="1694" t="s">
        <v>1616</v>
      </c>
      <c r="B36" s="1694" t="s">
        <v>3225</v>
      </c>
      <c r="C36" s="1694" t="s">
        <v>28</v>
      </c>
      <c r="D36" s="1694" t="s">
        <v>3223</v>
      </c>
      <c r="E36" s="1694" t="s">
        <v>3224</v>
      </c>
      <c r="F36" s="1694" t="s">
        <v>28</v>
      </c>
      <c r="G36" s="1694" t="s">
        <v>28</v>
      </c>
      <c r="H36" s="1694" t="s">
        <v>28</v>
      </c>
      <c r="I36" s="1694" t="s">
        <v>28</v>
      </c>
    </row>
    <row customHeight="1" ht="11.25">
      <c r="A37" s="1694" t="s">
        <v>1620</v>
      </c>
      <c r="B37" s="1694" t="s">
        <v>3226</v>
      </c>
      <c r="C37" s="1694" t="s">
        <v>28</v>
      </c>
      <c r="D37" s="1694" t="s">
        <v>3223</v>
      </c>
      <c r="E37" s="1694" t="s">
        <v>3227</v>
      </c>
      <c r="F37" s="1694" t="s">
        <v>28</v>
      </c>
      <c r="G37" s="1694" t="s">
        <v>28</v>
      </c>
      <c r="H37" s="1694" t="s">
        <v>28</v>
      </c>
      <c r="I37" s="1694" t="s">
        <v>28</v>
      </c>
    </row>
    <row customHeight="1" ht="11.25">
      <c r="A38" s="1694" t="s">
        <v>1628</v>
      </c>
      <c r="B38" s="1694" t="s">
        <v>3228</v>
      </c>
      <c r="C38" s="1694" t="s">
        <v>28</v>
      </c>
      <c r="D38" s="1694" t="s">
        <v>3223</v>
      </c>
      <c r="E38" s="1694" t="s">
        <v>3191</v>
      </c>
      <c r="F38" s="1694" t="s">
        <v>28</v>
      </c>
      <c r="G38" s="1694" t="s">
        <v>28</v>
      </c>
      <c r="H38" s="1694" t="s">
        <v>28</v>
      </c>
      <c r="I38" s="1694" t="s">
        <v>28</v>
      </c>
    </row>
    <row customHeight="1" ht="11.25">
      <c r="A39" s="1694" t="s">
        <v>1634</v>
      </c>
      <c r="B39" s="1694" t="s">
        <v>3229</v>
      </c>
      <c r="C39" s="1694" t="s">
        <v>28</v>
      </c>
      <c r="D39" s="1694" t="s">
        <v>3223</v>
      </c>
      <c r="E39" s="1694" t="s">
        <v>3189</v>
      </c>
      <c r="F39" s="1694" t="s">
        <v>28</v>
      </c>
      <c r="G39" s="1694" t="s">
        <v>28</v>
      </c>
      <c r="H39" s="1694" t="s">
        <v>28</v>
      </c>
      <c r="I39" s="1694" t="s">
        <v>28</v>
      </c>
    </row>
    <row customHeight="1" ht="11.25">
      <c r="A40" s="1694" t="s">
        <v>1639</v>
      </c>
      <c r="B40" s="1694" t="s">
        <v>3230</v>
      </c>
      <c r="C40" s="1694" t="s">
        <v>28</v>
      </c>
      <c r="D40" s="1694" t="s">
        <v>3180</v>
      </c>
      <c r="E40" s="1694" t="s">
        <v>3189</v>
      </c>
      <c r="F40" s="1694" t="s">
        <v>28</v>
      </c>
      <c r="G40" s="1694" t="s">
        <v>28</v>
      </c>
      <c r="H40" s="1694" t="s">
        <v>28</v>
      </c>
      <c r="I40" s="1694" t="s">
        <v>28</v>
      </c>
    </row>
    <row customHeight="1" ht="11.25">
      <c r="A41" s="1694" t="s">
        <v>1643</v>
      </c>
      <c r="B41" s="1694" t="s">
        <v>3231</v>
      </c>
      <c r="C41" s="1694" t="s">
        <v>28</v>
      </c>
      <c r="D41" s="1694" t="s">
        <v>3186</v>
      </c>
      <c r="E41" s="1694" t="s">
        <v>3232</v>
      </c>
      <c r="F41" s="1694" t="s">
        <v>28</v>
      </c>
      <c r="G41" s="1694" t="s">
        <v>28</v>
      </c>
      <c r="H41" s="1694" t="s">
        <v>28</v>
      </c>
      <c r="I41" s="1694" t="s">
        <v>28</v>
      </c>
    </row>
    <row customHeight="1" ht="11.25">
      <c r="A42" s="1694" t="s">
        <v>1646</v>
      </c>
      <c r="B42" s="1694" t="s">
        <v>3233</v>
      </c>
      <c r="C42" s="1694" t="s">
        <v>28</v>
      </c>
      <c r="D42" s="1694" t="s">
        <v>3186</v>
      </c>
      <c r="E42" s="1694" t="s">
        <v>3234</v>
      </c>
      <c r="F42" s="1694" t="s">
        <v>28</v>
      </c>
      <c r="G42" s="1694" t="s">
        <v>28</v>
      </c>
      <c r="H42" s="1694" t="s">
        <v>28</v>
      </c>
      <c r="I42"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02348-06B4-3418-20B2-AF32B8F684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8EEA8-9956-8AC8-2F98-66DED82C52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368</v>
      </c>
      <c r="I1" s="2220"/>
      <c r="J1" s="2220"/>
      <c r="K1" s="2220"/>
      <c r="L1" s="2220"/>
      <c r="M1" s="2220"/>
      <c r="N1" s="2220"/>
      <c r="O1" s="2220"/>
      <c r="P1" s="2220"/>
      <c r="Q1" s="2220"/>
      <c r="R1" s="2220"/>
      <c r="T1" s="2220" t="s">
        <v>369</v>
      </c>
      <c r="U1" s="2220"/>
      <c r="V1" s="2220"/>
      <c r="X1" s="2220" t="s">
        <v>370</v>
      </c>
      <c r="Y1" s="2220"/>
      <c r="Z1" s="2220"/>
      <c r="AB1" s="2220" t="s">
        <v>371</v>
      </c>
      <c r="AC1" s="2220"/>
      <c r="AT1" s="450" t="s">
        <v>14</v>
      </c>
    </row>
    <row customHeight="1" ht="14.25" hidden="1">
      <c r="AT2" s="450">
        <v>0</v>
      </c>
    </row>
    <row s="1616" customFormat="1" customHeight="1" ht="5.25">
      <c r="C3" s="704"/>
      <c r="D3" s="705"/>
      <c r="E3" s="705"/>
      <c r="F3" s="705"/>
      <c r="G3" s="705"/>
      <c r="H3" s="705" t="s">
        <v>372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"Печорская ГРЭС" АО "Интер РАО-Электрогенерация"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317</v>
      </c>
      <c r="AF7" s="2226" t="s">
        <v>317</v>
      </c>
      <c r="AG7" s="2226" t="s">
        <v>317</v>
      </c>
      <c r="AH7" s="2226" t="s">
        <v>317</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373</v>
      </c>
      <c r="I8" s="2229" t="s">
        <v>374</v>
      </c>
      <c r="J8" s="2226" t="s">
        <v>375</v>
      </c>
      <c r="K8" s="2226"/>
      <c r="L8" s="2226"/>
      <c r="M8" s="2221"/>
      <c r="N8" s="2226" t="s">
        <v>376</v>
      </c>
      <c r="O8" s="2226"/>
      <c r="P8" s="2226" t="s">
        <v>377</v>
      </c>
      <c r="Q8" s="2226"/>
      <c r="R8" s="2233" t="s">
        <v>378</v>
      </c>
      <c r="S8" s="827"/>
      <c r="T8" s="2231" t="s">
        <v>379</v>
      </c>
      <c r="U8" s="2231" t="s">
        <v>380</v>
      </c>
      <c r="V8" s="2231" t="s">
        <v>381</v>
      </c>
      <c r="W8" s="829"/>
      <c r="X8" s="2231" t="s">
        <v>382</v>
      </c>
      <c r="Y8" s="2231" t="s">
        <v>383</v>
      </c>
      <c r="Z8" s="2231" t="s">
        <v>384</v>
      </c>
      <c r="AA8" s="829"/>
      <c r="AB8" s="2231" t="s">
        <v>385</v>
      </c>
      <c r="AC8" s="2231" t="s">
        <v>378</v>
      </c>
      <c r="AD8" s="829"/>
      <c r="AE8" s="2226"/>
      <c r="AF8" s="2226"/>
      <c r="AG8" s="2226"/>
      <c r="AH8" s="2226"/>
      <c r="AT8" s="450">
        <v>26</v>
      </c>
    </row>
    <row customHeight="1" ht="46.199999999999996">
      <c r="C9" s="453"/>
      <c r="D9" s="2130"/>
      <c r="E9" s="2226"/>
      <c r="F9" s="2226"/>
      <c r="G9" s="832"/>
      <c r="H9" s="2228"/>
      <c r="I9" s="2230"/>
      <c r="J9" s="428" t="s">
        <v>386</v>
      </c>
      <c r="K9" s="428" t="s">
        <v>387</v>
      </c>
      <c r="L9" s="428" t="s">
        <v>388</v>
      </c>
      <c r="M9" s="434" t="s">
        <v>389</v>
      </c>
      <c r="N9" s="428" t="s">
        <v>390</v>
      </c>
      <c r="O9" s="428" t="s">
        <v>389</v>
      </c>
      <c r="P9" s="428" t="s">
        <v>391</v>
      </c>
      <c r="Q9" s="428" t="s">
        <v>389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393</v>
      </c>
      <c r="AF12" s="2224" t="s">
        <v>394</v>
      </c>
      <c r="AG12" s="2224" t="s">
        <v>395</v>
      </c>
      <c r="AH12" s="2224" t="s">
        <v>396</v>
      </c>
      <c r="AI12" s="450"/>
      <c r="AM12" s="514"/>
      <c r="AP12" s="503" t="s">
        <v>397</v>
      </c>
      <c r="AQ12" s="503" t="s">
        <v>397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8ADF8-242B-4E98-5D88-520C56C77A0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3235</v>
      </c>
    </row>
    <row customHeight="1" ht="11.25">
      <c r="A2" s="67" t="s">
        <v>102</v>
      </c>
      <c r="B2" s="67"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EF928-4E88-68F8-ECC8-762917CDFF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3237</v>
      </c>
      <c r="B1" s="838" t="s">
        <v>3238</v>
      </c>
    </row>
    <row customHeight="1" ht="11.25">
      <c r="A2" s="838">
        <v>4213775</v>
      </c>
      <c r="B2" s="838" t="s">
        <v>1243</v>
      </c>
    </row>
    <row customHeight="1" ht="11.25">
      <c r="A3" s="838">
        <v>4213784</v>
      </c>
      <c r="B3" s="838" t="s">
        <v>1276</v>
      </c>
    </row>
    <row customHeight="1" ht="11.25">
      <c r="A4" s="838">
        <v>4213781</v>
      </c>
      <c r="B4" s="838" t="s">
        <v>1269</v>
      </c>
    </row>
    <row customHeight="1" ht="11.25">
      <c r="A5" s="838">
        <v>4213776</v>
      </c>
      <c r="B5" s="838" t="s">
        <v>182</v>
      </c>
    </row>
    <row customHeight="1" ht="11.25">
      <c r="A6" s="838">
        <v>4213777</v>
      </c>
      <c r="B6" s="838" t="s">
        <v>190</v>
      </c>
    </row>
    <row customHeight="1" ht="11.25">
      <c r="A7" s="838">
        <v>4213778</v>
      </c>
      <c r="B7" s="838" t="s">
        <v>196</v>
      </c>
    </row>
    <row customHeight="1" ht="11.25">
      <c r="A8" s="838">
        <v>4213780</v>
      </c>
      <c r="B8" s="838" t="s">
        <v>202</v>
      </c>
    </row>
    <row customHeight="1" ht="11.25">
      <c r="A9" s="838">
        <v>4213779</v>
      </c>
      <c r="B9" s="838" t="s">
        <v>1407</v>
      </c>
    </row>
    <row customHeight="1" ht="11.25">
      <c r="A10" s="838">
        <v>4213783</v>
      </c>
      <c r="B10" s="838" t="s">
        <v>1422</v>
      </c>
    </row>
    <row customHeight="1" ht="11.25">
      <c r="A11" s="838">
        <v>4213782</v>
      </c>
      <c r="B11" s="838" t="s">
        <v>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22AB8-0DDE-C418-1968-51B7F06928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3237</v>
      </c>
      <c r="B1" s="838" t="s">
        <v>3239</v>
      </c>
    </row>
    <row customHeight="1" ht="11.25">
      <c r="A2" s="838" t="s">
        <v>3240</v>
      </c>
      <c r="B2" s="838" t="s">
        <v>1520</v>
      </c>
    </row>
    <row customHeight="1" ht="11.25">
      <c r="A3" s="838" t="s">
        <v>3241</v>
      </c>
      <c r="B3" s="838" t="s">
        <v>1530</v>
      </c>
    </row>
    <row customHeight="1" ht="11.25">
      <c r="A4" s="838" t="s">
        <v>3242</v>
      </c>
      <c r="B4" s="838" t="s">
        <v>1539</v>
      </c>
    </row>
    <row customHeight="1" ht="11.25">
      <c r="A5" s="838" t="s">
        <v>3243</v>
      </c>
      <c r="B5" s="838" t="s">
        <v>1548</v>
      </c>
    </row>
    <row customHeight="1" ht="11.25">
      <c r="A6" s="838" t="s">
        <v>3244</v>
      </c>
      <c r="B6" s="838" t="s">
        <v>1554</v>
      </c>
    </row>
    <row customHeight="1" ht="11.25">
      <c r="A7" s="838" t="s">
        <v>3245</v>
      </c>
      <c r="B7" s="838" t="s">
        <v>1562</v>
      </c>
    </row>
    <row customHeight="1" ht="11.25">
      <c r="A8" s="838" t="s">
        <v>3246</v>
      </c>
      <c r="B8" s="838" t="s">
        <v>1569</v>
      </c>
    </row>
    <row customHeight="1" ht="11.25">
      <c r="A9" s="838" t="s">
        <v>3247</v>
      </c>
      <c r="B9" s="838" t="s">
        <v>1575</v>
      </c>
    </row>
    <row customHeight="1" ht="11.25">
      <c r="A10" s="838" t="s">
        <v>3248</v>
      </c>
      <c r="B10" s="838" t="s">
        <v>1579</v>
      </c>
    </row>
    <row customHeight="1" ht="11.25">
      <c r="A11" s="838" t="s">
        <v>3249</v>
      </c>
      <c r="B11" s="838"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3E2CD-76E8-F053-B568-777A95218E9C}"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6" t="s">
        <v>2667</v>
      </c>
      <c r="B1" s="376" t="s">
        <v>2668</v>
      </c>
      <c r="C1" s="376" t="s">
        <v>2669</v>
      </c>
      <c r="D1" s="376" t="s">
        <v>2670</v>
      </c>
      <c r="E1" s="0" t="s">
        <v>2671</v>
      </c>
      <c r="F1" s="0" t="s">
        <v>2672</v>
      </c>
      <c r="G1" s="0" t="s">
        <v>2673</v>
      </c>
    </row>
    <row customHeight="1" ht="11.25">
      <c r="A2" s="0" t="s">
        <v>16</v>
      </c>
      <c r="B2" s="0" t="s">
        <v>2674</v>
      </c>
      <c r="C2" s="0" t="s">
        <v>2675</v>
      </c>
      <c r="D2" s="0" t="s">
        <v>2674</v>
      </c>
      <c r="E2" s="0" t="s">
        <v>2675</v>
      </c>
      <c r="F2" s="0" t="s">
        <v>2676</v>
      </c>
      <c r="G2" s="0" t="s">
        <v>114</v>
      </c>
    </row>
    <row customHeight="1" ht="11.25">
      <c r="A3" s="0" t="s">
        <v>16</v>
      </c>
      <c r="B3" s="0" t="s">
        <v>2677</v>
      </c>
      <c r="C3" s="0" t="s">
        <v>2678</v>
      </c>
      <c r="D3" s="0" t="s">
        <v>2677</v>
      </c>
      <c r="E3" s="0" t="s">
        <v>2678</v>
      </c>
      <c r="F3" s="0" t="s">
        <v>2676</v>
      </c>
      <c r="G3" s="0" t="s">
        <v>115</v>
      </c>
    </row>
    <row customHeight="1" ht="11.25">
      <c r="A4" s="0" t="s">
        <v>16</v>
      </c>
      <c r="B4" s="0" t="s">
        <v>2679</v>
      </c>
      <c r="C4" s="0" t="s">
        <v>2680</v>
      </c>
      <c r="D4" s="0" t="s">
        <v>2679</v>
      </c>
      <c r="E4" s="0" t="s">
        <v>2680</v>
      </c>
      <c r="F4" s="0" t="s">
        <v>2676</v>
      </c>
      <c r="G4" s="0" t="s">
        <v>94</v>
      </c>
    </row>
    <row customHeight="1" ht="11.25">
      <c r="A5" s="0" t="s">
        <v>16</v>
      </c>
      <c r="B5" s="0" t="s">
        <v>2681</v>
      </c>
      <c r="C5" s="0" t="s">
        <v>2682</v>
      </c>
      <c r="D5" s="0" t="s">
        <v>2681</v>
      </c>
      <c r="E5" s="0" t="s">
        <v>2682</v>
      </c>
      <c r="F5" s="0" t="s">
        <v>2676</v>
      </c>
      <c r="G5" s="0" t="s">
        <v>95</v>
      </c>
    </row>
    <row customHeight="1" ht="11.25">
      <c r="A6" s="0" t="s">
        <v>16</v>
      </c>
      <c r="B6" s="0" t="s">
        <v>2683</v>
      </c>
      <c r="C6" s="0" t="s">
        <v>2684</v>
      </c>
      <c r="D6" s="0" t="s">
        <v>2683</v>
      </c>
      <c r="E6" s="0" t="s">
        <v>2684</v>
      </c>
      <c r="F6" s="0" t="s">
        <v>2676</v>
      </c>
      <c r="G6" s="0" t="s">
        <v>116</v>
      </c>
    </row>
    <row customHeight="1" ht="11.25">
      <c r="A7" s="0" t="s">
        <v>16</v>
      </c>
      <c r="B7" s="0" t="s">
        <v>2685</v>
      </c>
      <c r="C7" s="0" t="s">
        <v>2686</v>
      </c>
      <c r="D7" s="0" t="s">
        <v>2685</v>
      </c>
      <c r="E7" s="0" t="s">
        <v>2686</v>
      </c>
      <c r="F7" s="0" t="s">
        <v>2676</v>
      </c>
      <c r="G7" s="0" t="s">
        <v>96</v>
      </c>
    </row>
    <row customHeight="1" ht="11.25">
      <c r="A8" s="0" t="s">
        <v>16</v>
      </c>
      <c r="B8" s="0" t="s">
        <v>2687</v>
      </c>
      <c r="C8" s="0" t="s">
        <v>2688</v>
      </c>
      <c r="D8" s="0" t="s">
        <v>2689</v>
      </c>
      <c r="E8" s="0" t="s">
        <v>2690</v>
      </c>
      <c r="F8" s="0" t="s">
        <v>2691</v>
      </c>
      <c r="G8" s="0" t="s">
        <v>97</v>
      </c>
    </row>
    <row customHeight="1" ht="11.25">
      <c r="A9" s="0" t="s">
        <v>16</v>
      </c>
      <c r="B9" s="0" t="s">
        <v>2687</v>
      </c>
      <c r="C9" s="0" t="s">
        <v>2688</v>
      </c>
      <c r="D9" s="0" t="s">
        <v>2687</v>
      </c>
      <c r="E9" s="0" t="s">
        <v>2688</v>
      </c>
      <c r="F9" s="0" t="s">
        <v>2692</v>
      </c>
      <c r="G9" s="0" t="s">
        <v>117</v>
      </c>
    </row>
    <row customHeight="1" ht="11.25">
      <c r="A10" s="0" t="s">
        <v>16</v>
      </c>
      <c r="B10" s="0" t="s">
        <v>2687</v>
      </c>
      <c r="C10" s="0" t="s">
        <v>2688</v>
      </c>
      <c r="D10" s="0" t="s">
        <v>2693</v>
      </c>
      <c r="E10" s="0" t="s">
        <v>2694</v>
      </c>
      <c r="F10" s="0" t="s">
        <v>2691</v>
      </c>
      <c r="G10" s="0" t="s">
        <v>153</v>
      </c>
    </row>
    <row customHeight="1" ht="11.25">
      <c r="A11" s="0" t="s">
        <v>16</v>
      </c>
      <c r="B11" s="0" t="s">
        <v>2687</v>
      </c>
      <c r="C11" s="0" t="s">
        <v>2688</v>
      </c>
      <c r="D11" s="0" t="s">
        <v>2695</v>
      </c>
      <c r="E11" s="0" t="s">
        <v>2696</v>
      </c>
      <c r="F11" s="0" t="s">
        <v>2691</v>
      </c>
      <c r="G11" s="0" t="s">
        <v>154</v>
      </c>
    </row>
    <row customHeight="1" ht="11.25">
      <c r="A12" s="0" t="s">
        <v>16</v>
      </c>
      <c r="B12" s="0" t="s">
        <v>2687</v>
      </c>
      <c r="C12" s="0" t="s">
        <v>2688</v>
      </c>
      <c r="D12" s="0" t="s">
        <v>2697</v>
      </c>
      <c r="E12" s="0" t="s">
        <v>2698</v>
      </c>
      <c r="F12" s="0" t="s">
        <v>2691</v>
      </c>
      <c r="G12" s="0" t="s">
        <v>155</v>
      </c>
    </row>
    <row customHeight="1" ht="11.25">
      <c r="A13" s="0" t="s">
        <v>16</v>
      </c>
      <c r="B13" s="0" t="s">
        <v>2687</v>
      </c>
      <c r="C13" s="0" t="s">
        <v>2688</v>
      </c>
      <c r="D13" s="0" t="s">
        <v>2699</v>
      </c>
      <c r="E13" s="0" t="s">
        <v>2700</v>
      </c>
      <c r="F13" s="0" t="s">
        <v>2691</v>
      </c>
      <c r="G13" s="0" t="s">
        <v>156</v>
      </c>
    </row>
    <row customHeight="1" ht="11.25">
      <c r="A14" s="0" t="s">
        <v>16</v>
      </c>
      <c r="B14" s="0" t="s">
        <v>2687</v>
      </c>
      <c r="C14" s="0" t="s">
        <v>2688</v>
      </c>
      <c r="D14" s="0" t="s">
        <v>2701</v>
      </c>
      <c r="E14" s="0" t="s">
        <v>2702</v>
      </c>
      <c r="F14" s="0" t="s">
        <v>2691</v>
      </c>
      <c r="G14" s="0" t="s">
        <v>157</v>
      </c>
    </row>
    <row customHeight="1" ht="11.25">
      <c r="A15" s="0" t="s">
        <v>16</v>
      </c>
      <c r="B15" s="0" t="s">
        <v>2687</v>
      </c>
      <c r="C15" s="0" t="s">
        <v>2688</v>
      </c>
      <c r="D15" s="0" t="s">
        <v>2703</v>
      </c>
      <c r="E15" s="0" t="s">
        <v>2704</v>
      </c>
      <c r="F15" s="0" t="s">
        <v>2691</v>
      </c>
      <c r="G15" s="0" t="s">
        <v>158</v>
      </c>
    </row>
    <row customHeight="1" ht="11.25">
      <c r="A16" s="0" t="s">
        <v>16</v>
      </c>
      <c r="B16" s="0" t="s">
        <v>2687</v>
      </c>
      <c r="C16" s="0" t="s">
        <v>2688</v>
      </c>
      <c r="D16" s="0" t="s">
        <v>2705</v>
      </c>
      <c r="E16" s="0" t="s">
        <v>2706</v>
      </c>
      <c r="F16" s="0" t="s">
        <v>2691</v>
      </c>
      <c r="G16" s="0" t="s">
        <v>1482</v>
      </c>
    </row>
    <row customHeight="1" ht="11.25">
      <c r="A17" s="0" t="s">
        <v>16</v>
      </c>
      <c r="B17" s="0" t="s">
        <v>2687</v>
      </c>
      <c r="C17" s="0" t="s">
        <v>2688</v>
      </c>
      <c r="D17" s="0" t="s">
        <v>2707</v>
      </c>
      <c r="E17" s="0" t="s">
        <v>2708</v>
      </c>
      <c r="F17" s="0" t="s">
        <v>2691</v>
      </c>
      <c r="G17" s="0" t="s">
        <v>1488</v>
      </c>
    </row>
    <row customHeight="1" ht="11.25">
      <c r="A18" s="0" t="s">
        <v>16</v>
      </c>
      <c r="B18" s="0" t="s">
        <v>2687</v>
      </c>
      <c r="C18" s="0" t="s">
        <v>2688</v>
      </c>
      <c r="D18" s="0" t="s">
        <v>2709</v>
      </c>
      <c r="E18" s="0" t="s">
        <v>2710</v>
      </c>
      <c r="F18" s="0" t="s">
        <v>2691</v>
      </c>
      <c r="G18" s="0" t="s">
        <v>1500</v>
      </c>
    </row>
    <row customHeight="1" ht="11.25">
      <c r="A19" s="0" t="s">
        <v>16</v>
      </c>
      <c r="B19" s="0" t="s">
        <v>2711</v>
      </c>
      <c r="C19" s="0" t="s">
        <v>2712</v>
      </c>
      <c r="D19" s="0" t="s">
        <v>2713</v>
      </c>
      <c r="E19" s="0" t="s">
        <v>2714</v>
      </c>
      <c r="F19" s="0" t="s">
        <v>2715</v>
      </c>
      <c r="G19" s="0" t="s">
        <v>1514</v>
      </c>
    </row>
    <row customHeight="1" ht="11.25">
      <c r="A20" s="0" t="s">
        <v>16</v>
      </c>
      <c r="B20" s="0" t="s">
        <v>2711</v>
      </c>
      <c r="C20" s="0" t="s">
        <v>2712</v>
      </c>
      <c r="D20" s="0" t="s">
        <v>2716</v>
      </c>
      <c r="E20" s="0" t="s">
        <v>2717</v>
      </c>
      <c r="F20" s="0" t="s">
        <v>2691</v>
      </c>
      <c r="G20" s="0" t="s">
        <v>1526</v>
      </c>
    </row>
    <row customHeight="1" ht="11.25">
      <c r="A21" s="0" t="s">
        <v>16</v>
      </c>
      <c r="B21" s="0" t="s">
        <v>2711</v>
      </c>
      <c r="C21" s="0" t="s">
        <v>2712</v>
      </c>
      <c r="D21" s="0" t="s">
        <v>2711</v>
      </c>
      <c r="E21" s="0" t="s">
        <v>2712</v>
      </c>
      <c r="F21" s="0" t="s">
        <v>2692</v>
      </c>
      <c r="G21" s="0" t="s">
        <v>1535</v>
      </c>
    </row>
    <row customHeight="1" ht="11.25">
      <c r="A22" s="0" t="s">
        <v>16</v>
      </c>
      <c r="B22" s="0" t="s">
        <v>2711</v>
      </c>
      <c r="C22" s="0" t="s">
        <v>2712</v>
      </c>
      <c r="D22" s="0" t="s">
        <v>2718</v>
      </c>
      <c r="E22" s="0" t="s">
        <v>2719</v>
      </c>
      <c r="F22" s="0" t="s">
        <v>2720</v>
      </c>
      <c r="G22" s="0" t="s">
        <v>1551</v>
      </c>
    </row>
    <row customHeight="1" ht="11.25">
      <c r="A23" s="0" t="s">
        <v>16</v>
      </c>
      <c r="B23" s="0" t="s">
        <v>2711</v>
      </c>
      <c r="C23" s="0" t="s">
        <v>2712</v>
      </c>
      <c r="D23" s="0" t="s">
        <v>2721</v>
      </c>
      <c r="E23" s="0" t="s">
        <v>2722</v>
      </c>
      <c r="F23" s="0" t="s">
        <v>2691</v>
      </c>
      <c r="G23" s="0" t="s">
        <v>1558</v>
      </c>
    </row>
    <row customHeight="1" ht="11.25">
      <c r="A24" s="0" t="s">
        <v>16</v>
      </c>
      <c r="B24" s="0" t="s">
        <v>2711</v>
      </c>
      <c r="C24" s="0" t="s">
        <v>2712</v>
      </c>
      <c r="D24" s="0" t="s">
        <v>2723</v>
      </c>
      <c r="E24" s="0" t="s">
        <v>2724</v>
      </c>
      <c r="F24" s="0" t="s">
        <v>2691</v>
      </c>
      <c r="G24" s="0" t="s">
        <v>1566</v>
      </c>
    </row>
    <row customHeight="1" ht="11.25">
      <c r="A25" s="0" t="s">
        <v>16</v>
      </c>
      <c r="B25" s="0" t="s">
        <v>2711</v>
      </c>
      <c r="C25" s="0" t="s">
        <v>2712</v>
      </c>
      <c r="D25" s="0" t="s">
        <v>2725</v>
      </c>
      <c r="E25" s="0" t="s">
        <v>2726</v>
      </c>
      <c r="F25" s="0" t="s">
        <v>2727</v>
      </c>
      <c r="G25" s="0" t="s">
        <v>1573</v>
      </c>
    </row>
    <row customHeight="1" ht="11.25">
      <c r="A26" s="0" t="s">
        <v>16</v>
      </c>
      <c r="B26" s="0" t="s">
        <v>2711</v>
      </c>
      <c r="C26" s="0" t="s">
        <v>2712</v>
      </c>
      <c r="D26" s="0" t="s">
        <v>2728</v>
      </c>
      <c r="E26" s="0" t="s">
        <v>2729</v>
      </c>
      <c r="F26" s="0" t="s">
        <v>2691</v>
      </c>
      <c r="G26" s="0" t="s">
        <v>1577</v>
      </c>
    </row>
    <row customHeight="1" ht="11.25">
      <c r="A27" s="0" t="s">
        <v>16</v>
      </c>
      <c r="B27" s="0" t="s">
        <v>2711</v>
      </c>
      <c r="C27" s="0" t="s">
        <v>2712</v>
      </c>
      <c r="D27" s="0" t="s">
        <v>2730</v>
      </c>
      <c r="E27" s="0" t="s">
        <v>2731</v>
      </c>
      <c r="F27" s="0" t="s">
        <v>2691</v>
      </c>
      <c r="G27" s="0" t="s">
        <v>1582</v>
      </c>
    </row>
    <row customHeight="1" ht="11.25">
      <c r="A28" s="0" t="s">
        <v>16</v>
      </c>
      <c r="B28" s="0" t="s">
        <v>2711</v>
      </c>
      <c r="C28" s="0" t="s">
        <v>2712</v>
      </c>
      <c r="D28" s="0" t="s">
        <v>2732</v>
      </c>
      <c r="E28" s="0" t="s">
        <v>2733</v>
      </c>
      <c r="F28" s="0" t="s">
        <v>2691</v>
      </c>
      <c r="G28" s="0" t="s">
        <v>1590</v>
      </c>
    </row>
    <row customHeight="1" ht="11.25">
      <c r="A29" s="0" t="s">
        <v>16</v>
      </c>
      <c r="B29" s="0" t="s">
        <v>2711</v>
      </c>
      <c r="C29" s="0" t="s">
        <v>2712</v>
      </c>
      <c r="D29" s="0" t="s">
        <v>2734</v>
      </c>
      <c r="E29" s="0" t="s">
        <v>2735</v>
      </c>
      <c r="F29" s="0" t="s">
        <v>2691</v>
      </c>
      <c r="G29" s="0" t="s">
        <v>1592</v>
      </c>
    </row>
    <row customHeight="1" ht="11.25">
      <c r="A30" s="0" t="s">
        <v>16</v>
      </c>
      <c r="B30" s="0" t="s">
        <v>2736</v>
      </c>
      <c r="C30" s="0" t="s">
        <v>2737</v>
      </c>
      <c r="D30" s="0" t="s">
        <v>2738</v>
      </c>
      <c r="E30" s="0" t="s">
        <v>2739</v>
      </c>
      <c r="F30" s="0" t="s">
        <v>2691</v>
      </c>
      <c r="G30" s="0" t="s">
        <v>1595</v>
      </c>
    </row>
    <row customHeight="1" ht="11.25">
      <c r="A31" s="0" t="s">
        <v>16</v>
      </c>
      <c r="B31" s="0" t="s">
        <v>2736</v>
      </c>
      <c r="C31" s="0" t="s">
        <v>2737</v>
      </c>
      <c r="D31" s="0" t="s">
        <v>2740</v>
      </c>
      <c r="E31" s="0" t="s">
        <v>2741</v>
      </c>
      <c r="F31" s="0" t="s">
        <v>2691</v>
      </c>
      <c r="G31" s="0" t="s">
        <v>1600</v>
      </c>
    </row>
    <row customHeight="1" ht="11.25">
      <c r="A32" s="0" t="s">
        <v>16</v>
      </c>
      <c r="B32" s="0" t="s">
        <v>2736</v>
      </c>
      <c r="C32" s="0" t="s">
        <v>2737</v>
      </c>
      <c r="D32" s="0" t="s">
        <v>2742</v>
      </c>
      <c r="E32" s="0" t="s">
        <v>2743</v>
      </c>
      <c r="F32" s="0" t="s">
        <v>2691</v>
      </c>
      <c r="G32" s="0" t="s">
        <v>1602</v>
      </c>
    </row>
    <row customHeight="1" ht="11.25">
      <c r="A33" s="0" t="s">
        <v>16</v>
      </c>
      <c r="B33" s="0" t="s">
        <v>2736</v>
      </c>
      <c r="C33" s="0" t="s">
        <v>2737</v>
      </c>
      <c r="D33" s="0" t="s">
        <v>2736</v>
      </c>
      <c r="E33" s="0" t="s">
        <v>2737</v>
      </c>
      <c r="F33" s="0" t="s">
        <v>2692</v>
      </c>
      <c r="G33" s="0" t="s">
        <v>1604</v>
      </c>
    </row>
    <row customHeight="1" ht="11.25">
      <c r="A34" s="0" t="s">
        <v>16</v>
      </c>
      <c r="B34" s="0" t="s">
        <v>2736</v>
      </c>
      <c r="C34" s="0" t="s">
        <v>2737</v>
      </c>
      <c r="D34" s="0" t="s">
        <v>2744</v>
      </c>
      <c r="E34" s="0" t="s">
        <v>2745</v>
      </c>
      <c r="F34" s="0" t="s">
        <v>2691</v>
      </c>
      <c r="G34" s="0" t="s">
        <v>1606</v>
      </c>
    </row>
    <row customHeight="1" ht="11.25">
      <c r="A35" s="0" t="s">
        <v>16</v>
      </c>
      <c r="B35" s="0" t="s">
        <v>2736</v>
      </c>
      <c r="C35" s="0" t="s">
        <v>2737</v>
      </c>
      <c r="D35" s="0" t="s">
        <v>2746</v>
      </c>
      <c r="E35" s="0" t="s">
        <v>2747</v>
      </c>
      <c r="F35" s="0" t="s">
        <v>2691</v>
      </c>
      <c r="G35" s="0" t="s">
        <v>1611</v>
      </c>
    </row>
    <row customHeight="1" ht="11.25">
      <c r="A36" s="0" t="s">
        <v>16</v>
      </c>
      <c r="B36" s="0" t="s">
        <v>2736</v>
      </c>
      <c r="C36" s="0" t="s">
        <v>2737</v>
      </c>
      <c r="D36" s="0" t="s">
        <v>2748</v>
      </c>
      <c r="E36" s="0" t="s">
        <v>2749</v>
      </c>
      <c r="F36" s="0" t="s">
        <v>2691</v>
      </c>
      <c r="G36" s="0" t="s">
        <v>1616</v>
      </c>
    </row>
    <row customHeight="1" ht="11.25">
      <c r="A37" s="0" t="s">
        <v>16</v>
      </c>
      <c r="B37" s="0" t="s">
        <v>2736</v>
      </c>
      <c r="C37" s="0" t="s">
        <v>2737</v>
      </c>
      <c r="D37" s="0" t="s">
        <v>2750</v>
      </c>
      <c r="E37" s="0" t="s">
        <v>2751</v>
      </c>
      <c r="F37" s="0" t="s">
        <v>2691</v>
      </c>
      <c r="G37" s="0" t="s">
        <v>1620</v>
      </c>
    </row>
    <row customHeight="1" ht="11.25">
      <c r="A38" s="0" t="s">
        <v>16</v>
      </c>
      <c r="B38" s="0" t="s">
        <v>2752</v>
      </c>
      <c r="C38" s="0" t="s">
        <v>2753</v>
      </c>
      <c r="D38" s="0" t="s">
        <v>2754</v>
      </c>
      <c r="E38" s="0" t="s">
        <v>2755</v>
      </c>
      <c r="F38" s="0" t="s">
        <v>2691</v>
      </c>
      <c r="G38" s="0" t="s">
        <v>1628</v>
      </c>
    </row>
    <row customHeight="1" ht="11.25">
      <c r="A39" s="0" t="s">
        <v>16</v>
      </c>
      <c r="B39" s="0" t="s">
        <v>2752</v>
      </c>
      <c r="C39" s="0" t="s">
        <v>2753</v>
      </c>
      <c r="D39" s="0" t="s">
        <v>2756</v>
      </c>
      <c r="E39" s="0" t="s">
        <v>2757</v>
      </c>
      <c r="F39" s="0" t="s">
        <v>2691</v>
      </c>
      <c r="G39" s="0" t="s">
        <v>1634</v>
      </c>
    </row>
    <row customHeight="1" ht="11.25">
      <c r="A40" s="0" t="s">
        <v>16</v>
      </c>
      <c r="B40" s="0" t="s">
        <v>2752</v>
      </c>
      <c r="C40" s="0" t="s">
        <v>2753</v>
      </c>
      <c r="D40" s="0" t="s">
        <v>2758</v>
      </c>
      <c r="E40" s="0" t="s">
        <v>2759</v>
      </c>
      <c r="F40" s="0" t="s">
        <v>2691</v>
      </c>
      <c r="G40" s="0" t="s">
        <v>1639</v>
      </c>
    </row>
    <row customHeight="1" ht="11.25">
      <c r="A41" s="0" t="s">
        <v>16</v>
      </c>
      <c r="B41" s="0" t="s">
        <v>2752</v>
      </c>
      <c r="C41" s="0" t="s">
        <v>2753</v>
      </c>
      <c r="D41" s="0" t="s">
        <v>2760</v>
      </c>
      <c r="E41" s="0" t="s">
        <v>2761</v>
      </c>
      <c r="F41" s="0" t="s">
        <v>2691</v>
      </c>
      <c r="G41" s="0" t="s">
        <v>1643</v>
      </c>
    </row>
    <row customHeight="1" ht="11.25">
      <c r="A42" s="0" t="s">
        <v>16</v>
      </c>
      <c r="B42" s="0" t="s">
        <v>2752</v>
      </c>
      <c r="C42" s="0" t="s">
        <v>2753</v>
      </c>
      <c r="D42" s="0" t="s">
        <v>2762</v>
      </c>
      <c r="E42" s="0" t="s">
        <v>2763</v>
      </c>
      <c r="F42" s="0" t="s">
        <v>2691</v>
      </c>
      <c r="G42" s="0" t="s">
        <v>1646</v>
      </c>
    </row>
    <row customHeight="1" ht="11.25">
      <c r="A43" s="0" t="s">
        <v>16</v>
      </c>
      <c r="B43" s="0" t="s">
        <v>2752</v>
      </c>
      <c r="C43" s="0" t="s">
        <v>2753</v>
      </c>
      <c r="D43" s="0" t="s">
        <v>2764</v>
      </c>
      <c r="E43" s="0" t="s">
        <v>2765</v>
      </c>
      <c r="F43" s="0" t="s">
        <v>2691</v>
      </c>
      <c r="G43" s="0" t="s">
        <v>1653</v>
      </c>
    </row>
    <row customHeight="1" ht="11.25">
      <c r="A44" s="0" t="s">
        <v>16</v>
      </c>
      <c r="B44" s="0" t="s">
        <v>2752</v>
      </c>
      <c r="C44" s="0" t="s">
        <v>2753</v>
      </c>
      <c r="D44" s="0" t="s">
        <v>2752</v>
      </c>
      <c r="E44" s="0" t="s">
        <v>2753</v>
      </c>
      <c r="F44" s="0" t="s">
        <v>2692</v>
      </c>
      <c r="G44" s="0" t="s">
        <v>1662</v>
      </c>
    </row>
    <row customHeight="1" ht="11.25">
      <c r="A45" s="0" t="s">
        <v>16</v>
      </c>
      <c r="B45" s="0" t="s">
        <v>2752</v>
      </c>
      <c r="C45" s="0" t="s">
        <v>2753</v>
      </c>
      <c r="D45" s="0" t="s">
        <v>2766</v>
      </c>
      <c r="E45" s="0" t="s">
        <v>2767</v>
      </c>
      <c r="F45" s="0" t="s">
        <v>2691</v>
      </c>
      <c r="G45" s="0" t="s">
        <v>1667</v>
      </c>
    </row>
    <row customHeight="1" ht="11.25">
      <c r="A46" s="0" t="s">
        <v>16</v>
      </c>
      <c r="B46" s="0" t="s">
        <v>2752</v>
      </c>
      <c r="C46" s="0" t="s">
        <v>2753</v>
      </c>
      <c r="D46" s="0" t="s">
        <v>2768</v>
      </c>
      <c r="E46" s="0" t="s">
        <v>2769</v>
      </c>
      <c r="F46" s="0" t="s">
        <v>2691</v>
      </c>
      <c r="G46" s="0" t="s">
        <v>1671</v>
      </c>
    </row>
    <row customHeight="1" ht="11.25">
      <c r="A47" s="0" t="s">
        <v>16</v>
      </c>
      <c r="B47" s="0" t="s">
        <v>2752</v>
      </c>
      <c r="C47" s="0" t="s">
        <v>2753</v>
      </c>
      <c r="D47" s="0" t="s">
        <v>2770</v>
      </c>
      <c r="E47" s="0" t="s">
        <v>2771</v>
      </c>
      <c r="F47" s="0" t="s">
        <v>2691</v>
      </c>
      <c r="G47" s="0" t="s">
        <v>1677</v>
      </c>
    </row>
    <row customHeight="1" ht="11.25">
      <c r="A48" s="0" t="s">
        <v>16</v>
      </c>
      <c r="B48" s="0" t="s">
        <v>2752</v>
      </c>
      <c r="C48" s="0" t="s">
        <v>2753</v>
      </c>
      <c r="D48" s="0" t="s">
        <v>2772</v>
      </c>
      <c r="E48" s="0" t="s">
        <v>2773</v>
      </c>
      <c r="F48" s="0" t="s">
        <v>2691</v>
      </c>
      <c r="G48" s="0" t="s">
        <v>1682</v>
      </c>
    </row>
    <row customHeight="1" ht="11.25">
      <c r="A49" s="0" t="s">
        <v>16</v>
      </c>
      <c r="B49" s="0" t="s">
        <v>2752</v>
      </c>
      <c r="C49" s="0" t="s">
        <v>2753</v>
      </c>
      <c r="D49" s="0" t="s">
        <v>2774</v>
      </c>
      <c r="E49" s="0" t="s">
        <v>2775</v>
      </c>
      <c r="F49" s="0" t="s">
        <v>2691</v>
      </c>
      <c r="G49" s="0" t="s">
        <v>1685</v>
      </c>
    </row>
    <row customHeight="1" ht="11.25">
      <c r="A50" s="0" t="s">
        <v>16</v>
      </c>
      <c r="B50" s="0" t="s">
        <v>2752</v>
      </c>
      <c r="C50" s="0" t="s">
        <v>2753</v>
      </c>
      <c r="D50" s="0" t="s">
        <v>2776</v>
      </c>
      <c r="E50" s="0" t="s">
        <v>2777</v>
      </c>
      <c r="F50" s="0" t="s">
        <v>2691</v>
      </c>
      <c r="G50" s="0" t="s">
        <v>1689</v>
      </c>
    </row>
    <row customHeight="1" ht="11.25">
      <c r="A51" s="0" t="s">
        <v>16</v>
      </c>
      <c r="B51" s="0" t="s">
        <v>2752</v>
      </c>
      <c r="C51" s="0" t="s">
        <v>2753</v>
      </c>
      <c r="D51" s="0" t="s">
        <v>2778</v>
      </c>
      <c r="E51" s="0" t="s">
        <v>2779</v>
      </c>
      <c r="F51" s="0" t="s">
        <v>2691</v>
      </c>
      <c r="G51" s="0" t="s">
        <v>1693</v>
      </c>
    </row>
    <row customHeight="1" ht="11.25">
      <c r="A52" s="0" t="s">
        <v>16</v>
      </c>
      <c r="B52" s="0" t="s">
        <v>2752</v>
      </c>
      <c r="C52" s="0" t="s">
        <v>2753</v>
      </c>
      <c r="D52" s="0" t="s">
        <v>2780</v>
      </c>
      <c r="E52" s="0" t="s">
        <v>2781</v>
      </c>
      <c r="F52" s="0" t="s">
        <v>2691</v>
      </c>
      <c r="G52" s="0" t="s">
        <v>1697</v>
      </c>
    </row>
    <row customHeight="1" ht="11.25">
      <c r="A53" s="0" t="s">
        <v>16</v>
      </c>
      <c r="B53" s="0" t="s">
        <v>2752</v>
      </c>
      <c r="C53" s="0" t="s">
        <v>2753</v>
      </c>
      <c r="D53" s="0" t="s">
        <v>2782</v>
      </c>
      <c r="E53" s="0" t="s">
        <v>2783</v>
      </c>
      <c r="F53" s="0" t="s">
        <v>2691</v>
      </c>
      <c r="G53" s="0" t="s">
        <v>1699</v>
      </c>
    </row>
    <row customHeight="1" ht="11.25">
      <c r="A54" s="0" t="s">
        <v>16</v>
      </c>
      <c r="B54" s="0" t="s">
        <v>2752</v>
      </c>
      <c r="C54" s="0" t="s">
        <v>2753</v>
      </c>
      <c r="D54" s="0" t="s">
        <v>2784</v>
      </c>
      <c r="E54" s="0" t="s">
        <v>2785</v>
      </c>
      <c r="F54" s="0" t="s">
        <v>2691</v>
      </c>
      <c r="G54" s="0" t="s">
        <v>1702</v>
      </c>
    </row>
    <row customHeight="1" ht="11.25">
      <c r="A55" s="0" t="s">
        <v>16</v>
      </c>
      <c r="B55" s="0" t="s">
        <v>2752</v>
      </c>
      <c r="C55" s="0" t="s">
        <v>2753</v>
      </c>
      <c r="D55" s="0" t="s">
        <v>2786</v>
      </c>
      <c r="E55" s="0" t="s">
        <v>2787</v>
      </c>
      <c r="F55" s="0" t="s">
        <v>2691</v>
      </c>
      <c r="G55" s="0" t="s">
        <v>1706</v>
      </c>
    </row>
    <row customHeight="1" ht="11.25">
      <c r="A56" s="0" t="s">
        <v>16</v>
      </c>
      <c r="B56" s="0" t="s">
        <v>2752</v>
      </c>
      <c r="C56" s="0" t="s">
        <v>2753</v>
      </c>
      <c r="D56" s="0" t="s">
        <v>2788</v>
      </c>
      <c r="E56" s="0" t="s">
        <v>2789</v>
      </c>
      <c r="F56" s="0" t="s">
        <v>2691</v>
      </c>
      <c r="G56" s="0" t="s">
        <v>1709</v>
      </c>
    </row>
    <row customHeight="1" ht="11.25">
      <c r="A57" s="0" t="s">
        <v>16</v>
      </c>
      <c r="B57" s="0" t="s">
        <v>2790</v>
      </c>
      <c r="C57" s="0" t="s">
        <v>2791</v>
      </c>
      <c r="D57" s="0" t="s">
        <v>2790</v>
      </c>
      <c r="E57" s="0" t="s">
        <v>2791</v>
      </c>
      <c r="F57" s="0" t="s">
        <v>2792</v>
      </c>
      <c r="G57" s="0" t="s">
        <v>1712</v>
      </c>
    </row>
    <row customHeight="1" ht="11.25">
      <c r="A58" s="0" t="s">
        <v>16</v>
      </c>
      <c r="B58" s="0" t="s">
        <v>2793</v>
      </c>
      <c r="C58" s="0" t="s">
        <v>2794</v>
      </c>
      <c r="D58" s="0" t="s">
        <v>2793</v>
      </c>
      <c r="E58" s="0" t="s">
        <v>2794</v>
      </c>
      <c r="F58" s="0" t="s">
        <v>2792</v>
      </c>
      <c r="G58" s="0" t="s">
        <v>1714</v>
      </c>
    </row>
    <row customHeight="1" ht="11.25">
      <c r="A59" s="0" t="s">
        <v>16</v>
      </c>
      <c r="B59" s="0" t="s">
        <v>2795</v>
      </c>
      <c r="C59" s="0" t="s">
        <v>2796</v>
      </c>
      <c r="D59" s="0" t="s">
        <v>2795</v>
      </c>
      <c r="E59" s="0" t="s">
        <v>2796</v>
      </c>
      <c r="F59" s="0" t="s">
        <v>2792</v>
      </c>
      <c r="G59" s="0" t="s">
        <v>1718</v>
      </c>
    </row>
    <row customHeight="1" ht="11.25">
      <c r="A60" s="0" t="s">
        <v>16</v>
      </c>
      <c r="B60" s="0" t="s">
        <v>2797</v>
      </c>
      <c r="C60" s="0" t="s">
        <v>2798</v>
      </c>
      <c r="D60" s="0" t="s">
        <v>2797</v>
      </c>
      <c r="E60" s="0" t="s">
        <v>2798</v>
      </c>
      <c r="F60" s="0" t="s">
        <v>2792</v>
      </c>
      <c r="G60" s="0" t="s">
        <v>1722</v>
      </c>
    </row>
    <row customHeight="1" ht="11.25">
      <c r="A61" s="0" t="s">
        <v>16</v>
      </c>
      <c r="B61" s="0" t="s">
        <v>2799</v>
      </c>
      <c r="C61" s="0" t="s">
        <v>2800</v>
      </c>
      <c r="D61" s="0" t="s">
        <v>2799</v>
      </c>
      <c r="E61" s="0" t="s">
        <v>2800</v>
      </c>
      <c r="F61" s="0" t="s">
        <v>2792</v>
      </c>
      <c r="G61" s="0" t="s">
        <v>2801</v>
      </c>
    </row>
    <row customHeight="1" ht="11.25">
      <c r="A62" s="0" t="s">
        <v>16</v>
      </c>
      <c r="B62" s="0" t="s">
        <v>2802</v>
      </c>
      <c r="C62" s="0" t="s">
        <v>2803</v>
      </c>
      <c r="D62" s="0" t="s">
        <v>2802</v>
      </c>
      <c r="E62" s="0" t="s">
        <v>2803</v>
      </c>
      <c r="F62" s="0" t="s">
        <v>2792</v>
      </c>
      <c r="G62" s="0" t="s">
        <v>2804</v>
      </c>
    </row>
    <row customHeight="1" ht="11.25">
      <c r="A63" s="0" t="s">
        <v>16</v>
      </c>
      <c r="B63" s="0" t="s">
        <v>104</v>
      </c>
      <c r="C63" s="0" t="s">
        <v>2805</v>
      </c>
      <c r="D63" s="0" t="s">
        <v>2806</v>
      </c>
      <c r="E63" s="0" t="s">
        <v>2807</v>
      </c>
      <c r="F63" s="0" t="s">
        <v>2691</v>
      </c>
      <c r="G63" s="0" t="s">
        <v>2808</v>
      </c>
    </row>
    <row customHeight="1" ht="11.25">
      <c r="A64" s="0" t="s">
        <v>16</v>
      </c>
      <c r="B64" s="0" t="s">
        <v>104</v>
      </c>
      <c r="C64" s="0" t="s">
        <v>2805</v>
      </c>
      <c r="D64" s="0" t="s">
        <v>2809</v>
      </c>
      <c r="E64" s="0" t="s">
        <v>2810</v>
      </c>
      <c r="F64" s="0" t="s">
        <v>2715</v>
      </c>
      <c r="G64" s="0" t="s">
        <v>2811</v>
      </c>
    </row>
    <row customHeight="1" ht="11.25">
      <c r="A65" s="0" t="s">
        <v>16</v>
      </c>
      <c r="B65" s="0" t="s">
        <v>104</v>
      </c>
      <c r="C65" s="0" t="s">
        <v>2805</v>
      </c>
      <c r="D65" s="0" t="s">
        <v>104</v>
      </c>
      <c r="E65" s="0" t="s">
        <v>2805</v>
      </c>
      <c r="F65" s="0" t="s">
        <v>2692</v>
      </c>
      <c r="G65" s="0" t="s">
        <v>2812</v>
      </c>
    </row>
    <row customHeight="1" ht="11.25">
      <c r="A66" s="0" t="s">
        <v>16</v>
      </c>
      <c r="B66" s="0" t="s">
        <v>104</v>
      </c>
      <c r="C66" s="0" t="s">
        <v>2805</v>
      </c>
      <c r="D66" s="0" t="s">
        <v>2813</v>
      </c>
      <c r="E66" s="0" t="s">
        <v>2814</v>
      </c>
      <c r="F66" s="0" t="s">
        <v>2691</v>
      </c>
      <c r="G66" s="0" t="s">
        <v>2815</v>
      </c>
    </row>
    <row customHeight="1" ht="11.25">
      <c r="A67" s="0" t="s">
        <v>16</v>
      </c>
      <c r="B67" s="0" t="s">
        <v>104</v>
      </c>
      <c r="C67" s="0" t="s">
        <v>2805</v>
      </c>
      <c r="D67" s="0" t="s">
        <v>105</v>
      </c>
      <c r="E67" s="0" t="s">
        <v>106</v>
      </c>
      <c r="F67" s="0" t="s">
        <v>2715</v>
      </c>
      <c r="G67" s="0" t="s">
        <v>103</v>
      </c>
    </row>
    <row customHeight="1" ht="11.25">
      <c r="A68" s="0" t="s">
        <v>16</v>
      </c>
      <c r="B68" s="0" t="s">
        <v>104</v>
      </c>
      <c r="C68" s="0" t="s">
        <v>2805</v>
      </c>
      <c r="D68" s="0" t="s">
        <v>2816</v>
      </c>
      <c r="E68" s="0" t="s">
        <v>2817</v>
      </c>
      <c r="F68" s="0" t="s">
        <v>2691</v>
      </c>
      <c r="G68" s="0" t="s">
        <v>2818</v>
      </c>
    </row>
    <row customHeight="1" ht="11.25">
      <c r="A69" s="0" t="s">
        <v>16</v>
      </c>
      <c r="B69" s="0" t="s">
        <v>104</v>
      </c>
      <c r="C69" s="0" t="s">
        <v>2805</v>
      </c>
      <c r="D69" s="0" t="s">
        <v>2819</v>
      </c>
      <c r="E69" s="0" t="s">
        <v>2820</v>
      </c>
      <c r="F69" s="0" t="s">
        <v>2715</v>
      </c>
      <c r="G69" s="0" t="s">
        <v>2245</v>
      </c>
    </row>
    <row customHeight="1" ht="11.25">
      <c r="A70" s="0" t="s">
        <v>16</v>
      </c>
      <c r="B70" s="0" t="s">
        <v>104</v>
      </c>
      <c r="C70" s="0" t="s">
        <v>2805</v>
      </c>
      <c r="D70" s="0" t="s">
        <v>2821</v>
      </c>
      <c r="E70" s="0" t="s">
        <v>2822</v>
      </c>
      <c r="F70" s="0" t="s">
        <v>2691</v>
      </c>
      <c r="G70" s="0" t="s">
        <v>2823</v>
      </c>
    </row>
    <row customHeight="1" ht="11.25">
      <c r="A71" s="0" t="s">
        <v>16</v>
      </c>
      <c r="B71" s="0" t="s">
        <v>2824</v>
      </c>
      <c r="C71" s="0" t="s">
        <v>2825</v>
      </c>
      <c r="D71" s="0" t="s">
        <v>2826</v>
      </c>
      <c r="E71" s="0" t="s">
        <v>2827</v>
      </c>
      <c r="F71" s="0" t="s">
        <v>2727</v>
      </c>
      <c r="G71" s="0" t="s">
        <v>2828</v>
      </c>
    </row>
    <row customHeight="1" ht="11.25">
      <c r="A72" s="0" t="s">
        <v>16</v>
      </c>
      <c r="B72" s="0" t="s">
        <v>2824</v>
      </c>
      <c r="C72" s="0" t="s">
        <v>2825</v>
      </c>
      <c r="D72" s="0" t="s">
        <v>2824</v>
      </c>
      <c r="E72" s="0" t="s">
        <v>2825</v>
      </c>
      <c r="F72" s="0" t="s">
        <v>2692</v>
      </c>
      <c r="G72" s="0" t="s">
        <v>2829</v>
      </c>
    </row>
    <row customHeight="1" ht="11.25">
      <c r="A73" s="0" t="s">
        <v>16</v>
      </c>
      <c r="B73" s="0" t="s">
        <v>2824</v>
      </c>
      <c r="C73" s="0" t="s">
        <v>2825</v>
      </c>
      <c r="D73" s="0" t="s">
        <v>2830</v>
      </c>
      <c r="E73" s="0" t="s">
        <v>2831</v>
      </c>
      <c r="F73" s="0" t="s">
        <v>2727</v>
      </c>
      <c r="G73" s="0" t="s">
        <v>2832</v>
      </c>
    </row>
    <row customHeight="1" ht="11.25">
      <c r="A74" s="0" t="s">
        <v>16</v>
      </c>
      <c r="B74" s="0" t="s">
        <v>2824</v>
      </c>
      <c r="C74" s="0" t="s">
        <v>2825</v>
      </c>
      <c r="D74" s="0" t="s">
        <v>2833</v>
      </c>
      <c r="E74" s="0" t="s">
        <v>2834</v>
      </c>
      <c r="F74" s="0" t="s">
        <v>2715</v>
      </c>
      <c r="G74" s="0" t="s">
        <v>2835</v>
      </c>
    </row>
    <row customHeight="1" ht="11.25">
      <c r="A75" s="0" t="s">
        <v>16</v>
      </c>
      <c r="B75" s="0" t="s">
        <v>2836</v>
      </c>
      <c r="C75" s="0" t="s">
        <v>2837</v>
      </c>
      <c r="D75" s="0" t="s">
        <v>2838</v>
      </c>
      <c r="E75" s="0" t="s">
        <v>2839</v>
      </c>
      <c r="F75" s="0" t="s">
        <v>2691</v>
      </c>
      <c r="G75" s="0" t="s">
        <v>2840</v>
      </c>
    </row>
    <row customHeight="1" ht="11.25">
      <c r="A76" s="0" t="s">
        <v>16</v>
      </c>
      <c r="B76" s="0" t="s">
        <v>2836</v>
      </c>
      <c r="C76" s="0" t="s">
        <v>2837</v>
      </c>
      <c r="D76" s="0" t="s">
        <v>2841</v>
      </c>
      <c r="E76" s="0" t="s">
        <v>2842</v>
      </c>
      <c r="F76" s="0" t="s">
        <v>2691</v>
      </c>
      <c r="G76" s="0" t="s">
        <v>2843</v>
      </c>
    </row>
    <row customHeight="1" ht="11.25">
      <c r="A77" s="0" t="s">
        <v>16</v>
      </c>
      <c r="B77" s="0" t="s">
        <v>2836</v>
      </c>
      <c r="C77" s="0" t="s">
        <v>2837</v>
      </c>
      <c r="D77" s="0" t="s">
        <v>2844</v>
      </c>
      <c r="E77" s="0" t="s">
        <v>2845</v>
      </c>
      <c r="F77" s="0" t="s">
        <v>2691</v>
      </c>
      <c r="G77" s="0" t="s">
        <v>2846</v>
      </c>
    </row>
    <row customHeight="1" ht="11.25">
      <c r="A78" s="0" t="s">
        <v>16</v>
      </c>
      <c r="B78" s="0" t="s">
        <v>2836</v>
      </c>
      <c r="C78" s="0" t="s">
        <v>2837</v>
      </c>
      <c r="D78" s="0" t="s">
        <v>2847</v>
      </c>
      <c r="E78" s="0" t="s">
        <v>2848</v>
      </c>
      <c r="F78" s="0" t="s">
        <v>2691</v>
      </c>
      <c r="G78" s="0" t="s">
        <v>2849</v>
      </c>
    </row>
    <row customHeight="1" ht="11.25">
      <c r="A79" s="0" t="s">
        <v>16</v>
      </c>
      <c r="B79" s="0" t="s">
        <v>2836</v>
      </c>
      <c r="C79" s="0" t="s">
        <v>2837</v>
      </c>
      <c r="D79" s="0" t="s">
        <v>2850</v>
      </c>
      <c r="E79" s="0" t="s">
        <v>2851</v>
      </c>
      <c r="F79" s="0" t="s">
        <v>2691</v>
      </c>
      <c r="G79" s="0" t="s">
        <v>2852</v>
      </c>
    </row>
    <row customHeight="1" ht="11.25">
      <c r="A80" s="0" t="s">
        <v>16</v>
      </c>
      <c r="B80" s="0" t="s">
        <v>2836</v>
      </c>
      <c r="C80" s="0" t="s">
        <v>2837</v>
      </c>
      <c r="D80" s="0" t="s">
        <v>2853</v>
      </c>
      <c r="E80" s="0" t="s">
        <v>2854</v>
      </c>
      <c r="F80" s="0" t="s">
        <v>2691</v>
      </c>
      <c r="G80" s="0" t="s">
        <v>2855</v>
      </c>
    </row>
    <row customHeight="1" ht="11.25">
      <c r="A81" s="0" t="s">
        <v>16</v>
      </c>
      <c r="B81" s="0" t="s">
        <v>2836</v>
      </c>
      <c r="C81" s="0" t="s">
        <v>2837</v>
      </c>
      <c r="D81" s="0" t="s">
        <v>2856</v>
      </c>
      <c r="E81" s="0" t="s">
        <v>2857</v>
      </c>
      <c r="F81" s="0" t="s">
        <v>2691</v>
      </c>
      <c r="G81" s="0" t="s">
        <v>2858</v>
      </c>
    </row>
    <row customHeight="1" ht="11.25">
      <c r="A82" s="0" t="s">
        <v>16</v>
      </c>
      <c r="B82" s="0" t="s">
        <v>2836</v>
      </c>
      <c r="C82" s="0" t="s">
        <v>2837</v>
      </c>
      <c r="D82" s="0" t="s">
        <v>2859</v>
      </c>
      <c r="E82" s="0" t="s">
        <v>2860</v>
      </c>
      <c r="F82" s="0" t="s">
        <v>2691</v>
      </c>
      <c r="G82" s="0" t="s">
        <v>2861</v>
      </c>
    </row>
    <row customHeight="1" ht="11.25">
      <c r="A83" s="0" t="s">
        <v>16</v>
      </c>
      <c r="B83" s="0" t="s">
        <v>2836</v>
      </c>
      <c r="C83" s="0" t="s">
        <v>2837</v>
      </c>
      <c r="D83" s="0" t="s">
        <v>2836</v>
      </c>
      <c r="E83" s="0" t="s">
        <v>2837</v>
      </c>
      <c r="F83" s="0" t="s">
        <v>2692</v>
      </c>
      <c r="G83" s="0" t="s">
        <v>2862</v>
      </c>
    </row>
    <row customHeight="1" ht="11.25">
      <c r="A84" s="0" t="s">
        <v>16</v>
      </c>
      <c r="B84" s="0" t="s">
        <v>2836</v>
      </c>
      <c r="C84" s="0" t="s">
        <v>2837</v>
      </c>
      <c r="D84" s="0" t="s">
        <v>2863</v>
      </c>
      <c r="E84" s="0" t="s">
        <v>2864</v>
      </c>
      <c r="F84" s="0" t="s">
        <v>2691</v>
      </c>
      <c r="G84" s="0" t="s">
        <v>2865</v>
      </c>
    </row>
    <row customHeight="1" ht="11.25">
      <c r="A85" s="0" t="s">
        <v>16</v>
      </c>
      <c r="B85" s="0" t="s">
        <v>2836</v>
      </c>
      <c r="C85" s="0" t="s">
        <v>2837</v>
      </c>
      <c r="D85" s="0" t="s">
        <v>2866</v>
      </c>
      <c r="E85" s="0" t="s">
        <v>2867</v>
      </c>
      <c r="F85" s="0" t="s">
        <v>2691</v>
      </c>
      <c r="G85" s="0" t="s">
        <v>2868</v>
      </c>
    </row>
    <row customHeight="1" ht="11.25">
      <c r="A86" s="0" t="s">
        <v>16</v>
      </c>
      <c r="B86" s="0" t="s">
        <v>2836</v>
      </c>
      <c r="C86" s="0" t="s">
        <v>2837</v>
      </c>
      <c r="D86" s="0" t="s">
        <v>2869</v>
      </c>
      <c r="E86" s="0" t="s">
        <v>2870</v>
      </c>
      <c r="F86" s="0" t="s">
        <v>2691</v>
      </c>
      <c r="G86" s="0" t="s">
        <v>2871</v>
      </c>
    </row>
    <row customHeight="1" ht="11.25">
      <c r="A87" s="0" t="s">
        <v>16</v>
      </c>
      <c r="B87" s="0" t="s">
        <v>2836</v>
      </c>
      <c r="C87" s="0" t="s">
        <v>2837</v>
      </c>
      <c r="D87" s="0" t="s">
        <v>2872</v>
      </c>
      <c r="E87" s="0" t="s">
        <v>2873</v>
      </c>
      <c r="F87" s="0" t="s">
        <v>2691</v>
      </c>
      <c r="G87" s="0" t="s">
        <v>2874</v>
      </c>
    </row>
    <row customHeight="1" ht="11.25">
      <c r="A88" s="0" t="s">
        <v>16</v>
      </c>
      <c r="B88" s="0" t="s">
        <v>2875</v>
      </c>
      <c r="C88" s="0" t="s">
        <v>2876</v>
      </c>
      <c r="D88" s="0" t="s">
        <v>2877</v>
      </c>
      <c r="E88" s="0" t="s">
        <v>2878</v>
      </c>
      <c r="F88" s="0" t="s">
        <v>2691</v>
      </c>
      <c r="G88" s="0" t="s">
        <v>2879</v>
      </c>
    </row>
    <row customHeight="1" ht="11.25">
      <c r="A89" s="0" t="s">
        <v>16</v>
      </c>
      <c r="B89" s="0" t="s">
        <v>2875</v>
      </c>
      <c r="C89" s="0" t="s">
        <v>2876</v>
      </c>
      <c r="D89" s="0" t="s">
        <v>2880</v>
      </c>
      <c r="E89" s="0" t="s">
        <v>2881</v>
      </c>
      <c r="F89" s="0" t="s">
        <v>2691</v>
      </c>
      <c r="G89" s="0" t="s">
        <v>2882</v>
      </c>
    </row>
    <row customHeight="1" ht="11.25">
      <c r="A90" s="0" t="s">
        <v>16</v>
      </c>
      <c r="B90" s="0" t="s">
        <v>2875</v>
      </c>
      <c r="C90" s="0" t="s">
        <v>2876</v>
      </c>
      <c r="D90" s="0" t="s">
        <v>2883</v>
      </c>
      <c r="E90" s="0" t="s">
        <v>2884</v>
      </c>
      <c r="F90" s="0" t="s">
        <v>2691</v>
      </c>
      <c r="G90" s="0" t="s">
        <v>2885</v>
      </c>
    </row>
    <row customHeight="1" ht="11.25">
      <c r="A91" s="0" t="s">
        <v>16</v>
      </c>
      <c r="B91" s="0" t="s">
        <v>2875</v>
      </c>
      <c r="C91" s="0" t="s">
        <v>2876</v>
      </c>
      <c r="D91" s="0" t="s">
        <v>2886</v>
      </c>
      <c r="E91" s="0" t="s">
        <v>2887</v>
      </c>
      <c r="F91" s="0" t="s">
        <v>2691</v>
      </c>
      <c r="G91" s="0" t="s">
        <v>2888</v>
      </c>
    </row>
    <row customHeight="1" ht="11.25">
      <c r="A92" s="0" t="s">
        <v>16</v>
      </c>
      <c r="B92" s="0" t="s">
        <v>2875</v>
      </c>
      <c r="C92" s="0" t="s">
        <v>2876</v>
      </c>
      <c r="D92" s="0" t="s">
        <v>2889</v>
      </c>
      <c r="E92" s="0" t="s">
        <v>2890</v>
      </c>
      <c r="F92" s="0" t="s">
        <v>2691</v>
      </c>
      <c r="G92" s="0" t="s">
        <v>2891</v>
      </c>
    </row>
    <row customHeight="1" ht="11.25">
      <c r="A93" s="0" t="s">
        <v>16</v>
      </c>
      <c r="B93" s="0" t="s">
        <v>2875</v>
      </c>
      <c r="C93" s="0" t="s">
        <v>2876</v>
      </c>
      <c r="D93" s="0" t="s">
        <v>2892</v>
      </c>
      <c r="E93" s="0" t="s">
        <v>2893</v>
      </c>
      <c r="F93" s="0" t="s">
        <v>2691</v>
      </c>
      <c r="G93" s="0" t="s">
        <v>2894</v>
      </c>
    </row>
    <row customHeight="1" ht="11.25">
      <c r="A94" s="0" t="s">
        <v>16</v>
      </c>
      <c r="B94" s="0" t="s">
        <v>2875</v>
      </c>
      <c r="C94" s="0" t="s">
        <v>2876</v>
      </c>
      <c r="D94" s="0" t="s">
        <v>2895</v>
      </c>
      <c r="E94" s="0" t="s">
        <v>2896</v>
      </c>
      <c r="F94" s="0" t="s">
        <v>2691</v>
      </c>
      <c r="G94" s="0" t="s">
        <v>2897</v>
      </c>
    </row>
    <row customHeight="1" ht="11.25">
      <c r="A95" s="0" t="s">
        <v>16</v>
      </c>
      <c r="B95" s="0" t="s">
        <v>2875</v>
      </c>
      <c r="C95" s="0" t="s">
        <v>2876</v>
      </c>
      <c r="D95" s="0" t="s">
        <v>2898</v>
      </c>
      <c r="E95" s="0" t="s">
        <v>2899</v>
      </c>
      <c r="F95" s="0" t="s">
        <v>2691</v>
      </c>
      <c r="G95" s="0" t="s">
        <v>2900</v>
      </c>
    </row>
    <row customHeight="1" ht="11.25">
      <c r="A96" s="0" t="s">
        <v>16</v>
      </c>
      <c r="B96" s="0" t="s">
        <v>2875</v>
      </c>
      <c r="C96" s="0" t="s">
        <v>2876</v>
      </c>
      <c r="D96" s="0" t="s">
        <v>2866</v>
      </c>
      <c r="E96" s="0" t="s">
        <v>2901</v>
      </c>
      <c r="F96" s="0" t="s">
        <v>2691</v>
      </c>
      <c r="G96" s="0" t="s">
        <v>2902</v>
      </c>
    </row>
    <row customHeight="1" ht="11.25">
      <c r="A97" s="0" t="s">
        <v>16</v>
      </c>
      <c r="B97" s="0" t="s">
        <v>2875</v>
      </c>
      <c r="C97" s="0" t="s">
        <v>2876</v>
      </c>
      <c r="D97" s="0" t="s">
        <v>2875</v>
      </c>
      <c r="E97" s="0" t="s">
        <v>2876</v>
      </c>
      <c r="F97" s="0" t="s">
        <v>2692</v>
      </c>
      <c r="G97" s="0" t="s">
        <v>2903</v>
      </c>
    </row>
    <row customHeight="1" ht="11.25">
      <c r="A98" s="0" t="s">
        <v>16</v>
      </c>
      <c r="B98" s="0" t="s">
        <v>2875</v>
      </c>
      <c r="C98" s="0" t="s">
        <v>2876</v>
      </c>
      <c r="D98" s="0" t="s">
        <v>2904</v>
      </c>
      <c r="E98" s="0" t="s">
        <v>2905</v>
      </c>
      <c r="F98" s="0" t="s">
        <v>2691</v>
      </c>
      <c r="G98" s="0" t="s">
        <v>2906</v>
      </c>
    </row>
    <row customHeight="1" ht="11.25">
      <c r="A99" s="0" t="s">
        <v>16</v>
      </c>
      <c r="B99" s="0" t="s">
        <v>2875</v>
      </c>
      <c r="C99" s="0" t="s">
        <v>2876</v>
      </c>
      <c r="D99" s="0" t="s">
        <v>2734</v>
      </c>
      <c r="E99" s="0" t="s">
        <v>2907</v>
      </c>
      <c r="F99" s="0" t="s">
        <v>2691</v>
      </c>
      <c r="G99" s="0" t="s">
        <v>2908</v>
      </c>
    </row>
    <row customHeight="1" ht="11.25">
      <c r="A100" s="0" t="s">
        <v>16</v>
      </c>
      <c r="B100" s="0" t="s">
        <v>2875</v>
      </c>
      <c r="C100" s="0" t="s">
        <v>2876</v>
      </c>
      <c r="D100" s="0" t="s">
        <v>2909</v>
      </c>
      <c r="E100" s="0" t="s">
        <v>2910</v>
      </c>
      <c r="F100" s="0" t="s">
        <v>2691</v>
      </c>
      <c r="G100" s="0" t="s">
        <v>2911</v>
      </c>
    </row>
    <row customHeight="1" ht="11.25">
      <c r="A101" s="0" t="s">
        <v>16</v>
      </c>
      <c r="B101" s="0" t="s">
        <v>2875</v>
      </c>
      <c r="C101" s="0" t="s">
        <v>2876</v>
      </c>
      <c r="D101" s="0" t="s">
        <v>2912</v>
      </c>
      <c r="E101" s="0" t="s">
        <v>2913</v>
      </c>
      <c r="F101" s="0" t="s">
        <v>2691</v>
      </c>
      <c r="G101" s="0" t="s">
        <v>2914</v>
      </c>
    </row>
    <row customHeight="1" ht="11.25">
      <c r="A102" s="0" t="s">
        <v>16</v>
      </c>
      <c r="B102" s="0" t="s">
        <v>2915</v>
      </c>
      <c r="C102" s="0" t="s">
        <v>2916</v>
      </c>
      <c r="D102" s="0" t="s">
        <v>2917</v>
      </c>
      <c r="E102" s="0" t="s">
        <v>2918</v>
      </c>
      <c r="F102" s="0" t="s">
        <v>2691</v>
      </c>
      <c r="G102" s="0" t="s">
        <v>2919</v>
      </c>
    </row>
    <row customHeight="1" ht="11.25">
      <c r="A103" s="0" t="s">
        <v>16</v>
      </c>
      <c r="B103" s="0" t="s">
        <v>2915</v>
      </c>
      <c r="C103" s="0" t="s">
        <v>2916</v>
      </c>
      <c r="D103" s="0" t="s">
        <v>2920</v>
      </c>
      <c r="E103" s="0" t="s">
        <v>2921</v>
      </c>
      <c r="F103" s="0" t="s">
        <v>2691</v>
      </c>
      <c r="G103" s="0" t="s">
        <v>2922</v>
      </c>
    </row>
    <row customHeight="1" ht="11.25">
      <c r="A104" s="0" t="s">
        <v>16</v>
      </c>
      <c r="B104" s="0" t="s">
        <v>2915</v>
      </c>
      <c r="C104" s="0" t="s">
        <v>2916</v>
      </c>
      <c r="D104" s="0" t="s">
        <v>2923</v>
      </c>
      <c r="E104" s="0" t="s">
        <v>2924</v>
      </c>
      <c r="F104" s="0" t="s">
        <v>2691</v>
      </c>
      <c r="G104" s="0" t="s">
        <v>2925</v>
      </c>
    </row>
    <row customHeight="1" ht="11.25">
      <c r="A105" s="0" t="s">
        <v>16</v>
      </c>
      <c r="B105" s="0" t="s">
        <v>2915</v>
      </c>
      <c r="C105" s="0" t="s">
        <v>2916</v>
      </c>
      <c r="D105" s="0" t="s">
        <v>2926</v>
      </c>
      <c r="E105" s="0" t="s">
        <v>2927</v>
      </c>
      <c r="F105" s="0" t="s">
        <v>2691</v>
      </c>
      <c r="G105" s="0" t="s">
        <v>2928</v>
      </c>
    </row>
    <row customHeight="1" ht="11.25">
      <c r="A106" s="0" t="s">
        <v>16</v>
      </c>
      <c r="B106" s="0" t="s">
        <v>2915</v>
      </c>
      <c r="C106" s="0" t="s">
        <v>2916</v>
      </c>
      <c r="D106" s="0" t="s">
        <v>2929</v>
      </c>
      <c r="E106" s="0" t="s">
        <v>2930</v>
      </c>
      <c r="F106" s="0" t="s">
        <v>2691</v>
      </c>
      <c r="G106" s="0" t="s">
        <v>2931</v>
      </c>
    </row>
    <row customHeight="1" ht="11.25">
      <c r="A107" s="0" t="s">
        <v>16</v>
      </c>
      <c r="B107" s="0" t="s">
        <v>2915</v>
      </c>
      <c r="C107" s="0" t="s">
        <v>2916</v>
      </c>
      <c r="D107" s="0" t="s">
        <v>2932</v>
      </c>
      <c r="E107" s="0" t="s">
        <v>2933</v>
      </c>
      <c r="F107" s="0" t="s">
        <v>2691</v>
      </c>
      <c r="G107" s="0" t="s">
        <v>2934</v>
      </c>
    </row>
    <row customHeight="1" ht="11.25">
      <c r="A108" s="0" t="s">
        <v>16</v>
      </c>
      <c r="B108" s="0" t="s">
        <v>2915</v>
      </c>
      <c r="C108" s="0" t="s">
        <v>2916</v>
      </c>
      <c r="D108" s="0" t="s">
        <v>2935</v>
      </c>
      <c r="E108" s="0" t="s">
        <v>2936</v>
      </c>
      <c r="F108" s="0" t="s">
        <v>2691</v>
      </c>
      <c r="G108" s="0" t="s">
        <v>2937</v>
      </c>
    </row>
    <row customHeight="1" ht="11.25">
      <c r="A109" s="0" t="s">
        <v>16</v>
      </c>
      <c r="B109" s="0" t="s">
        <v>2915</v>
      </c>
      <c r="C109" s="0" t="s">
        <v>2916</v>
      </c>
      <c r="D109" s="0" t="s">
        <v>2938</v>
      </c>
      <c r="E109" s="0" t="s">
        <v>2939</v>
      </c>
      <c r="F109" s="0" t="s">
        <v>2691</v>
      </c>
      <c r="G109" s="0" t="s">
        <v>2940</v>
      </c>
    </row>
    <row customHeight="1" ht="11.25">
      <c r="A110" s="0" t="s">
        <v>16</v>
      </c>
      <c r="B110" s="0" t="s">
        <v>2915</v>
      </c>
      <c r="C110" s="0" t="s">
        <v>2916</v>
      </c>
      <c r="D110" s="0" t="s">
        <v>2941</v>
      </c>
      <c r="E110" s="0" t="s">
        <v>2942</v>
      </c>
      <c r="F110" s="0" t="s">
        <v>2691</v>
      </c>
      <c r="G110" s="0" t="s">
        <v>2943</v>
      </c>
    </row>
    <row customHeight="1" ht="11.25">
      <c r="A111" s="0" t="s">
        <v>16</v>
      </c>
      <c r="B111" s="0" t="s">
        <v>2915</v>
      </c>
      <c r="C111" s="0" t="s">
        <v>2916</v>
      </c>
      <c r="D111" s="0" t="s">
        <v>2944</v>
      </c>
      <c r="E111" s="0" t="s">
        <v>2945</v>
      </c>
      <c r="F111" s="0" t="s">
        <v>2691</v>
      </c>
      <c r="G111" s="0" t="s">
        <v>2946</v>
      </c>
    </row>
    <row customHeight="1" ht="11.25">
      <c r="A112" s="0" t="s">
        <v>16</v>
      </c>
      <c r="B112" s="0" t="s">
        <v>2915</v>
      </c>
      <c r="C112" s="0" t="s">
        <v>2916</v>
      </c>
      <c r="D112" s="0" t="s">
        <v>2915</v>
      </c>
      <c r="E112" s="0" t="s">
        <v>2916</v>
      </c>
      <c r="F112" s="0" t="s">
        <v>2692</v>
      </c>
      <c r="G112" s="0" t="s">
        <v>2947</v>
      </c>
    </row>
    <row customHeight="1" ht="11.25">
      <c r="A113" s="0" t="s">
        <v>16</v>
      </c>
      <c r="B113" s="0" t="s">
        <v>2915</v>
      </c>
      <c r="C113" s="0" t="s">
        <v>2916</v>
      </c>
      <c r="D113" s="0" t="s">
        <v>2948</v>
      </c>
      <c r="E113" s="0" t="s">
        <v>2949</v>
      </c>
      <c r="F113" s="0" t="s">
        <v>2691</v>
      </c>
      <c r="G113" s="0" t="s">
        <v>2950</v>
      </c>
    </row>
    <row customHeight="1" ht="11.25">
      <c r="A114" s="0" t="s">
        <v>16</v>
      </c>
      <c r="B114" s="0" t="s">
        <v>2951</v>
      </c>
      <c r="C114" s="0" t="s">
        <v>2952</v>
      </c>
      <c r="D114" s="0" t="s">
        <v>2953</v>
      </c>
      <c r="E114" s="0" t="s">
        <v>2954</v>
      </c>
      <c r="F114" s="0" t="s">
        <v>2691</v>
      </c>
      <c r="G114" s="0" t="s">
        <v>2955</v>
      </c>
    </row>
    <row customHeight="1" ht="11.25">
      <c r="A115" s="0" t="s">
        <v>16</v>
      </c>
      <c r="B115" s="0" t="s">
        <v>2951</v>
      </c>
      <c r="C115" s="0" t="s">
        <v>2952</v>
      </c>
      <c r="D115" s="0" t="s">
        <v>2956</v>
      </c>
      <c r="E115" s="0" t="s">
        <v>2957</v>
      </c>
      <c r="F115" s="0" t="s">
        <v>2691</v>
      </c>
      <c r="G115" s="0" t="s">
        <v>2958</v>
      </c>
    </row>
    <row customHeight="1" ht="11.25">
      <c r="A116" s="0" t="s">
        <v>16</v>
      </c>
      <c r="B116" s="0" t="s">
        <v>2951</v>
      </c>
      <c r="C116" s="0" t="s">
        <v>2952</v>
      </c>
      <c r="D116" s="0" t="s">
        <v>2959</v>
      </c>
      <c r="E116" s="0" t="s">
        <v>2960</v>
      </c>
      <c r="F116" s="0" t="s">
        <v>2691</v>
      </c>
      <c r="G116" s="0" t="s">
        <v>2961</v>
      </c>
    </row>
    <row customHeight="1" ht="11.25">
      <c r="A117" s="0" t="s">
        <v>16</v>
      </c>
      <c r="B117" s="0" t="s">
        <v>2951</v>
      </c>
      <c r="C117" s="0" t="s">
        <v>2952</v>
      </c>
      <c r="D117" s="0" t="s">
        <v>2962</v>
      </c>
      <c r="E117" s="0" t="s">
        <v>2963</v>
      </c>
      <c r="F117" s="0" t="s">
        <v>2720</v>
      </c>
      <c r="G117" s="0" t="s">
        <v>2964</v>
      </c>
    </row>
    <row customHeight="1" ht="11.25">
      <c r="A118" s="0" t="s">
        <v>16</v>
      </c>
      <c r="B118" s="0" t="s">
        <v>2951</v>
      </c>
      <c r="C118" s="0" t="s">
        <v>2952</v>
      </c>
      <c r="D118" s="0" t="s">
        <v>2965</v>
      </c>
      <c r="E118" s="0" t="s">
        <v>2966</v>
      </c>
      <c r="F118" s="0" t="s">
        <v>2691</v>
      </c>
      <c r="G118" s="0" t="s">
        <v>2967</v>
      </c>
    </row>
    <row customHeight="1" ht="11.25">
      <c r="A119" s="0" t="s">
        <v>16</v>
      </c>
      <c r="B119" s="0" t="s">
        <v>2951</v>
      </c>
      <c r="C119" s="0" t="s">
        <v>2952</v>
      </c>
      <c r="D119" s="0" t="s">
        <v>2968</v>
      </c>
      <c r="E119" s="0" t="s">
        <v>2969</v>
      </c>
      <c r="F119" s="0" t="s">
        <v>2691</v>
      </c>
      <c r="G119" s="0" t="s">
        <v>2970</v>
      </c>
    </row>
    <row customHeight="1" ht="11.25">
      <c r="A120" s="0" t="s">
        <v>16</v>
      </c>
      <c r="B120" s="0" t="s">
        <v>2951</v>
      </c>
      <c r="C120" s="0" t="s">
        <v>2952</v>
      </c>
      <c r="D120" s="0" t="s">
        <v>2971</v>
      </c>
      <c r="E120" s="0" t="s">
        <v>2972</v>
      </c>
      <c r="F120" s="0" t="s">
        <v>2691</v>
      </c>
      <c r="G120" s="0" t="s">
        <v>2973</v>
      </c>
    </row>
    <row customHeight="1" ht="11.25">
      <c r="A121" s="0" t="s">
        <v>16</v>
      </c>
      <c r="B121" s="0" t="s">
        <v>2951</v>
      </c>
      <c r="C121" s="0" t="s">
        <v>2952</v>
      </c>
      <c r="D121" s="0" t="s">
        <v>2974</v>
      </c>
      <c r="E121" s="0" t="s">
        <v>2975</v>
      </c>
      <c r="F121" s="0" t="s">
        <v>2691</v>
      </c>
      <c r="G121" s="0" t="s">
        <v>2976</v>
      </c>
    </row>
    <row customHeight="1" ht="11.25">
      <c r="A122" s="0" t="s">
        <v>16</v>
      </c>
      <c r="B122" s="0" t="s">
        <v>2951</v>
      </c>
      <c r="C122" s="0" t="s">
        <v>2952</v>
      </c>
      <c r="D122" s="0" t="s">
        <v>2977</v>
      </c>
      <c r="E122" s="0" t="s">
        <v>2978</v>
      </c>
      <c r="F122" s="0" t="s">
        <v>2691</v>
      </c>
      <c r="G122" s="0" t="s">
        <v>2979</v>
      </c>
    </row>
    <row customHeight="1" ht="11.25">
      <c r="A123" s="0" t="s">
        <v>16</v>
      </c>
      <c r="B123" s="0" t="s">
        <v>2951</v>
      </c>
      <c r="C123" s="0" t="s">
        <v>2952</v>
      </c>
      <c r="D123" s="0" t="s">
        <v>2980</v>
      </c>
      <c r="E123" s="0" t="s">
        <v>2981</v>
      </c>
      <c r="F123" s="0" t="s">
        <v>2727</v>
      </c>
      <c r="G123" s="0" t="s">
        <v>2982</v>
      </c>
    </row>
    <row customHeight="1" ht="11.25">
      <c r="A124" s="0" t="s">
        <v>16</v>
      </c>
      <c r="B124" s="0" t="s">
        <v>2951</v>
      </c>
      <c r="C124" s="0" t="s">
        <v>2952</v>
      </c>
      <c r="D124" s="0" t="s">
        <v>2951</v>
      </c>
      <c r="E124" s="0" t="s">
        <v>2952</v>
      </c>
      <c r="F124" s="0" t="s">
        <v>2692</v>
      </c>
      <c r="G124" s="0" t="s">
        <v>2983</v>
      </c>
    </row>
    <row customHeight="1" ht="11.25">
      <c r="A125" s="0" t="s">
        <v>16</v>
      </c>
      <c r="B125" s="0" t="s">
        <v>2951</v>
      </c>
      <c r="C125" s="0" t="s">
        <v>2952</v>
      </c>
      <c r="D125" s="0" t="s">
        <v>2984</v>
      </c>
      <c r="E125" s="0" t="s">
        <v>2985</v>
      </c>
      <c r="F125" s="0" t="s">
        <v>2691</v>
      </c>
      <c r="G125" s="0" t="s">
        <v>2986</v>
      </c>
    </row>
    <row customHeight="1" ht="11.25">
      <c r="A126" s="0" t="s">
        <v>16</v>
      </c>
      <c r="B126" s="0" t="s">
        <v>2951</v>
      </c>
      <c r="C126" s="0" t="s">
        <v>2952</v>
      </c>
      <c r="D126" s="0" t="s">
        <v>2987</v>
      </c>
      <c r="E126" s="0" t="s">
        <v>2988</v>
      </c>
      <c r="F126" s="0" t="s">
        <v>2691</v>
      </c>
      <c r="G126" s="0" t="s">
        <v>2989</v>
      </c>
    </row>
    <row customHeight="1" ht="11.25">
      <c r="A127" s="0" t="s">
        <v>16</v>
      </c>
      <c r="B127" s="0" t="s">
        <v>2990</v>
      </c>
      <c r="C127" s="0" t="s">
        <v>2991</v>
      </c>
      <c r="D127" s="0" t="s">
        <v>2992</v>
      </c>
      <c r="E127" s="0" t="s">
        <v>2993</v>
      </c>
      <c r="F127" s="0" t="s">
        <v>2691</v>
      </c>
      <c r="G127" s="0" t="s">
        <v>2994</v>
      </c>
    </row>
    <row customHeight="1" ht="11.25">
      <c r="A128" s="0" t="s">
        <v>16</v>
      </c>
      <c r="B128" s="0" t="s">
        <v>2990</v>
      </c>
      <c r="C128" s="0" t="s">
        <v>2991</v>
      </c>
      <c r="D128" s="0" t="s">
        <v>2995</v>
      </c>
      <c r="E128" s="0" t="s">
        <v>2996</v>
      </c>
      <c r="F128" s="0" t="s">
        <v>2727</v>
      </c>
      <c r="G128" s="0" t="s">
        <v>2997</v>
      </c>
    </row>
    <row customHeight="1" ht="11.25">
      <c r="A129" s="0" t="s">
        <v>16</v>
      </c>
      <c r="B129" s="0" t="s">
        <v>2990</v>
      </c>
      <c r="C129" s="0" t="s">
        <v>2991</v>
      </c>
      <c r="D129" s="0" t="s">
        <v>2998</v>
      </c>
      <c r="E129" s="0" t="s">
        <v>2999</v>
      </c>
      <c r="F129" s="0" t="s">
        <v>2691</v>
      </c>
      <c r="G129" s="0" t="s">
        <v>3000</v>
      </c>
    </row>
    <row customHeight="1" ht="11.25">
      <c r="A130" s="0" t="s">
        <v>16</v>
      </c>
      <c r="B130" s="0" t="s">
        <v>2990</v>
      </c>
      <c r="C130" s="0" t="s">
        <v>2991</v>
      </c>
      <c r="D130" s="0" t="s">
        <v>3001</v>
      </c>
      <c r="E130" s="0" t="s">
        <v>3002</v>
      </c>
      <c r="F130" s="0" t="s">
        <v>2691</v>
      </c>
      <c r="G130" s="0" t="s">
        <v>3003</v>
      </c>
    </row>
    <row customHeight="1" ht="11.25">
      <c r="A131" s="0" t="s">
        <v>16</v>
      </c>
      <c r="B131" s="0" t="s">
        <v>2990</v>
      </c>
      <c r="C131" s="0" t="s">
        <v>2991</v>
      </c>
      <c r="D131" s="0" t="s">
        <v>3004</v>
      </c>
      <c r="E131" s="0" t="s">
        <v>3005</v>
      </c>
      <c r="F131" s="0" t="s">
        <v>2691</v>
      </c>
      <c r="G131" s="0" t="s">
        <v>3006</v>
      </c>
    </row>
    <row customHeight="1" ht="11.25">
      <c r="A132" s="0" t="s">
        <v>16</v>
      </c>
      <c r="B132" s="0" t="s">
        <v>2990</v>
      </c>
      <c r="C132" s="0" t="s">
        <v>2991</v>
      </c>
      <c r="D132" s="0" t="s">
        <v>3007</v>
      </c>
      <c r="E132" s="0" t="s">
        <v>3008</v>
      </c>
      <c r="F132" s="0" t="s">
        <v>2691</v>
      </c>
      <c r="G132" s="0" t="s">
        <v>3009</v>
      </c>
    </row>
    <row customHeight="1" ht="11.25">
      <c r="A133" s="0" t="s">
        <v>16</v>
      </c>
      <c r="B133" s="0" t="s">
        <v>2990</v>
      </c>
      <c r="C133" s="0" t="s">
        <v>2991</v>
      </c>
      <c r="D133" s="0" t="s">
        <v>3010</v>
      </c>
      <c r="E133" s="0" t="s">
        <v>3011</v>
      </c>
      <c r="F133" s="0" t="s">
        <v>2691</v>
      </c>
      <c r="G133" s="0" t="s">
        <v>3012</v>
      </c>
    </row>
    <row customHeight="1" ht="11.25">
      <c r="A134" s="0" t="s">
        <v>16</v>
      </c>
      <c r="B134" s="0" t="s">
        <v>2990</v>
      </c>
      <c r="C134" s="0" t="s">
        <v>2991</v>
      </c>
      <c r="D134" s="0" t="s">
        <v>3013</v>
      </c>
      <c r="E134" s="0" t="s">
        <v>3014</v>
      </c>
      <c r="F134" s="0" t="s">
        <v>2691</v>
      </c>
      <c r="G134" s="0" t="s">
        <v>3015</v>
      </c>
    </row>
    <row customHeight="1" ht="11.25">
      <c r="A135" s="0" t="s">
        <v>16</v>
      </c>
      <c r="B135" s="0" t="s">
        <v>2990</v>
      </c>
      <c r="C135" s="0" t="s">
        <v>2991</v>
      </c>
      <c r="D135" s="0" t="s">
        <v>3016</v>
      </c>
      <c r="E135" s="0" t="s">
        <v>3017</v>
      </c>
      <c r="F135" s="0" t="s">
        <v>2691</v>
      </c>
      <c r="G135" s="0" t="s">
        <v>3018</v>
      </c>
    </row>
    <row customHeight="1" ht="11.25">
      <c r="A136" s="0" t="s">
        <v>16</v>
      </c>
      <c r="B136" s="0" t="s">
        <v>2990</v>
      </c>
      <c r="C136" s="0" t="s">
        <v>2991</v>
      </c>
      <c r="D136" s="0" t="s">
        <v>3019</v>
      </c>
      <c r="E136" s="0" t="s">
        <v>3020</v>
      </c>
      <c r="F136" s="0" t="s">
        <v>2727</v>
      </c>
      <c r="G136" s="0" t="s">
        <v>3021</v>
      </c>
    </row>
    <row customHeight="1" ht="11.25">
      <c r="A137" s="0" t="s">
        <v>16</v>
      </c>
      <c r="B137" s="0" t="s">
        <v>2990</v>
      </c>
      <c r="C137" s="0" t="s">
        <v>2991</v>
      </c>
      <c r="D137" s="0" t="s">
        <v>2990</v>
      </c>
      <c r="E137" s="0" t="s">
        <v>2991</v>
      </c>
      <c r="F137" s="0" t="s">
        <v>2692</v>
      </c>
      <c r="G137" s="0" t="s">
        <v>3022</v>
      </c>
    </row>
    <row customHeight="1" ht="11.25">
      <c r="A138" s="0" t="s">
        <v>16</v>
      </c>
      <c r="B138" s="0" t="s">
        <v>2990</v>
      </c>
      <c r="C138" s="0" t="s">
        <v>2991</v>
      </c>
      <c r="D138" s="0" t="s">
        <v>3023</v>
      </c>
      <c r="E138" s="0" t="s">
        <v>3024</v>
      </c>
      <c r="F138" s="0" t="s">
        <v>2727</v>
      </c>
      <c r="G138" s="0" t="s">
        <v>3025</v>
      </c>
    </row>
    <row customHeight="1" ht="11.25">
      <c r="A139" s="0" t="s">
        <v>16</v>
      </c>
      <c r="B139" s="0" t="s">
        <v>2990</v>
      </c>
      <c r="C139" s="0" t="s">
        <v>2991</v>
      </c>
      <c r="D139" s="0" t="s">
        <v>3026</v>
      </c>
      <c r="E139" s="0" t="s">
        <v>3027</v>
      </c>
      <c r="F139" s="0" t="s">
        <v>2691</v>
      </c>
      <c r="G139" s="0" t="s">
        <v>3028</v>
      </c>
    </row>
    <row customHeight="1" ht="11.25">
      <c r="A140" s="0" t="s">
        <v>16</v>
      </c>
      <c r="B140" s="0" t="s">
        <v>2990</v>
      </c>
      <c r="C140" s="0" t="s">
        <v>2991</v>
      </c>
      <c r="D140" s="0" t="s">
        <v>3029</v>
      </c>
      <c r="E140" s="0" t="s">
        <v>3030</v>
      </c>
      <c r="F140" s="0" t="s">
        <v>2691</v>
      </c>
      <c r="G140" s="0" t="s">
        <v>3031</v>
      </c>
    </row>
    <row customHeight="1" ht="11.25">
      <c r="A141" s="0" t="s">
        <v>16</v>
      </c>
      <c r="B141" s="0" t="s">
        <v>2990</v>
      </c>
      <c r="C141" s="0" t="s">
        <v>2991</v>
      </c>
      <c r="D141" s="0" t="s">
        <v>3032</v>
      </c>
      <c r="E141" s="0" t="s">
        <v>3033</v>
      </c>
      <c r="F141" s="0" t="s">
        <v>2691</v>
      </c>
      <c r="G141" s="0" t="s">
        <v>3034</v>
      </c>
    </row>
    <row customHeight="1" ht="11.25">
      <c r="A142" s="0" t="s">
        <v>16</v>
      </c>
      <c r="B142" s="0" t="s">
        <v>3035</v>
      </c>
      <c r="C142" s="0" t="s">
        <v>3036</v>
      </c>
      <c r="D142" s="0" t="s">
        <v>3037</v>
      </c>
      <c r="E142" s="0" t="s">
        <v>3038</v>
      </c>
      <c r="F142" s="0" t="s">
        <v>2691</v>
      </c>
      <c r="G142" s="0" t="s">
        <v>3039</v>
      </c>
    </row>
    <row customHeight="1" ht="11.25">
      <c r="A143" s="0" t="s">
        <v>16</v>
      </c>
      <c r="B143" s="0" t="s">
        <v>3035</v>
      </c>
      <c r="C143" s="0" t="s">
        <v>3036</v>
      </c>
      <c r="D143" s="0" t="s">
        <v>3040</v>
      </c>
      <c r="E143" s="0" t="s">
        <v>3041</v>
      </c>
      <c r="F143" s="0" t="s">
        <v>2691</v>
      </c>
      <c r="G143" s="0" t="s">
        <v>3042</v>
      </c>
    </row>
    <row customHeight="1" ht="11.25">
      <c r="A144" s="0" t="s">
        <v>16</v>
      </c>
      <c r="B144" s="0" t="s">
        <v>3035</v>
      </c>
      <c r="C144" s="0" t="s">
        <v>3036</v>
      </c>
      <c r="D144" s="0" t="s">
        <v>3043</v>
      </c>
      <c r="E144" s="0" t="s">
        <v>3044</v>
      </c>
      <c r="F144" s="0" t="s">
        <v>2691</v>
      </c>
      <c r="G144" s="0" t="s">
        <v>3045</v>
      </c>
    </row>
    <row customHeight="1" ht="11.25">
      <c r="A145" s="0" t="s">
        <v>16</v>
      </c>
      <c r="B145" s="0" t="s">
        <v>3035</v>
      </c>
      <c r="C145" s="0" t="s">
        <v>3036</v>
      </c>
      <c r="D145" s="0" t="s">
        <v>3046</v>
      </c>
      <c r="E145" s="0" t="s">
        <v>3047</v>
      </c>
      <c r="F145" s="0" t="s">
        <v>2691</v>
      </c>
      <c r="G145" s="0" t="s">
        <v>3048</v>
      </c>
    </row>
    <row customHeight="1" ht="11.25">
      <c r="A146" s="0" t="s">
        <v>16</v>
      </c>
      <c r="B146" s="0" t="s">
        <v>3035</v>
      </c>
      <c r="C146" s="0" t="s">
        <v>3036</v>
      </c>
      <c r="D146" s="0" t="s">
        <v>3049</v>
      </c>
      <c r="E146" s="0" t="s">
        <v>3050</v>
      </c>
      <c r="F146" s="0" t="s">
        <v>2727</v>
      </c>
      <c r="G146" s="0" t="s">
        <v>3051</v>
      </c>
    </row>
    <row customHeight="1" ht="11.25">
      <c r="A147" s="0" t="s">
        <v>16</v>
      </c>
      <c r="B147" s="0" t="s">
        <v>3035</v>
      </c>
      <c r="C147" s="0" t="s">
        <v>3036</v>
      </c>
      <c r="D147" s="0" t="s">
        <v>3052</v>
      </c>
      <c r="E147" s="0" t="s">
        <v>3053</v>
      </c>
      <c r="F147" s="0" t="s">
        <v>2691</v>
      </c>
      <c r="G147" s="0" t="s">
        <v>3054</v>
      </c>
    </row>
    <row customHeight="1" ht="11.25">
      <c r="A148" s="0" t="s">
        <v>16</v>
      </c>
      <c r="B148" s="0" t="s">
        <v>3035</v>
      </c>
      <c r="C148" s="0" t="s">
        <v>3036</v>
      </c>
      <c r="D148" s="0" t="s">
        <v>3055</v>
      </c>
      <c r="E148" s="0" t="s">
        <v>3056</v>
      </c>
      <c r="F148" s="0" t="s">
        <v>2691</v>
      </c>
      <c r="G148" s="0" t="s">
        <v>3057</v>
      </c>
    </row>
    <row customHeight="1" ht="11.25">
      <c r="A149" s="0" t="s">
        <v>16</v>
      </c>
      <c r="B149" s="0" t="s">
        <v>3035</v>
      </c>
      <c r="C149" s="0" t="s">
        <v>3036</v>
      </c>
      <c r="D149" s="0" t="s">
        <v>3058</v>
      </c>
      <c r="E149" s="0" t="s">
        <v>3059</v>
      </c>
      <c r="F149" s="0" t="s">
        <v>2691</v>
      </c>
      <c r="G149" s="0" t="s">
        <v>3060</v>
      </c>
    </row>
    <row customHeight="1" ht="11.25">
      <c r="A150" s="0" t="s">
        <v>16</v>
      </c>
      <c r="B150" s="0" t="s">
        <v>3035</v>
      </c>
      <c r="C150" s="0" t="s">
        <v>3036</v>
      </c>
      <c r="D150" s="0" t="s">
        <v>3061</v>
      </c>
      <c r="E150" s="0" t="s">
        <v>3062</v>
      </c>
      <c r="F150" s="0" t="s">
        <v>2691</v>
      </c>
      <c r="G150" s="0" t="s">
        <v>3063</v>
      </c>
    </row>
    <row customHeight="1" ht="11.25">
      <c r="A151" s="0" t="s">
        <v>16</v>
      </c>
      <c r="B151" s="0" t="s">
        <v>3035</v>
      </c>
      <c r="C151" s="0" t="s">
        <v>3036</v>
      </c>
      <c r="D151" s="0" t="s">
        <v>3064</v>
      </c>
      <c r="E151" s="0" t="s">
        <v>3065</v>
      </c>
      <c r="F151" s="0" t="s">
        <v>2715</v>
      </c>
      <c r="G151" s="0" t="s">
        <v>3066</v>
      </c>
    </row>
    <row customHeight="1" ht="11.25">
      <c r="A152" s="0" t="s">
        <v>16</v>
      </c>
      <c r="B152" s="0" t="s">
        <v>3035</v>
      </c>
      <c r="C152" s="0" t="s">
        <v>3036</v>
      </c>
      <c r="D152" s="0" t="s">
        <v>3067</v>
      </c>
      <c r="E152" s="0" t="s">
        <v>3068</v>
      </c>
      <c r="F152" s="0" t="s">
        <v>2691</v>
      </c>
      <c r="G152" s="0" t="s">
        <v>3069</v>
      </c>
    </row>
    <row customHeight="1" ht="11.25">
      <c r="A153" s="0" t="s">
        <v>16</v>
      </c>
      <c r="B153" s="0" t="s">
        <v>3035</v>
      </c>
      <c r="C153" s="0" t="s">
        <v>3036</v>
      </c>
      <c r="D153" s="0" t="s">
        <v>3035</v>
      </c>
      <c r="E153" s="0" t="s">
        <v>3036</v>
      </c>
      <c r="F153" s="0" t="s">
        <v>2692</v>
      </c>
      <c r="G153" s="0" t="s">
        <v>3070</v>
      </c>
    </row>
    <row customHeight="1" ht="11.25">
      <c r="A154" s="0" t="s">
        <v>16</v>
      </c>
      <c r="B154" s="0" t="s">
        <v>3035</v>
      </c>
      <c r="C154" s="0" t="s">
        <v>3036</v>
      </c>
      <c r="D154" s="0" t="s">
        <v>3071</v>
      </c>
      <c r="E154" s="0" t="s">
        <v>3072</v>
      </c>
      <c r="F154" s="0" t="s">
        <v>2691</v>
      </c>
      <c r="G154" s="0" t="s">
        <v>3073</v>
      </c>
    </row>
    <row customHeight="1" ht="11.25">
      <c r="A155" s="0" t="s">
        <v>16</v>
      </c>
      <c r="B155" s="0" t="s">
        <v>3074</v>
      </c>
      <c r="C155" s="0" t="s">
        <v>3075</v>
      </c>
      <c r="D155" s="0" t="s">
        <v>3076</v>
      </c>
      <c r="E155" s="0" t="s">
        <v>3077</v>
      </c>
      <c r="F155" s="0" t="s">
        <v>2691</v>
      </c>
      <c r="G155" s="0" t="s">
        <v>3078</v>
      </c>
    </row>
    <row customHeight="1" ht="11.25">
      <c r="A156" s="0" t="s">
        <v>16</v>
      </c>
      <c r="B156" s="0" t="s">
        <v>3074</v>
      </c>
      <c r="C156" s="0" t="s">
        <v>3075</v>
      </c>
      <c r="D156" s="0" t="s">
        <v>3079</v>
      </c>
      <c r="E156" s="0" t="s">
        <v>3080</v>
      </c>
      <c r="F156" s="0" t="s">
        <v>2691</v>
      </c>
      <c r="G156" s="0" t="s">
        <v>3081</v>
      </c>
    </row>
    <row customHeight="1" ht="11.25">
      <c r="A157" s="0" t="s">
        <v>16</v>
      </c>
      <c r="B157" s="0" t="s">
        <v>3074</v>
      </c>
      <c r="C157" s="0" t="s">
        <v>3075</v>
      </c>
      <c r="D157" s="0" t="s">
        <v>3082</v>
      </c>
      <c r="E157" s="0" t="s">
        <v>3083</v>
      </c>
      <c r="F157" s="0" t="s">
        <v>2691</v>
      </c>
      <c r="G157" s="0" t="s">
        <v>3084</v>
      </c>
    </row>
    <row customHeight="1" ht="11.25">
      <c r="A158" s="0" t="s">
        <v>16</v>
      </c>
      <c r="B158" s="0" t="s">
        <v>3074</v>
      </c>
      <c r="C158" s="0" t="s">
        <v>3075</v>
      </c>
      <c r="D158" s="0" t="s">
        <v>3085</v>
      </c>
      <c r="E158" s="0" t="s">
        <v>3086</v>
      </c>
      <c r="F158" s="0" t="s">
        <v>2691</v>
      </c>
      <c r="G158" s="0" t="s">
        <v>3087</v>
      </c>
    </row>
    <row customHeight="1" ht="11.25">
      <c r="A159" s="0" t="s">
        <v>16</v>
      </c>
      <c r="B159" s="0" t="s">
        <v>3074</v>
      </c>
      <c r="C159" s="0" t="s">
        <v>3075</v>
      </c>
      <c r="D159" s="0" t="s">
        <v>3088</v>
      </c>
      <c r="E159" s="0" t="s">
        <v>3089</v>
      </c>
      <c r="F159" s="0" t="s">
        <v>2691</v>
      </c>
      <c r="G159" s="0" t="s">
        <v>3090</v>
      </c>
    </row>
    <row customHeight="1" ht="11.25">
      <c r="A160" s="0" t="s">
        <v>16</v>
      </c>
      <c r="B160" s="0" t="s">
        <v>3074</v>
      </c>
      <c r="C160" s="0" t="s">
        <v>3075</v>
      </c>
      <c r="D160" s="0" t="s">
        <v>3091</v>
      </c>
      <c r="E160" s="0" t="s">
        <v>3092</v>
      </c>
      <c r="F160" s="0" t="s">
        <v>2691</v>
      </c>
      <c r="G160" s="0" t="s">
        <v>3093</v>
      </c>
    </row>
    <row customHeight="1" ht="11.25">
      <c r="A161" s="0" t="s">
        <v>16</v>
      </c>
      <c r="B161" s="0" t="s">
        <v>3074</v>
      </c>
      <c r="C161" s="0" t="s">
        <v>3075</v>
      </c>
      <c r="D161" s="0" t="s">
        <v>3094</v>
      </c>
      <c r="E161" s="0" t="s">
        <v>3095</v>
      </c>
      <c r="F161" s="0" t="s">
        <v>2691</v>
      </c>
      <c r="G161" s="0" t="s">
        <v>3096</v>
      </c>
    </row>
    <row customHeight="1" ht="11.25">
      <c r="A162" s="0" t="s">
        <v>16</v>
      </c>
      <c r="B162" s="0" t="s">
        <v>3074</v>
      </c>
      <c r="C162" s="0" t="s">
        <v>3075</v>
      </c>
      <c r="D162" s="0" t="s">
        <v>3097</v>
      </c>
      <c r="E162" s="0" t="s">
        <v>3098</v>
      </c>
      <c r="F162" s="0" t="s">
        <v>2691</v>
      </c>
      <c r="G162" s="0" t="s">
        <v>3099</v>
      </c>
    </row>
    <row customHeight="1" ht="11.25">
      <c r="A163" s="0" t="s">
        <v>16</v>
      </c>
      <c r="B163" s="0" t="s">
        <v>3074</v>
      </c>
      <c r="C163" s="0" t="s">
        <v>3075</v>
      </c>
      <c r="D163" s="0" t="s">
        <v>3100</v>
      </c>
      <c r="E163" s="0" t="s">
        <v>3101</v>
      </c>
      <c r="F163" s="0" t="s">
        <v>2691</v>
      </c>
      <c r="G163" s="0" t="s">
        <v>3102</v>
      </c>
    </row>
    <row customHeight="1" ht="11.25">
      <c r="A164" s="0" t="s">
        <v>16</v>
      </c>
      <c r="B164" s="0" t="s">
        <v>3074</v>
      </c>
      <c r="C164" s="0" t="s">
        <v>3075</v>
      </c>
      <c r="D164" s="0" t="s">
        <v>3103</v>
      </c>
      <c r="E164" s="0" t="s">
        <v>3104</v>
      </c>
      <c r="F164" s="0" t="s">
        <v>2691</v>
      </c>
      <c r="G164" s="0" t="s">
        <v>3105</v>
      </c>
    </row>
    <row customHeight="1" ht="11.25">
      <c r="A165" s="0" t="s">
        <v>16</v>
      </c>
      <c r="B165" s="0" t="s">
        <v>3074</v>
      </c>
      <c r="C165" s="0" t="s">
        <v>3075</v>
      </c>
      <c r="D165" s="0" t="s">
        <v>3106</v>
      </c>
      <c r="E165" s="0" t="s">
        <v>3107</v>
      </c>
      <c r="F165" s="0" t="s">
        <v>2691</v>
      </c>
      <c r="G165" s="0" t="s">
        <v>3108</v>
      </c>
    </row>
    <row customHeight="1" ht="11.25">
      <c r="A166" s="0" t="s">
        <v>16</v>
      </c>
      <c r="B166" s="0" t="s">
        <v>3074</v>
      </c>
      <c r="C166" s="0" t="s">
        <v>3075</v>
      </c>
      <c r="D166" s="0" t="s">
        <v>3109</v>
      </c>
      <c r="E166" s="0" t="s">
        <v>3110</v>
      </c>
      <c r="F166" s="0" t="s">
        <v>2691</v>
      </c>
      <c r="G166" s="0" t="s">
        <v>3111</v>
      </c>
    </row>
    <row customHeight="1" ht="11.25">
      <c r="A167" s="0" t="s">
        <v>16</v>
      </c>
      <c r="B167" s="0" t="s">
        <v>3074</v>
      </c>
      <c r="C167" s="0" t="s">
        <v>3075</v>
      </c>
      <c r="D167" s="0" t="s">
        <v>3112</v>
      </c>
      <c r="E167" s="0" t="s">
        <v>3113</v>
      </c>
      <c r="F167" s="0" t="s">
        <v>2691</v>
      </c>
      <c r="G167" s="0" t="s">
        <v>3114</v>
      </c>
    </row>
    <row customHeight="1" ht="11.25">
      <c r="A168" s="0" t="s">
        <v>16</v>
      </c>
      <c r="B168" s="0" t="s">
        <v>3074</v>
      </c>
      <c r="C168" s="0" t="s">
        <v>3075</v>
      </c>
      <c r="D168" s="0" t="s">
        <v>3115</v>
      </c>
      <c r="E168" s="0" t="s">
        <v>3116</v>
      </c>
      <c r="F168" s="0" t="s">
        <v>2691</v>
      </c>
      <c r="G168" s="0" t="s">
        <v>3117</v>
      </c>
    </row>
    <row customHeight="1" ht="11.25">
      <c r="A169" s="0" t="s">
        <v>16</v>
      </c>
      <c r="B169" s="0" t="s">
        <v>3074</v>
      </c>
      <c r="C169" s="0" t="s">
        <v>3075</v>
      </c>
      <c r="D169" s="0" t="s">
        <v>3118</v>
      </c>
      <c r="E169" s="0" t="s">
        <v>3119</v>
      </c>
      <c r="F169" s="0" t="s">
        <v>2691</v>
      </c>
      <c r="G169" s="0" t="s">
        <v>3120</v>
      </c>
    </row>
    <row customHeight="1" ht="11.25">
      <c r="A170" s="0" t="s">
        <v>16</v>
      </c>
      <c r="B170" s="0" t="s">
        <v>3074</v>
      </c>
      <c r="C170" s="0" t="s">
        <v>3075</v>
      </c>
      <c r="D170" s="0" t="s">
        <v>3121</v>
      </c>
      <c r="E170" s="0" t="s">
        <v>3122</v>
      </c>
      <c r="F170" s="0" t="s">
        <v>2691</v>
      </c>
      <c r="G170" s="0" t="s">
        <v>3123</v>
      </c>
    </row>
    <row customHeight="1" ht="11.25">
      <c r="A171" s="0" t="s">
        <v>16</v>
      </c>
      <c r="B171" s="0" t="s">
        <v>3074</v>
      </c>
      <c r="C171" s="0" t="s">
        <v>3075</v>
      </c>
      <c r="D171" s="0" t="s">
        <v>3124</v>
      </c>
      <c r="E171" s="0" t="s">
        <v>3125</v>
      </c>
      <c r="F171" s="0" t="s">
        <v>2691</v>
      </c>
      <c r="G171" s="0" t="s">
        <v>3126</v>
      </c>
    </row>
    <row customHeight="1" ht="11.25">
      <c r="A172" s="0" t="s">
        <v>16</v>
      </c>
      <c r="B172" s="0" t="s">
        <v>3074</v>
      </c>
      <c r="C172" s="0" t="s">
        <v>3075</v>
      </c>
      <c r="D172" s="0" t="s">
        <v>3074</v>
      </c>
      <c r="E172" s="0" t="s">
        <v>3075</v>
      </c>
      <c r="F172" s="0" t="s">
        <v>2692</v>
      </c>
      <c r="G172" s="0" t="s">
        <v>3127</v>
      </c>
    </row>
    <row customHeight="1" ht="11.25">
      <c r="A173" s="0" t="s">
        <v>16</v>
      </c>
      <c r="B173" s="0" t="s">
        <v>3074</v>
      </c>
      <c r="C173" s="0" t="s">
        <v>3075</v>
      </c>
      <c r="D173" s="0" t="s">
        <v>3128</v>
      </c>
      <c r="E173" s="0" t="s">
        <v>3129</v>
      </c>
      <c r="F173" s="0" t="s">
        <v>2691</v>
      </c>
      <c r="G173" s="0" t="s">
        <v>3130</v>
      </c>
    </row>
    <row customHeight="1" ht="11.25">
      <c r="A174" s="0" t="s">
        <v>16</v>
      </c>
      <c r="B174" s="0" t="s">
        <v>3074</v>
      </c>
      <c r="C174" s="0" t="s">
        <v>3075</v>
      </c>
      <c r="D174" s="0" t="s">
        <v>3131</v>
      </c>
      <c r="E174" s="0" t="s">
        <v>3132</v>
      </c>
      <c r="F174" s="0" t="s">
        <v>2691</v>
      </c>
      <c r="G174" s="0" t="s">
        <v>3133</v>
      </c>
    </row>
    <row customHeight="1" ht="11.25">
      <c r="A175" s="0" t="s">
        <v>16</v>
      </c>
      <c r="B175" s="0" t="s">
        <v>3134</v>
      </c>
      <c r="C175" s="0" t="s">
        <v>3135</v>
      </c>
      <c r="D175" s="0" t="s">
        <v>3136</v>
      </c>
      <c r="E175" s="0" t="s">
        <v>3137</v>
      </c>
      <c r="F175" s="0" t="s">
        <v>2691</v>
      </c>
      <c r="G175" s="0" t="s">
        <v>3138</v>
      </c>
    </row>
    <row customHeight="1" ht="11.25">
      <c r="A176" s="0" t="s">
        <v>16</v>
      </c>
      <c r="B176" s="0" t="s">
        <v>3134</v>
      </c>
      <c r="C176" s="0" t="s">
        <v>3135</v>
      </c>
      <c r="D176" s="0" t="s">
        <v>3139</v>
      </c>
      <c r="E176" s="0" t="s">
        <v>3140</v>
      </c>
      <c r="F176" s="0" t="s">
        <v>2691</v>
      </c>
      <c r="G176" s="0" t="s">
        <v>3141</v>
      </c>
    </row>
    <row customHeight="1" ht="11.25">
      <c r="A177" s="0" t="s">
        <v>16</v>
      </c>
      <c r="B177" s="0" t="s">
        <v>3134</v>
      </c>
      <c r="C177" s="0" t="s">
        <v>3135</v>
      </c>
      <c r="D177" s="0" t="s">
        <v>3142</v>
      </c>
      <c r="E177" s="0" t="s">
        <v>3143</v>
      </c>
      <c r="F177" s="0" t="s">
        <v>2691</v>
      </c>
      <c r="G177" s="0" t="s">
        <v>3144</v>
      </c>
    </row>
    <row customHeight="1" ht="11.25">
      <c r="A178" s="0" t="s">
        <v>16</v>
      </c>
      <c r="B178" s="0" t="s">
        <v>3134</v>
      </c>
      <c r="C178" s="0" t="s">
        <v>3135</v>
      </c>
      <c r="D178" s="0" t="s">
        <v>3145</v>
      </c>
      <c r="E178" s="0" t="s">
        <v>3146</v>
      </c>
      <c r="F178" s="0" t="s">
        <v>2691</v>
      </c>
      <c r="G178" s="0" t="s">
        <v>3147</v>
      </c>
    </row>
    <row customHeight="1" ht="11.25">
      <c r="A179" s="0" t="s">
        <v>16</v>
      </c>
      <c r="B179" s="0" t="s">
        <v>3134</v>
      </c>
      <c r="C179" s="0" t="s">
        <v>3135</v>
      </c>
      <c r="D179" s="0" t="s">
        <v>3148</v>
      </c>
      <c r="E179" s="0" t="s">
        <v>3149</v>
      </c>
      <c r="F179" s="0" t="s">
        <v>2691</v>
      </c>
      <c r="G179" s="0" t="s">
        <v>3150</v>
      </c>
    </row>
    <row customHeight="1" ht="11.25">
      <c r="A180" s="0" t="s">
        <v>16</v>
      </c>
      <c r="B180" s="0" t="s">
        <v>3134</v>
      </c>
      <c r="C180" s="0" t="s">
        <v>3135</v>
      </c>
      <c r="D180" s="0" t="s">
        <v>3151</v>
      </c>
      <c r="E180" s="0" t="s">
        <v>3152</v>
      </c>
      <c r="F180" s="0" t="s">
        <v>2691</v>
      </c>
      <c r="G180" s="0" t="s">
        <v>3153</v>
      </c>
    </row>
    <row customHeight="1" ht="11.25">
      <c r="A181" s="0" t="s">
        <v>16</v>
      </c>
      <c r="B181" s="0" t="s">
        <v>3134</v>
      </c>
      <c r="C181" s="0" t="s">
        <v>3135</v>
      </c>
      <c r="D181" s="0" t="s">
        <v>3154</v>
      </c>
      <c r="E181" s="0" t="s">
        <v>3155</v>
      </c>
      <c r="F181" s="0" t="s">
        <v>2691</v>
      </c>
      <c r="G181" s="0" t="s">
        <v>3156</v>
      </c>
    </row>
    <row customHeight="1" ht="11.25">
      <c r="A182" s="0" t="s">
        <v>16</v>
      </c>
      <c r="B182" s="0" t="s">
        <v>3134</v>
      </c>
      <c r="C182" s="0" t="s">
        <v>3135</v>
      </c>
      <c r="D182" s="0" t="s">
        <v>3157</v>
      </c>
      <c r="E182" s="0" t="s">
        <v>3158</v>
      </c>
      <c r="F182" s="0" t="s">
        <v>2691</v>
      </c>
      <c r="G182" s="0" t="s">
        <v>3159</v>
      </c>
    </row>
    <row customHeight="1" ht="11.25">
      <c r="A183" s="0" t="s">
        <v>16</v>
      </c>
      <c r="B183" s="0" t="s">
        <v>3134</v>
      </c>
      <c r="C183" s="0" t="s">
        <v>3135</v>
      </c>
      <c r="D183" s="0" t="s">
        <v>3160</v>
      </c>
      <c r="E183" s="0" t="s">
        <v>3161</v>
      </c>
      <c r="F183" s="0" t="s">
        <v>2691</v>
      </c>
      <c r="G183" s="0" t="s">
        <v>3162</v>
      </c>
    </row>
    <row customHeight="1" ht="11.25">
      <c r="A184" s="0" t="s">
        <v>16</v>
      </c>
      <c r="B184" s="0" t="s">
        <v>3134</v>
      </c>
      <c r="C184" s="0" t="s">
        <v>3135</v>
      </c>
      <c r="D184" s="0" t="s">
        <v>3134</v>
      </c>
      <c r="E184" s="0" t="s">
        <v>3135</v>
      </c>
      <c r="F184" s="0" t="s">
        <v>2692</v>
      </c>
      <c r="G184" s="0" t="s">
        <v>3163</v>
      </c>
    </row>
    <row customHeight="1" ht="11.25">
      <c r="A185" s="0" t="s">
        <v>16</v>
      </c>
      <c r="B185" s="0" t="s">
        <v>3134</v>
      </c>
      <c r="C185" s="0" t="s">
        <v>3135</v>
      </c>
      <c r="D185" s="0" t="s">
        <v>3164</v>
      </c>
      <c r="E185" s="0" t="s">
        <v>3165</v>
      </c>
      <c r="F185" s="0" t="s">
        <v>2691</v>
      </c>
      <c r="G185" s="0" t="s">
        <v>3166</v>
      </c>
    </row>
    <row customHeight="1" ht="11.25">
      <c r="A186" s="0" t="s">
        <v>16</v>
      </c>
      <c r="B186" s="0" t="s">
        <v>3134</v>
      </c>
      <c r="C186" s="0" t="s">
        <v>3135</v>
      </c>
      <c r="D186" s="0" t="s">
        <v>3167</v>
      </c>
      <c r="E186" s="0" t="s">
        <v>3168</v>
      </c>
      <c r="F186" s="0" t="s">
        <v>2691</v>
      </c>
      <c r="G186" s="0" t="s">
        <v>3169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46328-D2C8-1E7B-3539-4F6D07CF2F0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3250</v>
      </c>
      <c r="B1" s="838" t="s">
        <v>3251</v>
      </c>
      <c r="C1" s="838" t="s">
        <v>1189</v>
      </c>
    </row>
    <row customHeight="1" ht="11.25">
      <c r="A2" s="838">
        <v>4189678</v>
      </c>
      <c r="B2" s="838" t="s">
        <v>3252</v>
      </c>
      <c r="C2" s="838" t="s">
        <v>3253</v>
      </c>
    </row>
    <row customHeight="1" ht="11.25">
      <c r="A3" s="838">
        <v>4190415</v>
      </c>
      <c r="B3" s="838" t="s">
        <v>3254</v>
      </c>
      <c r="C3" s="838" t="s">
        <v>3253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47439-2AC8-7821-7238-7E0A30DC0F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3255</v>
      </c>
      <c r="B1" s="166" t="s">
        <v>3256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E7A48-F6EC-2227-F308-11C3428CE1C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3257</v>
      </c>
      <c r="B1" s="0" t="b">
        <v>1</v>
      </c>
    </row>
    <row customHeight="1" ht="11.25">
      <c r="A2" s="0" t="s">
        <v>3258</v>
      </c>
      <c r="B2" s="0" t="b">
        <v>0</v>
      </c>
    </row>
    <row customHeight="1" ht="11.25">
      <c r="A3" s="0" t="s">
        <v>3259</v>
      </c>
      <c r="B3" s="0" t="b">
        <v>1</v>
      </c>
    </row>
    <row customHeight="1" ht="11.25">
      <c r="A4" s="0" t="s">
        <v>3260</v>
      </c>
      <c r="B4" s="0" t="b">
        <v>0</v>
      </c>
    </row>
    <row customHeight="1" ht="11.25">
      <c r="A5" s="0" t="s">
        <v>3261</v>
      </c>
      <c r="B5" s="0" t="b">
        <v>0</v>
      </c>
    </row>
    <row customHeight="1" ht="11.25">
      <c r="A6" s="0" t="s">
        <v>3262</v>
      </c>
      <c r="B6" s="0" t="b">
        <v>0</v>
      </c>
    </row>
    <row customHeight="1" ht="11.25">
      <c r="A7" s="0" t="s">
        <v>3263</v>
      </c>
      <c r="B7" s="0" t="b">
        <v>0</v>
      </c>
    </row>
    <row customHeight="1" ht="11.25">
      <c r="A8" s="0" t="s">
        <v>3264</v>
      </c>
      <c r="B8" s="0" t="b">
        <v>0</v>
      </c>
    </row>
    <row customHeight="1" ht="11.25">
      <c r="A9" s="0" t="s">
        <v>3265</v>
      </c>
      <c r="B9" s="0" t="b">
        <v>1</v>
      </c>
    </row>
    <row customHeight="1" ht="11.25">
      <c r="A10" s="0" t="s">
        <v>3266</v>
      </c>
      <c r="B10" s="0" t="b">
        <v>0</v>
      </c>
    </row>
    <row customHeight="1" ht="11.25">
      <c r="A11" s="0" t="s">
        <v>3267</v>
      </c>
      <c r="B11" s="0" t="b">
        <v>0</v>
      </c>
    </row>
    <row customHeight="1" ht="11.25">
      <c r="A12" s="0" t="s">
        <v>3268</v>
      </c>
      <c r="B12" s="0" t="b">
        <v>0</v>
      </c>
    </row>
    <row customHeight="1" ht="11.25">
      <c r="A13" s="0" t="s">
        <v>3269</v>
      </c>
      <c r="B13" s="0" t="b">
        <v>0</v>
      </c>
    </row>
    <row customHeight="1" ht="11.25">
      <c r="A14" s="0" t="s">
        <v>3270</v>
      </c>
      <c r="B14" s="0" t="b">
        <v>0</v>
      </c>
    </row>
    <row customHeight="1" ht="11.25">
      <c r="A15" s="0" t="s">
        <v>3271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F5A08-2AB8-2438-3E46-6674948827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79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4314B-F717-ED08-CB68-29E81B47AE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3272</v>
      </c>
      <c r="B1" s="70" t="s">
        <v>3273</v>
      </c>
    </row>
    <row customHeight="1" ht="11.25">
      <c r="A2" s="67" t="s">
        <v>3274</v>
      </c>
      <c r="B2" s="67" t="s">
        <v>3275</v>
      </c>
    </row>
    <row customHeight="1" ht="11.25">
      <c r="A3" s="67" t="s">
        <v>3276</v>
      </c>
      <c r="B3" s="67" t="s">
        <v>3277</v>
      </c>
    </row>
    <row customHeight="1" ht="11.25">
      <c r="A4" s="67" t="s">
        <v>3278</v>
      </c>
      <c r="B4" s="67" t="s">
        <v>3279</v>
      </c>
    </row>
    <row customHeight="1" ht="11.25">
      <c r="A5" s="67" t="s">
        <v>3280</v>
      </c>
      <c r="B5" s="67" t="s">
        <v>3281</v>
      </c>
    </row>
    <row customHeight="1" ht="11.25">
      <c r="A6" s="67" t="s">
        <v>3282</v>
      </c>
      <c r="B6" s="67" t="s">
        <v>3283</v>
      </c>
    </row>
    <row customHeight="1" ht="11.25">
      <c r="A7" s="67" t="s">
        <v>3284</v>
      </c>
      <c r="B7" s="67" t="s">
        <v>3285</v>
      </c>
    </row>
    <row customHeight="1" ht="11.25">
      <c r="A8" s="67" t="s">
        <v>3286</v>
      </c>
      <c r="B8" s="67" t="s">
        <v>3287</v>
      </c>
    </row>
    <row customHeight="1" ht="11.25">
      <c r="A9" s="67" t="s">
        <v>3288</v>
      </c>
      <c r="B9" s="67" t="s">
        <v>3289</v>
      </c>
    </row>
    <row customHeight="1" ht="11.25">
      <c r="A10" s="67" t="s">
        <v>3290</v>
      </c>
      <c r="B10" s="67" t="s">
        <v>3291</v>
      </c>
    </row>
    <row customHeight="1" ht="11.25">
      <c r="A11" s="67" t="s">
        <v>3292</v>
      </c>
      <c r="B11" s="67" t="s">
        <v>3293</v>
      </c>
    </row>
    <row customHeight="1" ht="11.25">
      <c r="A12" s="67" t="s">
        <v>3294</v>
      </c>
      <c r="B12" s="67" t="s">
        <v>3295</v>
      </c>
    </row>
    <row customHeight="1" ht="11.25">
      <c r="A13" s="67" t="s">
        <v>3296</v>
      </c>
      <c r="B13" s="67" t="s">
        <v>3297</v>
      </c>
    </row>
    <row customHeight="1" ht="11.25">
      <c r="A14" s="67" t="s">
        <v>3298</v>
      </c>
      <c r="B14" s="67" t="s">
        <v>3299</v>
      </c>
    </row>
    <row customHeight="1" ht="11.25">
      <c r="A15" s="67" t="s">
        <v>3300</v>
      </c>
      <c r="B15" s="67" t="s">
        <v>3301</v>
      </c>
    </row>
    <row customHeight="1" ht="11.25">
      <c r="A16" s="67" t="s">
        <v>3302</v>
      </c>
      <c r="B16" s="67" t="s">
        <v>3303</v>
      </c>
    </row>
    <row customHeight="1" ht="11.25">
      <c r="A17" s="67" t="s">
        <v>3304</v>
      </c>
      <c r="B17" s="67" t="s">
        <v>3305</v>
      </c>
    </row>
    <row customHeight="1" ht="11.25">
      <c r="A18" s="67" t="s">
        <v>3306</v>
      </c>
      <c r="B18" s="67" t="s">
        <v>3307</v>
      </c>
    </row>
    <row customHeight="1" ht="11.25">
      <c r="A19" s="67" t="s">
        <v>3308</v>
      </c>
      <c r="B19" s="67" t="s">
        <v>3309</v>
      </c>
    </row>
    <row customHeight="1" ht="11.25">
      <c r="A20" s="67" t="s">
        <v>3310</v>
      </c>
      <c r="B20" s="67" t="s">
        <v>3311</v>
      </c>
    </row>
    <row customHeight="1" ht="11.25">
      <c r="A21" s="67" t="s">
        <v>3312</v>
      </c>
      <c r="B21" s="67" t="s">
        <v>3313</v>
      </c>
    </row>
    <row customHeight="1" ht="11.25">
      <c r="A22" s="67" t="s">
        <v>3314</v>
      </c>
      <c r="B22" s="67" t="s">
        <v>3315</v>
      </c>
    </row>
    <row customHeight="1" ht="11.25">
      <c r="A23" s="67" t="s">
        <v>3316</v>
      </c>
      <c r="B23" s="67" t="s">
        <v>3317</v>
      </c>
    </row>
    <row customHeight="1" ht="11.25">
      <c r="A24" s="67" t="s">
        <v>3318</v>
      </c>
      <c r="B24" s="67" t="s">
        <v>3319</v>
      </c>
    </row>
    <row customHeight="1" ht="11.25">
      <c r="A25" s="67" t="s">
        <v>3320</v>
      </c>
      <c r="B25" s="67" t="s">
        <v>3321</v>
      </c>
    </row>
    <row customHeight="1" ht="11.25">
      <c r="A26" s="67" t="s">
        <v>3322</v>
      </c>
      <c r="B26" s="67" t="s">
        <v>3323</v>
      </c>
    </row>
    <row customHeight="1" ht="11.25">
      <c r="A27" s="67" t="s">
        <v>3324</v>
      </c>
      <c r="B27" s="67" t="s">
        <v>3325</v>
      </c>
    </row>
    <row customHeight="1" ht="11.25">
      <c r="A28" s="67" t="s">
        <v>3326</v>
      </c>
      <c r="B28" s="67" t="s">
        <v>3327</v>
      </c>
    </row>
    <row customHeight="1" ht="11.25">
      <c r="A29" s="67" t="s">
        <v>3328</v>
      </c>
      <c r="B29" s="67" t="s">
        <v>3329</v>
      </c>
    </row>
    <row customHeight="1" ht="11.25">
      <c r="A30" s="67" t="s">
        <v>3330</v>
      </c>
      <c r="B30" s="67" t="s">
        <v>3331</v>
      </c>
    </row>
    <row customHeight="1" ht="11.25">
      <c r="A31" s="67" t="s">
        <v>3332</v>
      </c>
      <c r="B31" s="67" t="s">
        <v>3333</v>
      </c>
    </row>
    <row customHeight="1" ht="11.25">
      <c r="A32" s="67" t="s">
        <v>3334</v>
      </c>
      <c r="B32" s="67" t="s">
        <v>3335</v>
      </c>
    </row>
    <row customHeight="1" ht="11.25">
      <c r="A33" s="67" t="s">
        <v>3336</v>
      </c>
      <c r="B33" s="67" t="s">
        <v>3337</v>
      </c>
    </row>
    <row customHeight="1" ht="11.25">
      <c r="A34" s="67" t="s">
        <v>3338</v>
      </c>
      <c r="B34" s="67" t="s">
        <v>3339</v>
      </c>
    </row>
    <row customHeight="1" ht="11.25">
      <c r="A35" s="67" t="s">
        <v>3340</v>
      </c>
      <c r="B35" s="67" t="s">
        <v>3341</v>
      </c>
    </row>
    <row customHeight="1" ht="11.25">
      <c r="A36" s="67" t="s">
        <v>3342</v>
      </c>
      <c r="B36" s="67" t="s">
        <v>3343</v>
      </c>
    </row>
    <row customHeight="1" ht="11.25">
      <c r="A37" s="67" t="s">
        <v>3344</v>
      </c>
      <c r="B37" s="67" t="s">
        <v>3345</v>
      </c>
    </row>
    <row customHeight="1" ht="11.25">
      <c r="A38" s="67" t="s">
        <v>3346</v>
      </c>
      <c r="B38" s="67" t="s">
        <v>3347</v>
      </c>
    </row>
    <row customHeight="1" ht="11.25">
      <c r="A39" s="67" t="s">
        <v>3348</v>
      </c>
      <c r="B39" s="67" t="s">
        <v>3349</v>
      </c>
    </row>
    <row customHeight="1" ht="11.25">
      <c r="A40" s="67" t="s">
        <v>3350</v>
      </c>
      <c r="B40" s="67" t="s">
        <v>3351</v>
      </c>
    </row>
    <row customHeight="1" ht="11.25">
      <c r="A41" s="67" t="s">
        <v>3352</v>
      </c>
      <c r="B41" s="67" t="s">
        <v>3353</v>
      </c>
    </row>
    <row customHeight="1" ht="11.25">
      <c r="A42" s="67" t="s">
        <v>3354</v>
      </c>
      <c r="B42" s="67" t="s">
        <v>3355</v>
      </c>
    </row>
    <row customHeight="1" ht="11.25">
      <c r="A43" s="67" t="s">
        <v>3356</v>
      </c>
      <c r="B43" s="67" t="s">
        <v>3357</v>
      </c>
    </row>
    <row customHeight="1" ht="11.25">
      <c r="A44" s="67" t="s">
        <v>3358</v>
      </c>
      <c r="B44" s="67" t="s">
        <v>3359</v>
      </c>
    </row>
    <row customHeight="1" ht="11.25">
      <c r="A45" s="67" t="s">
        <v>3360</v>
      </c>
      <c r="B45" s="67" t="s">
        <v>3361</v>
      </c>
    </row>
    <row customHeight="1" ht="11.25">
      <c r="A46" s="67" t="s">
        <v>3362</v>
      </c>
      <c r="B46" s="67" t="s">
        <v>3363</v>
      </c>
    </row>
    <row customHeight="1" ht="11.25">
      <c r="A47" s="67" t="s">
        <v>3364</v>
      </c>
      <c r="B47" s="67" t="s">
        <v>3365</v>
      </c>
    </row>
    <row customHeight="1" ht="11.25">
      <c r="A48" s="67" t="s">
        <v>3366</v>
      </c>
      <c r="B48" s="67" t="s">
        <v>3367</v>
      </c>
    </row>
    <row customHeight="1" ht="11.25">
      <c r="A49" s="67" t="s">
        <v>3368</v>
      </c>
      <c r="B49" s="67" t="s">
        <v>3369</v>
      </c>
    </row>
    <row customHeight="1" ht="11.25">
      <c r="A50" s="67" t="s">
        <v>3370</v>
      </c>
      <c r="B50" s="67" t="s">
        <v>3371</v>
      </c>
    </row>
    <row customHeight="1" ht="11.25">
      <c r="A51" s="67" t="s">
        <v>3372</v>
      </c>
      <c r="B51" s="67" t="s">
        <v>3373</v>
      </c>
    </row>
    <row customHeight="1" ht="11.25">
      <c r="A52" s="67" t="s">
        <v>3374</v>
      </c>
      <c r="B52" s="67" t="s">
        <v>3375</v>
      </c>
    </row>
    <row customHeight="1" ht="11.25">
      <c r="A53" s="67" t="s">
        <v>3376</v>
      </c>
      <c r="B53" s="67" t="s">
        <v>3377</v>
      </c>
    </row>
    <row customHeight="1" ht="11.25">
      <c r="A54" s="67" t="s">
        <v>3378</v>
      </c>
      <c r="B54" s="67" t="s">
        <v>3379</v>
      </c>
    </row>
    <row customHeight="1" ht="11.25">
      <c r="A55" s="67" t="s">
        <v>3380</v>
      </c>
      <c r="B55" s="67" t="s">
        <v>3381</v>
      </c>
    </row>
    <row customHeight="1" ht="11.25">
      <c r="A56" s="67" t="s">
        <v>3382</v>
      </c>
      <c r="B56" s="67" t="s">
        <v>3383</v>
      </c>
    </row>
    <row customHeight="1" ht="11.25">
      <c r="A57" s="67" t="s">
        <v>3384</v>
      </c>
      <c r="B57" s="67" t="s">
        <v>3385</v>
      </c>
    </row>
    <row customHeight="1" ht="11.25">
      <c r="A58" s="67" t="s">
        <v>3386</v>
      </c>
      <c r="B58" s="67" t="s">
        <v>3387</v>
      </c>
    </row>
    <row customHeight="1" ht="11.25">
      <c r="A59" s="67" t="s">
        <v>3388</v>
      </c>
      <c r="B59" s="67" t="s">
        <v>3389</v>
      </c>
    </row>
    <row customHeight="1" ht="11.25">
      <c r="A60" s="67" t="s">
        <v>3390</v>
      </c>
      <c r="B60" s="67" t="s">
        <v>3391</v>
      </c>
    </row>
    <row customHeight="1" ht="11.25">
      <c r="A61" s="67"/>
      <c r="B61" s="67" t="s">
        <v>3392</v>
      </c>
    </row>
    <row customHeight="1" ht="11.25">
      <c r="A62" s="67"/>
      <c r="B62" s="67" t="s">
        <v>3393</v>
      </c>
    </row>
    <row customHeight="1" ht="11.25">
      <c r="A63" s="67"/>
      <c r="B63" s="67" t="s">
        <v>3394</v>
      </c>
    </row>
    <row customHeight="1" ht="11.25">
      <c r="A64" s="67"/>
      <c r="B64" s="67" t="s">
        <v>3395</v>
      </c>
    </row>
    <row customHeight="1" ht="11.25">
      <c r="A65" s="67"/>
      <c r="B65" s="67" t="s">
        <v>3396</v>
      </c>
    </row>
    <row customHeight="1" ht="11.25">
      <c r="A66" s="67"/>
      <c r="B66" s="67" t="s">
        <v>3397</v>
      </c>
    </row>
    <row customHeight="1" ht="11.25">
      <c r="A67" s="67"/>
      <c r="B67" s="67" t="s">
        <v>3398</v>
      </c>
    </row>
    <row customHeight="1" ht="11.25">
      <c r="A68" s="67"/>
      <c r="B68" s="67" t="s">
        <v>3399</v>
      </c>
    </row>
    <row customHeight="1" ht="11.25">
      <c r="A69" s="67"/>
      <c r="B69" s="67" t="s">
        <v>3400</v>
      </c>
    </row>
    <row customHeight="1" ht="11.25">
      <c r="A70" s="67"/>
      <c r="B70" s="67" t="s">
        <v>3401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16038-75D8-BF5E-8738-D903CE479F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3402</v>
      </c>
    </row>
    <row customHeight="1" ht="90">
      <c r="B2" s="97" t="s">
        <v>3403</v>
      </c>
    </row>
    <row customHeight="1" ht="67.5">
      <c r="B3" s="97" t="s">
        <v>3404</v>
      </c>
    </row>
    <row customHeight="1" ht="33.75">
      <c r="B4" s="97" t="s">
        <v>3405</v>
      </c>
    </row>
    <row customHeight="1" ht="11.25">
      <c r="B5" s="97" t="s">
        <v>3406</v>
      </c>
    </row>
    <row customHeight="1" ht="22.5">
      <c r="B6" s="97" t="s">
        <v>3407</v>
      </c>
    </row>
    <row customHeight="1" ht="22.5">
      <c r="B7" s="97" t="s">
        <v>3408</v>
      </c>
    </row>
    <row customHeight="1" ht="22.5">
      <c r="B8" s="97" t="s">
        <v>3409</v>
      </c>
    </row>
    <row customHeight="1" ht="22.5">
      <c r="B9" s="97" t="s">
        <v>3410</v>
      </c>
    </row>
    <row customHeight="1" ht="56.25">
      <c r="B10" s="97" t="s">
        <v>3411</v>
      </c>
    </row>
    <row customHeight="1" ht="12.75">
      <c r="B11" s="162" t="s">
        <v>3412</v>
      </c>
    </row>
    <row customHeight="1" ht="11.25">
      <c r="B12" s="96" t="s">
        <v>3413</v>
      </c>
    </row>
    <row customHeight="1" ht="22.5">
      <c r="B13" s="97" t="s">
        <v>3414</v>
      </c>
    </row>
    <row customHeight="1" ht="67.5">
      <c r="B14" s="97" t="s">
        <v>3415</v>
      </c>
    </row>
    <row customHeight="1" ht="22.5">
      <c r="B15" s="97" t="s">
        <v>3416</v>
      </c>
    </row>
    <row customHeight="1" ht="11.25">
      <c r="B16" s="96" t="s">
        <v>3417</v>
      </c>
      <c r="D16" s="103"/>
    </row>
    <row customHeight="1" ht="33.75">
      <c r="B17" s="97" t="s">
        <v>3418</v>
      </c>
    </row>
    <row customHeight="1" ht="33.75">
      <c r="B18" s="97" t="s">
        <v>3419</v>
      </c>
    </row>
    <row customHeight="1" ht="11.25">
      <c r="B19" s="97" t="s">
        <v>3420</v>
      </c>
    </row>
    <row customHeight="1" ht="33.75">
      <c r="B20" s="97" t="s">
        <v>3421</v>
      </c>
    </row>
    <row customHeight="1" ht="11.25">
      <c r="B21" s="96" t="s">
        <v>3422</v>
      </c>
    </row>
    <row customHeight="1" ht="11.25">
      <c r="B22" s="97" t="s">
        <v>3423</v>
      </c>
    </row>
    <row r="24" customHeight="1" ht="22.5">
      <c r="B24" s="164" t="s">
        <v>3424</v>
      </c>
    </row>
    <row r="26" customHeight="1" ht="11.25">
      <c r="B26" s="96" t="s">
        <v>3425</v>
      </c>
    </row>
    <row customHeight="1" ht="22.5">
      <c r="B27" s="163" t="s">
        <v>412</v>
      </c>
    </row>
    <row customHeight="1" ht="56.25">
      <c r="B28" s="163" t="s">
        <v>3426</v>
      </c>
    </row>
    <row customHeight="1" ht="11.25">
      <c r="B29" s="213" t="s">
        <v>3427</v>
      </c>
    </row>
    <row customHeight="1" ht="22.5">
      <c r="B30" s="163" t="s">
        <v>3428</v>
      </c>
    </row>
    <row r="32" customHeight="1" ht="11.25">
      <c r="A32" s="191"/>
      <c r="B32" s="192" t="s">
        <v>3429</v>
      </c>
    </row>
    <row customHeight="1" ht="14.25">
      <c r="A33" s="193">
        <v>1</v>
      </c>
      <c r="B33" s="194" t="s">
        <v>3430</v>
      </c>
    </row>
    <row customHeight="1" ht="14.25">
      <c r="A34" s="193">
        <v>2</v>
      </c>
      <c r="B34" s="194" t="s">
        <v>3431</v>
      </c>
    </row>
    <row customHeight="1" ht="11.25">
      <c r="B35" s="192" t="s">
        <v>3432</v>
      </c>
    </row>
    <row customHeight="1" ht="11.25">
      <c r="B36" s="194" t="s">
        <v>3433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20D48-9BE8-4FB8-B6C2-53BCA480B8D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368</v>
      </c>
      <c r="I1" s="2220"/>
      <c r="V1" s="1610" t="s">
        <v>14</v>
      </c>
    </row>
    <row s="1638" customFormat="1" customHeight="1" ht="14.25" hidden="1">
      <c r="C2" s="1622"/>
      <c r="D2" s="2236" t="s">
        <v>114</v>
      </c>
      <c r="E2" s="2238"/>
      <c r="F2" s="1628"/>
      <c r="G2" s="1623" t="s">
        <v>114</v>
      </c>
      <c r="H2" s="1626"/>
      <c r="I2" s="1624"/>
      <c r="L2" s="1625"/>
      <c r="M2" s="1625"/>
      <c r="N2" s="1625"/>
      <c r="O2" s="1625" t="s">
        <v>398</v>
      </c>
      <c r="P2" s="1625"/>
      <c r="Q2" s="1625"/>
      <c r="R2" s="1627" t="s">
        <v>397</v>
      </c>
      <c r="S2" s="1627" t="s">
        <v>397</v>
      </c>
      <c r="T2" s="1625"/>
      <c r="U2" s="1625"/>
      <c r="V2" s="1621">
        <v>0</v>
      </c>
    </row>
    <row s="1638" customFormat="1" customHeight="1" ht="14.25" hidden="1">
      <c r="C3" s="1622"/>
      <c r="D3" s="2237"/>
      <c r="E3" s="2239"/>
      <c r="F3" s="408"/>
      <c r="G3" s="872"/>
      <c r="H3" s="872" t="s">
        <v>399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372</v>
      </c>
      <c r="I5" s="705"/>
      <c r="J5" s="705"/>
      <c r="L5" s="1617"/>
      <c r="M5" s="1617"/>
      <c r="N5" s="1617"/>
      <c r="O5" s="1617"/>
      <c r="P5" s="1617"/>
      <c r="Q5" s="1617"/>
      <c r="R5" s="1617"/>
      <c r="S5" s="1617"/>
      <c r="T5" s="1617"/>
      <c r="U5" s="1617"/>
      <c r="V5" s="1616">
        <v>5</v>
      </c>
    </row>
    <row customHeight="1" ht="29.25">
      <c r="C6" s="1519"/>
      <c r="D6" s="2240" t="s">
        <v>400</v>
      </c>
      <c r="E6" s="2240"/>
      <c r="F6" s="2240"/>
      <c r="G6" s="2240"/>
      <c r="H6" s="2240"/>
      <c r="I6" s="2240"/>
      <c r="J6" s="494"/>
      <c r="K6" s="1618"/>
      <c r="V6" s="1610">
        <v>28</v>
      </c>
    </row>
    <row customHeight="1" ht="18">
      <c r="C7" s="1519"/>
      <c r="D7" s="2179" t="str">
        <f>IF(org=0,"Не определено",org)</f>
        <v>Филиал "Печорская ГРЭС" АО "Интер РАО-Электрогенерация"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316</v>
      </c>
      <c r="E10" s="2222"/>
      <c r="F10" s="2222"/>
      <c r="G10" s="2222"/>
      <c r="H10" s="2222"/>
      <c r="I10" s="2222"/>
      <c r="J10" s="2226" t="s">
        <v>317</v>
      </c>
      <c r="V10" s="1610">
        <v>14</v>
      </c>
    </row>
    <row customHeight="1" ht="27.299999999999997">
      <c r="C11" s="1519"/>
      <c r="D11" s="2130" t="s">
        <v>92</v>
      </c>
      <c r="E11" s="2226" t="s">
        <v>110</v>
      </c>
      <c r="F11" s="2195" t="s">
        <v>92</v>
      </c>
      <c r="G11" s="2196"/>
      <c r="H11" s="2178" t="s">
        <v>401</v>
      </c>
      <c r="I11" s="2178" t="s">
        <v>402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392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403</v>
      </c>
      <c r="K14" s="1610"/>
      <c r="R14" s="503" t="s">
        <v>397</v>
      </c>
      <c r="S14" s="503" t="s">
        <v>397</v>
      </c>
      <c r="V14" s="1610">
        <v>14</v>
      </c>
    </row>
    <row customHeight="1" ht="14.699999999999998">
      <c r="A15" s="1610"/>
      <c r="C15" s="1519"/>
      <c r="D15" s="2237"/>
      <c r="E15" s="2239"/>
      <c r="F15" s="408"/>
      <c r="G15" s="872"/>
      <c r="H15" s="872" t="s">
        <v>399</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