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<sst xmlns="http://schemas.openxmlformats.org/spreadsheetml/2006/main" count="11128" uniqueCount="2873">
  <si>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</si>
  <si>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</si>
  <si>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</si>
  <si>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</si>
  <si>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</si>
  <si>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</si>
  <si>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</si>
  <si>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</si>
  <si>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</si>
  <si>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</si>
  <si>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</si>
  <si>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</si>
  <si>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</si>
  <si>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</si>
  <si>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</si>
  <si>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</si>
  <si>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</si>
  <si>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</si>
  <si>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</si>
  <si>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</si>
  <si>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</si>
  <si>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</si>
  <si>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</si>
  <si>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</si>
  <si>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</si>
  <si>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</si>
  <si>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</si>
  <si>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</si>
  <si>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</si>
  <si>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</si>
  <si>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</si>
  <si>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</si>
  <si>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</si>
  <si>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</si>
  <si>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</si>
  <si>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</si>
  <si>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</si>
  <si>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</si>
  <si>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</si>
  <si>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</si>
  <si>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</si>
  <si>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</si>
  <si>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</si>
  <si>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</si>
  <si>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</si>
  <si>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УГ/УГРЭС_01/1766</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</si>
  <si>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</si>
  <si>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</si>
  <si>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</si>
  <si>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</si>
  <si>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</si>
  <si>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</si>
  <si>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</si>
  <si>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</si>
  <si>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</si>
  <si>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</si>
  <si>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</si>
  <si>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</si>
  <si>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</si>
  <si>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</si>
  <si>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</si>
  <si>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</si>
  <si>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</si>
  <si>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</si>
  <si>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</si>
  <si>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</si>
  <si>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</si>
  <si>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</si>
  <si>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</si>
  <si>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</si>
  <si>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</si>
  <si>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</si>
  <si>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</si>
  <si>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</si>
  <si>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</si>
  <si>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</si>
  <si>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</si>
  <si>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</si>
  <si>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</si>
  <si>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</si>
  <si>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</si>
  <si>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</si>
  <si>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</si>
  <si>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</si>
  <si>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</si>
  <si>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</si>
  <si>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</si>
  <si>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</si>
  <si>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</si>
  <si>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</si>
  <si>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</si>
  <si>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</si>
  <si>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</si>
  <si>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</si>
  <si>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</si>
  <si>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</si>
  <si>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</si>
  <si>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</si>
  <si>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</si>
  <si>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</si>
  <si>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</si>
  <si>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</si>
  <si>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</si>
  <si>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</si>
  <si>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</si>
  <si>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</si>
  <si>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</si>
  <si>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</si>
  <si>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</si>
  <si>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</si>
  <si>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</si>
  <si>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</si>
  <si>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</si>
  <si>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</si>
  <si>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</si>
  <si>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</si>
  <si>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</si>
  <si>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</si>
  <si>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</si>
  <si>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</si>
  <si>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</si>
  <si>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</si>
  <si>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</si>
  <si>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</si>
  <si>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</si>
  <si>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</si>
  <si>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</si>
  <si>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</si>
  <si>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</si>
  <si>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</si>
  <si>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</si>
  <si>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</si>
  <si>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</si>
  <si>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</si>
  <si>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</si>
  <si>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</si>
  <si>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</si>
  <si>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</si>
  <si>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</si>
  <si>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</si>
  <si>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</si>
  <si>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</si>
  <si>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</si>
  <si>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</si>
  <si>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</si>
  <si>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</si>
  <si>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</si>
  <si>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</si>
  <si>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</si>
  <si>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</si>
  <si>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</si>
  <si>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</si>
  <si>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</si>
  <si>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</si>
  <si>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</si>
  <si>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</si>
  <si>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</si>
  <si>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</si>
  <si>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</si>
  <si>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</si>
  <si>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</si>
  <si>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</si>
  <si>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</si>
  <si>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</si>
  <si>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</si>
  <si>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</si>
  <si>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</si>
  <si>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</si>
  <si>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</si>
  <si>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</si>
  <si>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</si>
  <si>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</si>
  <si>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</si>
  <si>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</si>
  <si>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</si>
  <si>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</si>
  <si>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</si>
  <si>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</si>
  <si>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</si>
  <si>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</si>
  <si>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</si>
  <si>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</si>
  <si>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</si>
  <si>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</si>
  <si>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</si>
  <si>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</si>
  <si>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</si>
  <si>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</si>
  <si>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</si>
  <si>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</si>
  <si>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</si>
  <si>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</si>
  <si>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</si>
  <si>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</si>
  <si>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</si>
  <si>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</si>
  <si>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</si>
  <si>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</si>
  <si>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</si>
  <si>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</si>
  <si>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</si>
  <si>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</si>
  <si>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</si>
  <si>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</si>
  <si>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</si>
  <si>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</si>
  <si>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</si>
  <si>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</si>
  <si>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</si>
  <si>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</si>
  <si>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</si>
  <si>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</si>
  <si>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</si>
  <si>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</si>
  <si>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</si>
  <si>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</si>
  <si>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</si>
  <si>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</si>
  <si>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</si>
  <si>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</si>
  <si>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</si>
  <si>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</si>
  <si>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</si>
  <si>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</si>
  <si>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</si>
  <si>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</si>
  <si>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</si>
  <si>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</si>
  <si>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</si>
  <si>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</si>
  <si>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</si>
  <si>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</si>
  <si>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</si>
  <si>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</si>
  <si>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</si>
  <si>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</si>
  <si>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</si>
  <si>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</si>
  <si>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</si>
  <si>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</si>
  <si>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</si>
  <si>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</si>
  <si>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</si>
  <si>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</si>
  <si>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</si>
  <si>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</si>
  <si>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</si>
  <si>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</si>
  <si>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</si>
  <si>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</si>
  <si>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</si>
  <si>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</si>
  <si>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</si>
  <si>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</si>
  <si>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</si>
  <si>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</si>
  <si>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</si>
  <si>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</si>
  <si>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</si>
  <si>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</si>
  <si>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</si>
  <si>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</si>
  <si>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</si>
  <si>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</si>
  <si>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</si>
  <si>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</si>
  <si>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</si>
  <si>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</si>
  <si>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</si>
  <si>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</si>
  <si>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</si>
  <si>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</si>
  <si>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</si>
  <si>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</si>
  <si>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</si>
  <si>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</si>
  <si>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</si>
  <si>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</si>
  <si>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</si>
  <si>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</si>
  <si>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</si>
  <si>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</si>
  <si>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</si>
  <si>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</si>
  <si>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</si>
  <si>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</si>
  <si>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</si>
  <si>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</si>
  <si>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</si>
  <si>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</si>
  <si>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</si>
  <si>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</si>
  <si>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</si>
  <si>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</si>
  <si>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</si>
  <si>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</si>
  <si>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</si>
  <si>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</si>
  <si>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</si>
  <si>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</si>
  <si>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</si>
  <si>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</si>
  <si>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</si>
  <si>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</si>
  <si>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</si>
  <si>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</si>
  <si>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</si>
  <si>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</si>
  <si>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</si>
  <si>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</si>
  <si>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</si>
  <si>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</si>
  <si>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</si>
  <si>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</si>
  <si>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</si>
  <si>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</si>
  <si>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</si>
  <si>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</si>
  <si>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</si>
  <si>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</si>
  <si>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</si>
  <si>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</si>
  <si>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</si>
  <si>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</si>
  <si>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</si>
  <si>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</si>
  <si>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</si>
  <si>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</si>
  <si>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</si>
  <si>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</si>
  <si>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</si>
  <si>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</si>
  <si>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</si>
  <si>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</si>
  <si>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</si>
  <si>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</si>
  <si>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</si>
  <si>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</si>
  <si>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</si>
  <si>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</si>
  <si>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</si>
  <si>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</si>
  <si>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</si>
  <si>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</si>
  <si>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</si>
  <si>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</si>
  <si>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</si>
  <si>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</si>
  <si>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</si>
  <si>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</si>
  <si>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</si>
  <si>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</si>
  <si>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</si>
  <si>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</si>
  <si>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</si>
  <si>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</si>
  <si>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</si>
  <si>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</si>
  <si>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</si>
  <si>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</si>
  <si>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</si>
  <si>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</si>
  <si>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</si>
  <si>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</si>
  <si>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</si>
  <si>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</si>
  <si>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</si>
  <si>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</si>
  <si>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</si>
  <si>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</si>
  <si>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</si>
  <si>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</si>
  <si>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</si>
  <si>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</si>
  <si>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</si>
  <si>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</si>
  <si>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</si>
  <si>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</si>
  <si>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</si>
  <si>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</si>
  <si>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</si>
  <si>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</si>
  <si>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</si>
  <si>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</si>
  <si>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</si>
  <si>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</si>
  <si>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</si>
  <si>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</si>
  <si>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</si>
  <si>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</si>
  <si>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</si>
  <si>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</si>
  <si>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</si>
  <si>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</si>
  <si>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</si>
  <si>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</si>
  <si>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</si>
  <si>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</si>
  <si>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</si>
  <si>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</si>
  <si>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</si>
  <si>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</si>
  <si>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</si>
  <si>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</si>
  <si>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</si>
  <si>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</si>
  <si>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</si>
  <si>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</si>
  <si>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</si>
  <si>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</si>
  <si>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</si>
  <si>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</si>
  <si>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</si>
  <si>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</si>
  <si>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</si>
  <si>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</si>
  <si>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</si>
  <si>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</si>
  <si>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</si>
  <si>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</si>
  <si>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</si>
  <si>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</si>
  <si>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</si>
  <si>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</si>
  <si>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</si>
  <si>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</si>
  <si>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</si>
  <si>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</si>
  <si>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</si>
  <si>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</si>
  <si>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</si>
  <si>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</si>
  <si>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</si>
  <si>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</si>
  <si>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</si>
  <si>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</si>
  <si>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</si>
  <si>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</si>
  <si>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</si>
  <si>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</si>
  <si>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</si>
  <si>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</si>
  <si>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</si>
  <si>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</si>
  <si>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</si>
  <si>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</si>
  <si>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</si>
  <si>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</si>
  <si>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</si>
  <si>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</si>
  <si>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</si>
  <si>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</si>
  <si>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</si>
  <si>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</si>
  <si>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</si>
  <si>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</si>
  <si>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</si>
  <si>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</si>
  <si>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</si>
  <si>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</si>
  <si>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</si>
  <si>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</si>
  <si>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</si>
  <si>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</si>
  <si>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</si>
  <si>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</si>
  <si>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</si>
  <si>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</si>
  <si>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</si>
  <si>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</si>
  <si>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</si>
  <si>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</si>
  <si>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</si>
  <si>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</si>
  <si>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</si>
  <si>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</si>
  <si>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</si>
  <si>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</si>
  <si>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</si>
  <si>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</si>
  <si>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</si>
  <si>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</si>
  <si>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</si>
  <si>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</si>
  <si>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</si>
  <si>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</si>
  <si>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</si>
  <si>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</si>
  <si>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</si>
  <si>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</si>
  <si>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</si>
  <si>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</si>
  <si>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</si>
  <si>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</si>
  <si>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</si>
  <si>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</si>
  <si>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</si>
  <si>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</si>
  <si>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</si>
  <si>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</si>
  <si>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</si>
  <si>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</si>
  <si>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</si>
  <si>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</si>
  <si>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</si>
  <si>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</si>
  <si>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</si>
  <si>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</si>
  <si>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</si>
  <si>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</si>
  <si>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</si>
  <si>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</si>
  <si>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</si>
  <si>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</si>
  <si>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</si>
  <si>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</si>
  <si>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</si>
  <si>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</si>
  <si>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</si>
  <si>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</si>
  <si>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</si>
  <si>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</si>
  <si>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</si>
  <si>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</si>
  <si>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</si>
  <si>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</si>
  <si>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</si>
  <si>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</si>
  <si>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</si>
  <si>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</si>
  <si>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</si>
  <si>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</si>
  <si>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</si>
  <si>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</si>
  <si>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</si>
  <si>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</si>
  <si>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</si>
  <si>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</si>
  <si>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</si>
  <si>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</si>
  <si>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</si>
  <si>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</si>
  <si>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</si>
  <si>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</si>
  <si>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</si>
  <si>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</si>
  <si>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</si>
  <si>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</si>
  <si>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</si>
  <si>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</si>
  <si>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</si>
  <si>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</si>
  <si>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</si>
  <si>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</si>
  <si>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</si>
  <si>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</si>
  <si>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</si>
  <si>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</si>
  <si>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</si>
  <si>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</si>
  <si>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</si>
  <si>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</si>
  <si>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</si>
  <si>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</si>
  <si>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</si>
  <si>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</si>
  <si>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</si>
  <si>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</si>
  <si>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</si>
  <si>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</si>
  <si>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</si>
  <si>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</si>
  <si>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</si>
  <si>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</si>
  <si>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</si>
  <si>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</si>
  <si>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</si>
  <si>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</si>
  <si>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</si>
  <si>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</si>
  <si>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</si>
  <si>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</si>
  <si>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</si>
  <si>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</si>
  <si>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</si>
  <si>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</si>
  <si>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</si>
  <si>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</si>
  <si>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</si>
  <si>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</si>
  <si>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</si>
  <si>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</si>
  <si>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</si>
  <si>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</si>
  <si>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</si>
  <si>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</si>
  <si>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</si>
  <si>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</si>
  <si>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</si>
  <si>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</si>
  <si>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</si>
  <si>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</si>
  <si>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</si>
  <si>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</si>
  <si>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</si>
  <si>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</si>
  <si>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</si>
  <si>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</si>
  <si>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</si>
  <si>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</si>
  <si>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</si>
  <si>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</si>
  <si>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</si>
  <si>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</si>
  <si>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</si>
  <si>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</si>
  <si>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</si>
  <si>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</si>
  <si>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</si>
  <si>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</si>
  <si>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</si>
  <si>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</si>
  <si>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</si>
  <si>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</si>
  <si>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</si>
  <si>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</si>
  <si>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</si>
  <si>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</si>
  <si>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</si>
  <si>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</si>
  <si>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</si>
  <si>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</si>
  <si>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</si>
  <si>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</si>
  <si>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</si>
  <si>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</si>
  <si>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</si>
  <si>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</si>
  <si>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</si>
  <si>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</si>
  <si>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</si>
  <si>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</si>
  <si>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</si>
  <si>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</si>
  <si>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</si>
  <si>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</si>
  <si>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</si>
  <si>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</si>
  <si>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</si>
  <si>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</si>
  <si>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</si>
  <si>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</si>
  <si>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</si>
  <si>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</si>
  <si>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</si>
  <si>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</si>
  <si>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</si>
  <si>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</si>
  <si>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</si>
  <si>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</si>
  <si>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</si>
  <si>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</si>
  <si>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</si>
  <si>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</si>
  <si>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</si>
  <si>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</si>
  <si>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</si>
  <si>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</si>
  <si>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</si>
  <si>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</si>
  <si>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</si>
  <si>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</si>
  <si>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</si>
  <si>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</si>
  <si>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</si>
  <si>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</si>
  <si>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</si>
  <si>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</si>
  <si>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</si>
  <si>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</si>
  <si>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</si>
  <si>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</si>
  <si>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</si>
  <si>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</si>
  <si>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</si>
  <si>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</si>
  <si>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</si>
  <si>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</si>
  <si>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</si>
  <si>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</si>
  <si>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</si>
  <si>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</si>
  <si>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</si>
  <si>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</si>
  <si>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</si>
  <si>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</si>
  <si>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</si>
  <si>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</si>
  <si>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</si>
  <si>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</si>
  <si>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</si>
  <si>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</si>
  <si>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</si>
  <si>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</si>
  <si>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</si>
  <si>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</si>
  <si>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</si>
  <si>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</si>
  <si>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</si>
  <si>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</si>
  <si>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</si>
  <si>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</si>
  <si>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</si>
  <si>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</si>
  <si>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</si>
  <si>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</si>
  <si>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</si>
  <si>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</si>
  <si>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</si>
  <si>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</si>
  <si>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</si>
  <si>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</si>
  <si>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</si>
  <si>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</si>
  <si>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</si>
  <si>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</si>
  <si>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</si>
  <si>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</si>
  <si>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</si>
  <si>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</si>
  <si>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</si>
  <si>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</si>
  <si>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</si>
  <si>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</si>
  <si>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</si>
  <si>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</si>
  <si>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</si>
  <si>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</si>
  <si>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</si>
  <si>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</si>
  <si>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</si>
  <si>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</si>
  <si>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</si>
  <si>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</si>
  <si>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</si>
  <si>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</si>
  <si>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</si>
  <si>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</si>
  <si>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</si>
  <si>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</si>
  <si>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</si>
  <si>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</si>
  <si>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</si>
  <si>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</si>
  <si>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</si>
  <si>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</si>
  <si>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</si>
  <si>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</si>
  <si>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</si>
  <si>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</si>
  <si>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</si>
  <si>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</si>
  <si>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</si>
  <si>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</si>
  <si>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</si>
  <si>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</si>
  <si>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</si>
  <si>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</si>
  <si>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</si>
  <si>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</si>
  <si>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</si>
  <si>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</si>
  <si>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</si>
  <si>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</si>
  <si>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</si>
  <si>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</si>
  <si>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</si>
  <si>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</si>
  <si>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</si>
  <si>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</si>
  <si>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</si>
  <si>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</si>
  <si>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</si>
  <si>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</si>
  <si>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</si>
  <si>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</si>
  <si>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</si>
  <si>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</si>
  <si>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</si>
  <si>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</si>
  <si>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</si>
  <si>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</si>
  <si>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</si>
  <si>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</si>
  <si>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</si>
  <si>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</si>
  <si>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</si>
  <si>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</si>
  <si>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</si>
  <si>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</si>
  <si>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</si>
  <si>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</si>
  <si>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</si>
  <si>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</si>
  <si>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</si>
  <si>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</si>
  <si>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</si>
  <si>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</si>
  <si>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</si>
  <si>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</si>
  <si>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</si>
  <si>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</si>
  <si>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</si>
  <si>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</si>
  <si>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</si>
  <si>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</si>
  <si>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</si>
  <si>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</si>
  <si>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</si>
  <si>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</si>
  <si>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</si>
  <si>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</si>
  <si>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</si>
  <si>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</si>
  <si>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</si>
  <si>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</si>
  <si>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</si>
  <si>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</si>
  <si>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</si>
  <si>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</si>
  <si>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</si>
  <si>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</si>
  <si>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</si>
  <si>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</si>
  <si>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</si>
  <si>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</si>
  <si>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</si>
  <si>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</si>
  <si>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</si>
  <si>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</si>
  <si>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</si>
  <si>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</si>
  <si>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</si>
  <si>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</si>
  <si>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</si>
  <si>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</si>
  <si>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</si>
  <si>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</si>
  <si>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</si>
  <si>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</si>
  <si>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</si>
  <si>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</si>
  <si>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</si>
  <si>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</si>
  <si>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</si>
  <si>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</si>
  <si>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</si>
  <si>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</si>
  <si>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</si>
  <si>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</si>
  <si>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</si>
  <si>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</si>
  <si>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</si>
  <si>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</si>
  <si>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</si>
  <si>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</si>
  <si>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</si>
  <si>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</si>
  <si>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</si>
  <si>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</si>
  <si>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</si>
  <si>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</si>
  <si>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</si>
  <si>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</si>
  <si>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</si>
  <si>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</si>
  <si>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</si>
  <si>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</si>
  <si>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</si>
  <si>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</si>
  <si>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</si>
  <si>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</si>
  <si>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</si>
  <si>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</si>
  <si>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</si>
  <si>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</si>
  <si>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</si>
  <si>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</si>
  <si>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</si>
  <si>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</si>
  <si>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</si>
  <si>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</si>
  <si>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</si>
  <si>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</si>
  <si>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</si>
  <si>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</si>
  <si>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</si>
  <si>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</si>
  <si>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</si>
  <si>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</si>
  <si>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</si>
  <si>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</si>
  <si>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</si>
  <si>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</si>
  <si>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</si>
  <si>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</si>
  <si>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</si>
  <si>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</si>
  <si>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</si>
  <si>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</si>
  <si>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</si>
  <si>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</si>
  <si>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</si>
  <si>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</si>
  <si>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</si>
  <si>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</si>
  <si>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</si>
  <si>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</si>
  <si>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</si>
  <si>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</si>
  <si>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</si>
  <si>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</si>
  <si>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</si>
  <si>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</si>
  <si>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</si>
  <si>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</si>
  <si>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</si>
  <si>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</si>
  <si>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</si>
  <si>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</si>
  <si>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</si>
  <si>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</si>
  <si>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</si>
  <si>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</si>
  <si>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</si>
  <si>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</si>
  <si>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</si>
  <si>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</si>
  <si>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</si>
  <si>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</si>
  <si>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</si>
  <si>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</si>
  <si>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</si>
  <si>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</si>
  <si>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</si>
  <si>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</si>
  <si>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</si>
  <si>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</si>
  <si>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</si>
  <si>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</si>
  <si>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</si>
  <si>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</si>
  <si>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</si>
  <si>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</si>
  <si>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</si>
  <si>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</si>
  <si>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</si>
  <si>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</si>
  <si>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</si>
  <si>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</si>
  <si>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</si>
  <si>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</si>
  <si>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</si>
  <si>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</si>
  <si>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</si>
  <si>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</si>
  <si>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</si>
  <si>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</si>
  <si>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</si>
  <si>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</si>
  <si>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</si>
  <si>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</si>
  <si>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</si>
  <si>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</si>
  <si>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</si>
  <si>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</si>
  <si>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</si>
  <si>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</si>
  <si>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</si>
  <si>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</si>
  <si>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</si>
  <si>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</si>
  <si>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</si>
  <si>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</si>
  <si>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</si>
  <si>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</si>
  <si>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</si>
  <si>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</si>
  <si>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</si>
  <si>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</si>
  <si>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</si>
  <si>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</si>
  <si>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</si>
  <si>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</si>
  <si>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</si>
  <si>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</si>
  <si>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</si>
  <si>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</si>
  <si>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</si>
  <si>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</si>
  <si>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</si>
  <si>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</si>
  <si>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</si>
  <si>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</si>
  <si>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</si>
  <si>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</si>
  <si>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</si>
  <si>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</si>
  <si>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</si>
  <si>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</si>
  <si>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</si>
  <si>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</si>
  <si>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</si>
  <si>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</si>
  <si>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</si>
  <si>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</si>
  <si>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</si>
  <si>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</si>
  <si>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</si>
  <si>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</si>
  <si>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</si>
  <si>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</si>
  <si>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</si>
  <si>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</si>
  <si>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</si>
  <si>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</si>
  <si>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</si>
  <si>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</si>
  <si>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</si>
  <si>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</si>
  <si>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</si>
  <si>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</si>
  <si>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</si>
  <si>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</si>
  <si>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</si>
  <si>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</si>
  <si>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</si>
  <si>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</si>
  <si>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</si>
  <si>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</si>
  <si>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</si>
  <si>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</si>
  <si>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</si>
  <si>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</si>
  <si>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</si>
  <si>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</si>
  <si>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</si>
  <si>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</si>
  <si>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</si>
  <si>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</si>
  <si>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</si>
  <si>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</si>
  <si>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</si>
  <si>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</si>
  <si>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</si>
  <si>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</si>
  <si>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</si>
  <si>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</si>
  <si>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</si>
  <si>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</si>
  <si>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</si>
  <si>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</si>
  <si>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</si>
  <si>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</si>
  <si>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</si>
  <si>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</si>
  <si>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</si>
  <si>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</si>
  <si>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</si>
  <si>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</si>
  <si>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</si>
  <si>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</si>
  <si>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</si>
  <si>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</si>
  <si>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</si>
  <si>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</si>
  <si>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</si>
  <si>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</si>
  <si>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</si>
  <si>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</si>
  <si>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</si>
  <si>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</si>
  <si>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</si>
  <si>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</si>
  <si>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</si>
  <si>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</si>
  <si>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</si>
  <si>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</si>
  <si>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</si>
  <si>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</si>
  <si>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</si>
  <si>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</si>
  <si>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</si>
  <si>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</si>
  <si>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</si>
  <si>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</si>
  <si>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</si>
  <si>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</si>
  <si>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</si>
  <si>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</si>
  <si>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</si>
  <si>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</si>
  <si>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</si>
  <si>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</si>
  <si>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</si>
  <si>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</si>
  <si>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</si>
  <si>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</si>
  <si>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</si>
  <si>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</si>
  <si>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</si>
  <si>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</si>
  <si>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</si>
  <si>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</si>
  <si>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</si>
  <si>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</si>
  <si>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</si>
  <si>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</si>
  <si>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</si>
  <si>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</si>
  <si>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</si>
  <si>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</si>
  <si>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</si>
  <si>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</si>
  <si>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</si>
  <si>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</si>
  <si>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</si>
  <si>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</si>
  <si>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</si>
  <si>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</si>
  <si>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</si>
  <si>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</si>
  <si>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</si>
  <si>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</si>
  <si>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</si>
  <si>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</si>
  <si>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</si>
  <si>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</si>
  <si>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</si>
  <si>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</si>
  <si>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</si>
  <si>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</si>
  <si>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</si>
  <si>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</si>
  <si>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</si>
  <si>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</si>
  <si>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</si>
  <si>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</si>
  <si>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</si>
  <si>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</si>
  <si>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</si>
  <si>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</si>
  <si>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</si>
  <si>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</si>
  <si>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</si>
  <si>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</si>
  <si>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</si>
  <si>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</si>
  <si>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</si>
  <si>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</si>
  <si>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</si>
  <si>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</si>
  <si>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</si>
  <si>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</si>
  <si>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</si>
  <si>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</si>
  <si>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</si>
  <si>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</si>
  <si>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</si>
  <si>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</si>
  <si>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</si>
  <si>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</si>
  <si>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</si>
  <si>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</si>
  <si>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</si>
  <si>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</si>
  <si>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</si>
  <si>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</si>
  <si>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</si>
  <si>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</si>
  <si>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</si>
  <si>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</si>
  <si>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</si>
  <si>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</si>
  <si>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</si>
  <si>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</si>
  <si>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</si>
  <si>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</si>
  <si>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</si>
  <si>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</si>
  <si>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</si>
  <si>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</si>
  <si>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</si>
  <si>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</si>
  <si>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</si>
  <si>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</si>
  <si>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</si>
  <si>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</si>
  <si>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</si>
  <si>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</si>
  <si>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</si>
  <si>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</si>
  <si>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</si>
  <si>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</si>
  <si>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</si>
  <si>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</si>
  <si>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</si>
  <si>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</si>
  <si>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</si>
  <si>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</si>
  <si>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</si>
  <si>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</si>
  <si>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</si>
  <si>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</si>
  <si>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</si>
  <si>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</si>
  <si>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</si>
  <si>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</si>
  <si>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</si>
  <si>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</si>
  <si>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</si>
  <si>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</si>
  <si>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</si>
  <si>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</si>
  <si>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</si>
  <si>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</si>
  <si>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</si>
  <si>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</si>
  <si>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</si>
  <si>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</si>
  <si>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</si>
  <si>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</si>
  <si>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</si>
  <si>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</si>
  <si>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</si>
  <si>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</si>
  <si>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</si>
  <si>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</si>
  <si>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</si>
  <si>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</si>
  <si>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</si>
  <si>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</si>
  <si>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</si>
  <si>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</si>
  <si>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</si>
  <si>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</si>
  <si>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</si>
  <si>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</si>
  <si>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</si>
  <si>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</si>
  <si>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</si>
  <si>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</si>
  <si>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</si>
  <si>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</si>
  <si>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</si>
  <si>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</si>
  <si>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</si>
  <si>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</si>
  <si>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</si>
  <si>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</si>
  <si>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</si>
  <si>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</si>
  <si>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</si>
  <si>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</si>
  <si>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</si>
  <si>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</si>
  <si>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</si>
  <si>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</si>
  <si>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</si>
  <si>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</si>
  <si>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</si>
  <si>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</si>
  <si>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</si>
  <si>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</si>
  <si>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</si>
  <si>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</si>
  <si>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</si>
  <si>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</si>
  <si>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</si>
  <si>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</si>
  <si>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</si>
  <si>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</si>
  <si>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</si>
  <si>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</si>
  <si>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</si>
  <si>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</si>
  <si>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</si>
  <si>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</si>
  <si>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</si>
  <si>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</si>
  <si>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</si>
  <si>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</si>
  <si>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</si>
  <si>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</si>
  <si>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</si>
  <si>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</si>
  <si>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</si>
  <si>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</si>
  <si>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</si>
  <si>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</si>
  <si>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</si>
  <si>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</si>
  <si>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</si>
  <si>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</si>
  <si>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</si>
  <si>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</si>
  <si>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</si>
  <si>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</si>
  <si>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</si>
  <si>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</si>
  <si>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</si>
  <si>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</si>
  <si>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</si>
  <si>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</si>
  <si>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</si>
  <si>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</si>
  <si>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</si>
  <si>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</si>
  <si>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</si>
  <si>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</si>
  <si>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</si>
  <si>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</si>
  <si>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</si>
  <si>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</si>
  <si>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</si>
  <si>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</si>
  <si>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</si>
  <si>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</si>
  <si>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</si>
  <si>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</si>
  <si>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</si>
  <si>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</si>
  <si>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</si>
  <si>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</si>
  <si>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</si>
  <si>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</si>
  <si>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</si>
  <si>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</si>
  <si>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</si>
  <si>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</si>
  <si>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</si>
  <si>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</si>
  <si>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</si>
  <si>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</si>
  <si>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</si>
  <si>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</si>
  <si>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</si>
  <si>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</si>
  <si>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</si>
  <si>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</si>
  <si>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</si>
  <si>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</si>
  <si>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</si>
  <si>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</si>
  <si>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</si>
  <si>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</si>
  <si>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</si>
  <si>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</si>
  <si>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</si>
  <si>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</si>
  <si>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</si>
  <si>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</si>
  <si>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</si>
  <si>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</si>
  <si>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</si>
  <si>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</si>
  <si>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</si>
  <si>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</si>
  <si>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</si>
  <si>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</si>
  <si>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</si>
  <si>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</si>
  <si>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</si>
  <si>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</si>
  <si>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</si>
  <si>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</si>
  <si>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</si>
  <si>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</si>
  <si>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</si>
  <si>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</si>
  <si>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</si>
  <si>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</si>
  <si>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</si>
  <si>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</si>
  <si>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</si>
  <si>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</si>
  <si>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</si>
  <si>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</si>
  <si>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</si>
  <si>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</si>
  <si>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</si>
  <si>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</si>
  <si>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</si>
  <si>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</si>
  <si>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</si>
  <si>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</si>
  <si>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</si>
  <si>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</si>
  <si>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</si>
  <si>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</si>
  <si>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</si>
  <si>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</si>
  <si>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</si>
  <si>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</si>
  <si>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</si>
  <si>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</si>
  <si>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</si>
  <si>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</si>
  <si>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</si>
  <si>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</si>
  <si>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</si>
  <si>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</si>
  <si>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</si>
  <si>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</si>
  <si>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</si>
  <si>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</si>
  <si>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</si>
  <si>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</si>
  <si>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</si>
  <si>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</si>
  <si>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</si>
  <si>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</si>
  <si>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</si>
  <si>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</si>
  <si>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</si>
  <si>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</si>
  <si>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</si>
  <si>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</si>
  <si>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</si>
  <si>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</si>
  <si>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</si>
  <si>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</si>
  <si>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</si>
  <si>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</si>
  <si>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</si>
  <si>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</si>
  <si>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</si>
  <si>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</si>
  <si>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</si>
  <si>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</si>
  <si>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</si>
  <si>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</si>
  <si>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</si>
  <si>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</si>
  <si>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</si>
  <si>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</si>
  <si>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</si>
  <si>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</si>
  <si>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</si>
  <si>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</si>
  <si>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</si>
  <si>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</si>
  <si>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</si>
  <si>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</si>
  <si>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</si>
  <si>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</si>
  <si>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</si>
  <si>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</si>
  <si>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</si>
  <si>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</si>
  <si>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</si>
  <si>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</si>
  <si>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</si>
  <si>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</si>
  <si>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</si>
  <si>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</si>
  <si>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</si>
  <si>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</si>
  <si>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</si>
  <si>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</si>
  <si>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</si>
  <si>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</si>
  <si>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</si>
  <si>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</si>
  <si>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</si>
  <si>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</si>
  <si>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</si>
  <si>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</si>
  <si>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</si>
  <si>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</si>
  <si>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</si>
  <si>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</si>
  <si>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</si>
  <si>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</si>
  <si>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</si>
  <si>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</si>
  <si>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</si>
  <si>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</si>
  <si>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</si>
  <si>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</si>
  <si>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</si>
  <si>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</si>
  <si>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</si>
  <si>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</si>
  <si>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</si>
  <si>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</si>
  <si>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</si>
  <si>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</si>
  <si>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</si>
  <si>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</si>
  <si>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</si>
  <si>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</si>
  <si>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</si>
  <si>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</si>
  <si>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</si>
  <si>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</si>
  <si>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</si>
  <si>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</si>
  <si>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</si>
  <si>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</si>
  <si>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</si>
  <si>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</si>
  <si>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</si>
  <si>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</si>
  <si>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</si>
  <si>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</si>
  <si>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</si>
  <si>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</si>
  <si>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</si>
  <si>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</si>
  <si>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</si>
  <si>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</si>
  <si>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</si>
  <si>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</si>
  <si>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</si>
  <si>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</si>
  <si>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</si>
  <si>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</si>
  <si>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</si>
  <si>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</si>
  <si>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</si>
  <si>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</si>
  <si>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</si>
  <si>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</si>
  <si>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</si>
  <si>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</si>
  <si>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</si>
  <si>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</si>
  <si>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</si>
  <si>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</si>
  <si>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</si>
  <si>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</si>
  <si>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</si>
  <si>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</si>
  <si>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</si>
  <si>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</si>
  <si>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</si>
  <si>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</si>
  <si>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</si>
  <si>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</si>
  <si>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</si>
  <si>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</si>
  <si>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</si>
  <si>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</si>
  <si>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</si>
  <si>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</si>
  <si>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</si>
  <si>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</si>
  <si>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</si>
  <si>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</si>
  <si>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</si>
  <si>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</si>
  <si>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</si>
  <si>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</si>
  <si>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</si>
  <si>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</si>
  <si>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</si>
  <si>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</si>
  <si>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</si>
  <si>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</si>
  <si>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</si>
  <si>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</si>
  <si>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</si>
  <si>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</si>
  <si>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</si>
  <si>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</si>
  <si>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</si>
  <si>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</si>
  <si>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</si>
  <si>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</si>
  <si>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</si>
  <si>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</si>
  <si>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</si>
  <si>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</si>
  <si>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</si>
  <si>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</si>
  <si>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</si>
  <si>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</si>
  <si>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</si>
  <si>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</si>
  <si>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</si>
  <si>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</si>
  <si>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</si>
  <si>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</si>
  <si>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</si>
  <si>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</si>
  <si>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</si>
  <si>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</si>
  <si>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</si>
  <si>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</si>
  <si>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</si>
  <si>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</si>
  <si>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</si>
  <si>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</si>
  <si>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</si>
  <si>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</si>
  <si>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</si>
  <si>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</si>
  <si>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</si>
  <si>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</si>
  <si>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</si>
  <si>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</si>
  <si>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</si>
  <si>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</si>
  <si>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</si>
  <si>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</si>
  <si>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</si>
  <si>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</si>
  <si>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</si>
  <si>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</si>
  <si>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</si>
  <si>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</si>
  <si>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</si>
  <si>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</si>
  <si>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</si>
  <si>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</si>
  <si>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</si>
  <si>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</si>
  <si>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</si>
  <si>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</si>
  <si>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</si>
  <si>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</si>
  <si>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</si>
  <si>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</si>
  <si>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</si>
  <si>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</si>
  <si>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</si>
  <si>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</si>
  <si>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</si>
  <si>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</si>
  <si>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</si>
  <si>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</si>
  <si>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</si>
  <si>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</si>
  <si>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</si>
  <si>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</si>
  <si>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</si>
  <si>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</si>
  <si>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</si>
  <si>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</si>
  <si>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</si>
  <si>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</si>
  <si>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</si>
  <si>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</si>
  <si>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</si>
  <si>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</si>
  <si>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</si>
  <si>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</si>
  <si>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</si>
  <si>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</si>
  <si>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</si>
  <si>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</si>
  <si>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</si>
  <si>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</si>
  <si>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</si>
  <si>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</si>
  <si>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</si>
  <si>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</si>
  <si>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</si>
  <si>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</si>
  <si>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</si>
  <si>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</si>
  <si>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</si>
  <si>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</si>
  <si>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</si>
  <si>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</si>
  <si>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</si>
  <si>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</si>
  <si>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</si>
  <si>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</si>
  <si>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</si>
  <si>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</si>
  <si>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</si>
  <si>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</si>
  <si>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</si>
  <si>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</si>
  <si>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</si>
  <si>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</si>
  <si>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</si>
  <si>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</si>
  <si>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</si>
  <si>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</si>
  <si>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</si>
  <si>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</si>
  <si>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</si>
  <si>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</si>
  <si>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</si>
  <si>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</si>
  <si>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</si>
  <si>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</si>
  <si>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</si>
  <si>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</si>
  <si>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</si>
  <si>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</si>
  <si>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</si>
  <si>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</si>
  <si>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</si>
  <si>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</si>
  <si>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</si>
  <si>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</si>
  <si>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</si>
  <si>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</si>
  <si>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</si>
  <si>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</si>
  <si>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</si>
  <si>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</si>
  <si>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</si>
  <si>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</si>
  <si>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</si>
  <si>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</si>
  <si>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</si>
  <si>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</si>
  <si>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</si>
  <si>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</si>
  <si>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</si>
  <si>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</si>
  <si>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</si>
  <si>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</si>
  <si>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</si>
  <si>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</si>
  <si>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</si>
  <si>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</si>
  <si>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</si>
  <si>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</si>
  <si>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</si>
  <si>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</si>
  <si>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</si>
  <si>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</si>
  <si>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</si>
  <si>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</si>
  <si>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</si>
  <si>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</si>
  <si>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</si>
  <si>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</si>
  <si>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</si>
  <si>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</si>
  <si>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</si>
  <si>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</si>
  <si>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</si>
  <si>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</si>
  <si>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</si>
  <si>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</si>
  <si>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</si>
  <si>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</si>
  <si>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</si>
  <si>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</si>
  <si>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</si>
  <si>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</si>
  <si>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</si>
  <si>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</si>
  <si>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</si>
  <si>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</si>
  <si>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</si>
  <si>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</si>
  <si>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</si>
  <si>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</si>
  <si>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</si>
  <si>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</si>
  <si>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</si>
  <si>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</si>
  <si>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</si>
  <si>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</si>
  <si>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</si>
  <si>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</si>
  <si>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</si>
  <si>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</si>
  <si>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</si>
  <si>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</si>
  <si>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</si>
  <si>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</si>
  <si>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</si>
  <si>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</si>
  <si>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</si>
  <si>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</si>
  <si>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</si>
  <si>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</si>
  <si>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</si>
  <si>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</si>
  <si>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</si>
  <si>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</si>
  <si>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</si>
  <si>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</si>
  <si>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</si>
  <si>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</si>
  <si>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</si>
  <si>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</si>
  <si>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</si>
  <si>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</si>
  <si>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</si>
  <si>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</si>
  <si>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</si>
  <si>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</si>
  <si>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</si>
  <si>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</si>
  <si>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</si>
  <si>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</si>
  <si>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</si>
  <si>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</si>
  <si>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</si>
  <si>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</si>
  <si>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</si>
  <si>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</si>
  <si>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</si>
  <si>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</si>
  <si>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</si>
  <si>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</si>
  <si>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</si>
  <si>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</si>
  <si>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</si>
  <si>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</si>
  <si>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</si>
  <si>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</si>
  <si>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</si>
  <si>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</si>
  <si>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</si>
  <si>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</si>
  <si>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</si>
  <si>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</si>
  <si>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</si>
  <si>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</si>
  <si>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</si>
  <si>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</si>
  <si>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</si>
  <si>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</si>
  <si>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</si>
  <si>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</si>
  <si>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</si>
  <si>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</si>
  <si>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</si>
  <si>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</si>
  <si>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</si>
  <si>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</si>
  <si>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</si>
  <si>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</si>
  <si>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</si>
  <si>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</si>
  <si>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</si>
  <si>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</si>
  <si>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</si>
  <si>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</si>
  <si>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</si>
  <si>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</si>
  <si>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</si>
  <si>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</si>
  <si>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</si>
  <si>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</si>
  <si>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</si>
  <si>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</si>
  <si>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</si>
  <si>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</si>
  <si>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</si>
  <si>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</si>
  <si>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</si>
  <si>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</si>
  <si>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</si>
  <si>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</si>
  <si>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</si>
  <si>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</si>
  <si>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</si>
  <si>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</si>
  <si>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</si>
  <si>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</si>
  <si>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</si>
  <si>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</si>
  <si>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</si>
  <si>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</si>
  <si>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</si>
  <si>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</si>
  <si>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</si>
  <si>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</si>
  <si>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</si>
  <si>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</si>
  <si>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</si>
  <si>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</si>
  <si>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</si>
  <si>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</si>
  <si>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</si>
  <si>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</si>
  <si>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</si>
  <si>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</si>
  <si>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</si>
  <si>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</si>
  <si>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</si>
  <si>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</si>
  <si>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</si>
  <si>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</si>
  <si>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</si>
  <si>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</si>
  <si>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</si>
  <si>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</si>
  <si>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</si>
  <si>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</si>
  <si>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</si>
  <si>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</si>
  <si>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</si>
  <si>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17.10.2025
Уточненное тарифное предложение по корректировке тарифа на тепловую энергию на 2026 год сформировано с использованием следующих уточненных значений:
- показателей прогноза социально-экономического развития Российской Федерации на 2026 год и плановый период 2027 и 2028 годов, опубликованный на сайте Минэкономразвития России 26.09.2025;
-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</si>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</sst>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43"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45"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60BEB-D767-5EE2-E498-0.B936DA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24453-5EA1-AA16-2D23-0.C3060D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393</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305</v>
      </c>
      <c r="F7" s="2277"/>
      <c r="G7" s="2278"/>
      <c r="H7" s="2278"/>
      <c r="I7" s="2278"/>
      <c r="J7" s="2278"/>
      <c r="K7" s="2278"/>
      <c r="L7" s="2292" t="s">
        <v>306</v>
      </c>
      <c r="W7" s="516">
        <v>14</v>
      </c>
    </row>
    <row customHeight="1" ht="48.29999999999999">
      <c r="D8" s="519"/>
      <c r="E8" s="542" t="s">
        <v>89</v>
      </c>
      <c r="F8" s="892"/>
      <c r="G8" s="534" t="s">
        <v>87</v>
      </c>
      <c r="H8" s="534" t="s">
        <v>88</v>
      </c>
      <c r="I8" s="483" t="s">
        <v>86</v>
      </c>
      <c r="J8" s="483" t="s">
        <v>394</v>
      </c>
      <c r="K8" s="483" t="s">
        <v>395</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396</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397</v>
      </c>
      <c r="Q12" s="585" t="s">
        <v>398</v>
      </c>
      <c r="R12" s="586" t="s">
        <v>399</v>
      </c>
      <c r="S12" s="580" t="s">
        <v>400</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3E473-435E-4DF7-8DD7-0.A07ED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374"/>
      <c r="R6" s="425"/>
      <c r="S6" s="1378">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378">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408</v>
      </c>
      <c r="P47" s="2326">
        <v>1</v>
      </c>
      <c r="Q47" s="1289"/>
      <c r="R47" s="425"/>
      <c r="S47" s="1293"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411</v>
      </c>
      <c r="P48" s="2326"/>
      <c r="Q48" s="2326">
        <v>1</v>
      </c>
      <c r="R48" s="426"/>
      <c r="S48" s="1293"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414</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DE4E-8EDF-E19B-3E1D-0.00C1EC0E}" mc:Ignorable="x14ac xr xr2 xr3">
  <sheetPr>
    <tabColor theme="6" tint="0.4"/>
  </sheetPr>
  <dimension ref="A1:BI65"/>
  <sheetViews>
    <sheetView topLeftCell="P25" showGridLines="0" zoomScale="90" workbookViewId="0" tabSelected="1">
      <selection activeCell="AD50" sqref="AD50"/>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39" max="41" style="131" width="0" customWidth="1"/>
    <col min="43" max="43" style="131" width="2.28125" customWidth="1"/>
    <col min="47" max="49" style="131" width="0" customWidth="1"/>
    <col min="51" max="51" style="131" width="2.28125" customWidth="1"/>
    <col min="53" max="53" style="131" width="10.57421875" hidden="1"/>
    <col min="54" max="54" style="4523" width="4.00390625" customWidth="1"/>
    <col min="55" max="55" style="4523" width="115.00390625" customWidth="1"/>
    <col min="56" max="60" style="4032" width="10.00390625" customWidth="1"/>
    <col min="61" max="61" style="4523" width="10.57421875" hidden="1"/>
  </cols>
  <sheetData>
    <row customHeight="1" ht="22.5" hidden="1">
      <c r="Y1" s="396"/>
      <c r="Z1" s="396"/>
      <c r="AG1" s="396"/>
      <c r="AH1" s="396"/>
      <c r="AL1" s="4523"/>
      <c r="AM1" s="5437"/>
      <c r="AN1" s="5437"/>
      <c r="AO1" s="5437"/>
      <c r="AP1" s="4523"/>
      <c r="AQ1" s="5437"/>
      <c r="AR1" s="4523"/>
      <c r="AS1" s="4523"/>
      <c r="AT1" s="4523"/>
      <c r="AU1" s="5437"/>
      <c r="AV1" s="5437"/>
      <c r="AW1" s="5437"/>
      <c r="AX1" s="4523"/>
      <c r="AY1" s="5437"/>
      <c r="AZ1" s="4523"/>
      <c r="BA1" s="5437"/>
      <c r="BI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5438"/>
      <c r="AN2" s="5438"/>
      <c r="AO2" s="5438"/>
      <c r="AP2" s="3819"/>
      <c r="AQ2" s="5438"/>
      <c r="AR2" s="3819"/>
      <c r="AS2" s="3460"/>
      <c r="AT2" s="3458"/>
      <c r="AU2" s="5438"/>
      <c r="AV2" s="5438"/>
      <c r="AW2" s="5438"/>
      <c r="AX2" s="3819"/>
      <c r="AY2" s="5438"/>
      <c r="AZ2" s="3819"/>
      <c r="BA2" s="5439"/>
      <c r="BB2" s="2313"/>
      <c r="BC2" s="1327" t="s">
        <v>401</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5438"/>
      <c r="AN3" s="5438"/>
      <c r="AO3" s="5438"/>
      <c r="AP3" s="3819"/>
      <c r="AQ3" s="5438"/>
      <c r="AR3" s="3819"/>
      <c r="AS3" s="3460"/>
      <c r="AT3" s="3458"/>
      <c r="AU3" s="5438"/>
      <c r="AV3" s="5438"/>
      <c r="AW3" s="5438"/>
      <c r="AX3" s="3819"/>
      <c r="AY3" s="5438"/>
      <c r="AZ3" s="3819"/>
      <c r="BA3" s="5439"/>
      <c r="BB3" s="2313"/>
      <c r="BC3" s="1327" t="s">
        <v>403</v>
      </c>
      <c r="BE3" s="569"/>
      <c r="BF3" s="569" t="str">
        <f>IF(T3="","",T3)</f>
        <v>Территория действия тарифа</v>
      </c>
      <c r="BG3" s="569"/>
      <c r="BH3" s="569"/>
      <c r="BI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5438"/>
      <c r="AN4" s="5438"/>
      <c r="AO4" s="5438"/>
      <c r="AP4" s="3819"/>
      <c r="AQ4" s="5438"/>
      <c r="AR4" s="3819"/>
      <c r="AS4" s="3460"/>
      <c r="AT4" s="3458"/>
      <c r="AU4" s="5438"/>
      <c r="AV4" s="5438"/>
      <c r="AW4" s="5438"/>
      <c r="AX4" s="3819"/>
      <c r="AY4" s="5438"/>
      <c r="AZ4" s="3819"/>
      <c r="BA4" s="5439"/>
      <c r="BB4" s="2313"/>
      <c r="BC4" s="1327" t="s">
        <v>405</v>
      </c>
      <c r="BE4" s="569"/>
      <c r="BF4" s="569" t="str">
        <f>IF(T4="","",T4)</f>
        <v>Наименование системы теплоснабжения </v>
      </c>
      <c r="BG4" s="569"/>
      <c r="BH4" s="569"/>
      <c r="BI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5438"/>
      <c r="AN5" s="5438"/>
      <c r="AO5" s="5438"/>
      <c r="AP5" s="3819"/>
      <c r="AQ5" s="5438"/>
      <c r="AR5" s="3819"/>
      <c r="AS5" s="3460"/>
      <c r="AT5" s="3458"/>
      <c r="AU5" s="5438"/>
      <c r="AV5" s="5438"/>
      <c r="AW5" s="5438"/>
      <c r="AX5" s="3819"/>
      <c r="AY5" s="5438"/>
      <c r="AZ5" s="3819"/>
      <c r="BA5" s="5439"/>
      <c r="BB5" s="2313"/>
      <c r="BC5" s="1327" t="s">
        <v>407</v>
      </c>
      <c r="BE5" s="569"/>
      <c r="BF5" s="569" t="str">
        <f>IF(T5="","",T5)</f>
        <v>Источник тепловой энергии  </v>
      </c>
      <c r="BG5" s="569"/>
      <c r="BH5" s="569"/>
      <c r="BI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4855"/>
      <c r="AM6" s="5440"/>
      <c r="AN6" s="5440"/>
      <c r="AO6" s="5440"/>
      <c r="AP6" s="3477"/>
      <c r="AQ6" s="5440"/>
      <c r="AR6" s="3477"/>
      <c r="AS6" s="3478"/>
      <c r="AT6" s="4855"/>
      <c r="AU6" s="5440"/>
      <c r="AV6" s="5440"/>
      <c r="AW6" s="5440"/>
      <c r="AX6" s="3477"/>
      <c r="AY6" s="5440"/>
      <c r="AZ6" s="3477"/>
      <c r="BA6" s="5441"/>
      <c r="BB6" s="2316"/>
      <c r="BC6" s="1327" t="s">
        <v>410</v>
      </c>
      <c r="BE6" s="569"/>
      <c r="BF6" s="569" t="str">
        <f>IF(T6="","",T6)</f>
        <v>Схема подключения теплопотребляющей установки к коллектору источника тепловой энергии</v>
      </c>
      <c r="BG6" s="569"/>
      <c r="BH6" s="569"/>
      <c r="BI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4855"/>
      <c r="AM7" s="5440"/>
      <c r="AN7" s="5440"/>
      <c r="AO7" s="5440"/>
      <c r="AP7" s="3477"/>
      <c r="AQ7" s="5440"/>
      <c r="AR7" s="3477"/>
      <c r="AS7" s="3478"/>
      <c r="AT7" s="4855"/>
      <c r="AU7" s="5440"/>
      <c r="AV7" s="5440"/>
      <c r="AW7" s="5440"/>
      <c r="AX7" s="3477"/>
      <c r="AY7" s="5440"/>
      <c r="AZ7" s="3477"/>
      <c r="BA7" s="5441"/>
      <c r="BB7" s="2316"/>
      <c r="BC7" s="1327" t="s">
        <v>413</v>
      </c>
      <c r="BE7" s="569"/>
      <c r="BF7" s="569" t="str">
        <f>IF(T7="","",T7)</f>
        <v>Группа потребителей</v>
      </c>
      <c r="BG7" s="569"/>
      <c r="BH7" s="569"/>
      <c r="BI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5442"/>
      <c r="AN8" s="5443"/>
      <c r="AO8" s="5444"/>
      <c r="AP8" s="5189"/>
      <c r="AQ8" s="5445" t="s">
        <v>67</v>
      </c>
      <c r="AR8" s="5189"/>
      <c r="AS8" s="4259" t="s">
        <v>67</v>
      </c>
      <c r="AT8" s="3905"/>
      <c r="AU8" s="5442"/>
      <c r="AV8" s="5443"/>
      <c r="AW8" s="5444"/>
      <c r="AX8" s="5189"/>
      <c r="AY8" s="4259" t="s">
        <v>67</v>
      </c>
      <c r="AZ8" s="5189"/>
      <c r="BA8" s="4259" t="s">
        <v>67</v>
      </c>
      <c r="BB8" s="394"/>
      <c r="BC8" s="2322" t="s">
        <v>415</v>
      </c>
      <c r="BD8" s="580">
        <f>STRCHECKDATE(V9:BB9)</f>
      </c>
      <c r="BE8" s="569"/>
      <c r="BF8" s="569" t="str">
        <f>IF(T8="","",T8)</f>
        <v/>
      </c>
      <c r="BG8" s="569"/>
      <c r="BH8" s="569"/>
      <c r="BI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5442"/>
      <c r="AN9" s="5442"/>
      <c r="AO9" s="5446" t="str">
        <f>AP8&amp;"-"&amp;AR8</f>
        <v>-</v>
      </c>
      <c r="AP9" s="5019"/>
      <c r="AQ9" s="4259"/>
      <c r="AR9" s="5019"/>
      <c r="AS9" s="4259"/>
      <c r="AT9" s="3484"/>
      <c r="AU9" s="5442"/>
      <c r="AV9" s="5442"/>
      <c r="AW9" s="3489" t="str">
        <f>AX8&amp;"-"&amp;AZ8</f>
        <v>-</v>
      </c>
      <c r="AX9" s="5019"/>
      <c r="AY9" s="4259"/>
      <c r="AZ9" s="5019"/>
      <c r="BA9" s="4259"/>
      <c r="BB9" s="394"/>
      <c r="BC9" s="2323"/>
      <c r="BE9" s="569"/>
      <c r="BF9" s="569" t="str">
        <f>IF(T9="","",T9)</f>
        <v/>
      </c>
      <c r="BG9" s="569"/>
      <c r="BH9" s="569"/>
      <c r="BI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5292"/>
      <c r="AM10" s="5447"/>
      <c r="AN10" s="5448"/>
      <c r="AO10" s="5449"/>
      <c r="AP10" s="5296"/>
      <c r="AQ10" s="5450"/>
      <c r="AR10" s="5298"/>
      <c r="AS10" s="5299"/>
      <c r="AT10" s="5300"/>
      <c r="AU10" s="5451"/>
      <c r="AV10" s="5452"/>
      <c r="AW10" s="5453"/>
      <c r="AX10" s="5304"/>
      <c r="AY10" s="5454"/>
      <c r="AZ10" s="5306"/>
      <c r="BA10" s="5552"/>
      <c r="BB10" s="393"/>
      <c r="BC10" s="2324"/>
      <c r="BE10" s="569"/>
      <c r="BF10" s="569" t="str">
        <f>IF(T10="","",T10)</f>
        <v>Добавить вид теплоносителя (параметры теплоносителя)</v>
      </c>
      <c r="BG10" s="569"/>
      <c r="BH10" s="569"/>
      <c r="BI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5316"/>
      <c r="AM11" s="5460"/>
      <c r="AN11" s="5461"/>
      <c r="AO11" s="5462"/>
      <c r="AP11" s="5320"/>
      <c r="AQ11" s="5463"/>
      <c r="AR11" s="5322"/>
      <c r="AS11" s="5323"/>
      <c r="AT11" s="5324"/>
      <c r="AU11" s="5464"/>
      <c r="AV11" s="5465"/>
      <c r="AW11" s="5466"/>
      <c r="AX11" s="5328"/>
      <c r="AY11" s="5467"/>
      <c r="AZ11" s="5330"/>
      <c r="BA11" s="5553"/>
      <c r="BB11" s="436"/>
      <c r="BC11" s="372"/>
      <c r="BE11" s="569"/>
      <c r="BF11" s="569" t="str">
        <f>IF(T11="","",T11)</f>
        <v>Добавить группу потребителей</v>
      </c>
      <c r="BG11" s="569"/>
      <c r="BH11" s="569"/>
      <c r="BI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5340"/>
      <c r="AM12" s="5473"/>
      <c r="AN12" s="5474"/>
      <c r="AO12" s="5475"/>
      <c r="AP12" s="5344"/>
      <c r="AQ12" s="5476"/>
      <c r="AR12" s="5346"/>
      <c r="AS12" s="5347"/>
      <c r="AT12" s="5348"/>
      <c r="AU12" s="5477"/>
      <c r="AV12" s="5478"/>
      <c r="AW12" s="5479"/>
      <c r="AX12" s="5352"/>
      <c r="AY12" s="5480"/>
      <c r="AZ12" s="5354"/>
      <c r="BA12" s="5554"/>
      <c r="BB12" s="436"/>
      <c r="BC12" s="372"/>
      <c r="BE12" s="569"/>
      <c r="BF12" s="569" t="str">
        <f>IF(T12="","",T12)</f>
        <v>Добавить схему подключения</v>
      </c>
      <c r="BG12" s="569"/>
      <c r="BH12" s="569"/>
      <c r="BI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3507"/>
      <c r="AM13" s="5486"/>
      <c r="AN13" s="5486"/>
      <c r="AO13" s="5486"/>
      <c r="AP13" s="3507"/>
      <c r="AQ13" s="5486"/>
      <c r="AR13" s="3507"/>
      <c r="AS13" s="3507"/>
      <c r="AT13" s="3507"/>
      <c r="AU13" s="5486"/>
      <c r="AV13" s="5486"/>
      <c r="AW13" s="5486"/>
      <c r="AX13" s="3507"/>
      <c r="AY13" s="5486"/>
      <c r="AZ13" s="3507"/>
      <c r="BA13" s="3507"/>
      <c r="BB13" s="1389"/>
      <c r="BC13" s="1389"/>
      <c r="BE13" s="858"/>
      <c r="BF13" s="858" t="str">
        <f>IF(T13="","",T13)</f>
        <v>Добавить источник для дифференциации</v>
      </c>
      <c r="BG13" s="858"/>
      <c r="BH13" s="858"/>
      <c r="BI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4282"/>
      <c r="AM14" s="5487"/>
      <c r="AN14" s="5487"/>
      <c r="AO14" s="5487"/>
      <c r="AP14" s="4282"/>
      <c r="AQ14" s="5487"/>
      <c r="AR14" s="4282"/>
      <c r="AS14" s="4282"/>
      <c r="AT14" s="4282"/>
      <c r="AU14" s="5487"/>
      <c r="AV14" s="5487"/>
      <c r="AW14" s="5487"/>
      <c r="AX14" s="4282"/>
      <c r="AY14" s="5487"/>
      <c r="AZ14" s="4282"/>
      <c r="BA14" s="4282"/>
      <c r="BB14" s="1393"/>
      <c r="BC14" s="1393"/>
      <c r="BE14" s="858"/>
      <c r="BF14" s="858" t="str">
        <f>IF(T14="","",T14)</f>
        <v>Добавить централизованную систему для дифференциации</v>
      </c>
      <c r="BG14" s="858"/>
      <c r="BH14" s="858"/>
      <c r="BI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4282"/>
      <c r="AM15" s="5487"/>
      <c r="AN15" s="5487"/>
      <c r="AO15" s="5487"/>
      <c r="AP15" s="4282"/>
      <c r="AQ15" s="5487"/>
      <c r="AR15" s="4282"/>
      <c r="AS15" s="4282"/>
      <c r="AT15" s="4282"/>
      <c r="AU15" s="5487"/>
      <c r="AV15" s="5487"/>
      <c r="AW15" s="5487"/>
      <c r="AX15" s="4282"/>
      <c r="AY15" s="5487"/>
      <c r="AZ15" s="4282"/>
      <c r="BA15" s="4282"/>
      <c r="BB15" s="1393"/>
      <c r="BC15" s="1393"/>
      <c r="BE15" s="858"/>
      <c r="BF15" s="858" t="str">
        <f>IF(T15="","",T15)</f>
        <v>Добавить территорию для дифференциации</v>
      </c>
      <c r="BG15" s="858"/>
      <c r="BH15" s="858"/>
      <c r="BI15" s="587">
        <v>0</v>
      </c>
    </row>
    <row customHeight="1" ht="14.25" hidden="1">
      <c r="AC16" s="396"/>
      <c r="AK16" s="396"/>
      <c r="AL16" s="4523"/>
      <c r="AM16" s="5437"/>
      <c r="AN16" s="5437"/>
      <c r="AO16" s="5437"/>
      <c r="AP16" s="4523"/>
      <c r="AQ16" s="5437"/>
      <c r="AR16" s="4523"/>
      <c r="AS16" s="4523"/>
      <c r="AT16" s="4523"/>
      <c r="AU16" s="5437"/>
      <c r="AV16" s="5437"/>
      <c r="AW16" s="5437"/>
      <c r="AX16" s="4523"/>
      <c r="AY16" s="5437"/>
      <c r="AZ16" s="4523"/>
      <c r="BA16" s="5437"/>
      <c r="BI16" s="1224">
        <v>0</v>
      </c>
    </row>
    <row customHeight="1" ht="14.25" hidden="1">
      <c r="AD17" s="1429"/>
      <c r="AE17" s="1429"/>
      <c r="AF17" s="1429"/>
      <c r="AG17" s="1430"/>
      <c r="AH17" s="2336"/>
      <c r="AI17" s="2337" t="s">
        <v>67</v>
      </c>
      <c r="AJ17" s="2336"/>
      <c r="AK17" s="2337" t="s">
        <v>67</v>
      </c>
      <c r="AL17" s="4523"/>
      <c r="AM17" s="5437"/>
      <c r="AN17" s="5437"/>
      <c r="AO17" s="5437"/>
      <c r="AP17" s="4523"/>
      <c r="AQ17" s="5437"/>
      <c r="AR17" s="4523"/>
      <c r="AS17" s="4523"/>
      <c r="AT17" s="4523"/>
      <c r="AU17" s="5437"/>
      <c r="AV17" s="5437"/>
      <c r="AW17" s="5437"/>
      <c r="AX17" s="4523"/>
      <c r="AY17" s="5437"/>
      <c r="AZ17" s="4523"/>
      <c r="BA17" s="5437"/>
      <c r="BI17" s="1224">
        <v>0</v>
      </c>
    </row>
    <row customHeight="1" ht="14.25" hidden="1">
      <c r="AD18" s="1429"/>
      <c r="AE18" s="1429"/>
      <c r="AF18" s="1429"/>
      <c r="AG18" s="397" t="str">
        <f>AH17&amp;"-"&amp;AJ17</f>
        <v>-</v>
      </c>
      <c r="AH18" s="2337"/>
      <c r="AI18" s="2337"/>
      <c r="AJ18" s="2337"/>
      <c r="AK18" s="2337"/>
      <c r="AL18" s="4523"/>
      <c r="AM18" s="5437"/>
      <c r="AN18" s="5437"/>
      <c r="AO18" s="5437"/>
      <c r="AP18" s="4523"/>
      <c r="AQ18" s="5437"/>
      <c r="AR18" s="4523"/>
      <c r="AS18" s="4523"/>
      <c r="AT18" s="4523"/>
      <c r="AU18" s="5437"/>
      <c r="AV18" s="5437"/>
      <c r="AW18" s="5437"/>
      <c r="AX18" s="4523"/>
      <c r="AY18" s="5437"/>
      <c r="AZ18" s="4523"/>
      <c r="BA18" s="5437"/>
      <c r="BI18" s="1224">
        <v>0</v>
      </c>
    </row>
    <row customHeight="1" ht="14.25" hidden="1">
      <c r="AK19" s="396"/>
      <c r="AL19" s="4523"/>
      <c r="AM19" s="5437"/>
      <c r="AN19" s="5437"/>
      <c r="AO19" s="5437"/>
      <c r="AP19" s="4523"/>
      <c r="AQ19" s="5437"/>
      <c r="AR19" s="4523"/>
      <c r="AS19" s="4523"/>
      <c r="AT19" s="4523"/>
      <c r="AU19" s="5437"/>
      <c r="AV19" s="5437"/>
      <c r="AW19" s="5437"/>
      <c r="AX19" s="4523"/>
      <c r="AY19" s="5437"/>
      <c r="AZ19" s="4523"/>
      <c r="BA19" s="5437"/>
      <c r="BI19" s="1224">
        <v>0</v>
      </c>
    </row>
    <row s="4472" customFormat="1" customHeight="1" ht="22.5" hidden="1">
      <c r="L20" s="1398"/>
      <c r="M20" s="1431"/>
      <c r="N20" s="1431"/>
      <c r="O20" s="1436" t="s">
        <v>419</v>
      </c>
      <c r="P20" s="1431"/>
      <c r="Q20" s="1440"/>
      <c r="R20" s="1440"/>
      <c r="S20" s="798"/>
      <c r="Z20" s="1436"/>
      <c r="AB20" s="1436"/>
      <c r="AC20" s="1435"/>
      <c r="AH20" s="1436"/>
      <c r="AJ20" s="1436"/>
      <c r="AK20" s="1435"/>
      <c r="AL20" s="4472"/>
      <c r="AM20" s="5488"/>
      <c r="AN20" s="5488"/>
      <c r="AO20" s="5488"/>
      <c r="AP20" s="3521"/>
      <c r="AQ20" s="5488"/>
      <c r="AR20" s="3521"/>
      <c r="AS20" s="4472"/>
      <c r="AT20" s="4472"/>
      <c r="AU20" s="5488"/>
      <c r="AV20" s="5488"/>
      <c r="AW20" s="5488"/>
      <c r="AX20" s="3521"/>
      <c r="AY20" s="5488"/>
      <c r="AZ20" s="3521"/>
      <c r="BA20" s="5488"/>
      <c r="BD20" s="580"/>
      <c r="BE20" s="580"/>
      <c r="BF20" s="580"/>
      <c r="BG20" s="580"/>
      <c r="BH20" s="580"/>
      <c r="BI20" s="1229">
        <v>0</v>
      </c>
    </row>
    <row s="4472" customFormat="1" customHeight="1" ht="14.25" hidden="1">
      <c r="L21" s="1398"/>
      <c r="M21" s="1431"/>
      <c r="N21" s="1431"/>
      <c r="O21" s="1431"/>
      <c r="P21" s="1431"/>
      <c r="Q21" s="1440"/>
      <c r="R21" s="1440"/>
      <c r="S21" s="798"/>
      <c r="AC21" s="1435"/>
      <c r="AK21" s="1435"/>
      <c r="AL21" s="4472"/>
      <c r="AM21" s="5488"/>
      <c r="AN21" s="5488"/>
      <c r="AO21" s="5488"/>
      <c r="AP21" s="4472"/>
      <c r="AQ21" s="5488"/>
      <c r="AR21" s="4472"/>
      <c r="AS21" s="4472"/>
      <c r="AT21" s="4472"/>
      <c r="AU21" s="5488"/>
      <c r="AV21" s="5488"/>
      <c r="AW21" s="5488"/>
      <c r="AX21" s="4472"/>
      <c r="AY21" s="5488"/>
      <c r="AZ21" s="4472"/>
      <c r="BA21" s="5488"/>
      <c r="BD21" s="580"/>
      <c r="BE21" s="580"/>
      <c r="BF21" s="580"/>
      <c r="BG21" s="580"/>
      <c r="BH21" s="580"/>
      <c r="BI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L22" s="4472"/>
      <c r="AM22" s="5488"/>
      <c r="AN22" s="5488"/>
      <c r="AO22" s="5488"/>
      <c r="AP22" s="4472"/>
      <c r="AQ22" s="5489" t="s">
        <v>422</v>
      </c>
      <c r="AR22" s="4472"/>
      <c r="AS22" s="3532" t="s">
        <v>423</v>
      </c>
      <c r="AT22" s="4472"/>
      <c r="AU22" s="5488"/>
      <c r="AV22" s="5488"/>
      <c r="AW22" s="5488"/>
      <c r="AX22" s="4472"/>
      <c r="AY22" s="5489" t="s">
        <v>422</v>
      </c>
      <c r="AZ22" s="4472"/>
      <c r="BA22" s="5489" t="s">
        <v>423</v>
      </c>
      <c r="BD22" s="580"/>
      <c r="BE22" s="580"/>
      <c r="BF22" s="580"/>
      <c r="BG22" s="580"/>
      <c r="BH22" s="580"/>
      <c r="BI22" s="1229">
        <v>0</v>
      </c>
    </row>
    <row customHeight="1" ht="14.25" hidden="1">
      <c r="O23" s="1433"/>
      <c r="AL23" s="4523"/>
      <c r="AM23" s="5437"/>
      <c r="AN23" s="5437"/>
      <c r="AO23" s="5437"/>
      <c r="AP23" s="4523"/>
      <c r="AQ23" s="5437"/>
      <c r="AR23" s="4523"/>
      <c r="AS23" s="4523"/>
      <c r="AT23" s="4523"/>
      <c r="AU23" s="5437"/>
      <c r="AV23" s="5437"/>
      <c r="AW23" s="5437"/>
      <c r="AX23" s="4523"/>
      <c r="AY23" s="5437"/>
      <c r="AZ23" s="4523"/>
      <c r="BA23" s="5437"/>
      <c r="BI23" s="1224">
        <v>0</v>
      </c>
    </row>
    <row customHeight="1" ht="14.25" hidden="1">
      <c r="O24" s="1433"/>
      <c r="AL24" s="4523"/>
      <c r="AM24" s="5437"/>
      <c r="AN24" s="5437"/>
      <c r="AO24" s="5437"/>
      <c r="AP24" s="4523"/>
      <c r="AQ24" s="5437"/>
      <c r="AR24" s="4523"/>
      <c r="AS24" s="4523"/>
      <c r="AT24" s="4523"/>
      <c r="AU24" s="5437"/>
      <c r="AV24" s="5437"/>
      <c r="AW24" s="5437"/>
      <c r="AX24" s="4523"/>
      <c r="AY24" s="5437"/>
      <c r="AZ24" s="4523"/>
      <c r="BA24" s="5437"/>
      <c r="BI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5437"/>
      <c r="AN25" s="5437"/>
      <c r="AO25" s="5437"/>
      <c r="AP25" s="4523"/>
      <c r="AQ25" s="5437"/>
      <c r="AR25" s="4523"/>
      <c r="AS25" s="4523"/>
      <c r="AT25" s="4523"/>
      <c r="AU25" s="5437"/>
      <c r="AV25" s="5437"/>
      <c r="AW25" s="5437"/>
      <c r="AX25" s="4523"/>
      <c r="AY25" s="5437"/>
      <c r="AZ25" s="4523"/>
      <c r="BA25" s="5437"/>
      <c r="BI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5490"/>
      <c r="AN26" s="5490"/>
      <c r="AO26" s="5490"/>
      <c r="AP26" s="3528"/>
      <c r="AQ26" s="5490"/>
      <c r="AR26" s="3528"/>
      <c r="AS26" s="3528"/>
      <c r="AT26" s="3528"/>
      <c r="AU26" s="5490"/>
      <c r="AV26" s="5490"/>
      <c r="AW26" s="5490"/>
      <c r="AX26" s="3528"/>
      <c r="AY26" s="5490"/>
      <c r="AZ26" s="3528"/>
      <c r="BA26" s="5490"/>
      <c r="BI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L27" s="3530"/>
      <c r="AM27" s="5491"/>
      <c r="AN27" s="5491"/>
      <c r="AO27" s="5491"/>
      <c r="AP27" s="3530"/>
      <c r="AQ27" s="5491"/>
      <c r="AR27" s="3530"/>
      <c r="AS27" s="3530"/>
      <c r="AT27" s="3530"/>
      <c r="AU27" s="5491"/>
      <c r="AV27" s="5491"/>
      <c r="AW27" s="5491"/>
      <c r="AX27" s="3530"/>
      <c r="AY27" s="5491"/>
      <c r="AZ27" s="3530"/>
      <c r="BA27" s="5491"/>
      <c r="BI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5492"/>
      <c r="AN28" s="5492"/>
      <c r="AO28" s="5492"/>
      <c r="AP28" s="3531"/>
      <c r="AQ28" s="5492"/>
      <c r="AR28" s="3531"/>
      <c r="AS28" s="3531"/>
      <c r="AT28" s="3531"/>
      <c r="AU28" s="5492"/>
      <c r="AV28" s="5492"/>
      <c r="AW28" s="5492"/>
      <c r="AX28" s="3531"/>
      <c r="AY28" s="5492"/>
      <c r="AZ28" s="3531"/>
      <c r="BA28" s="5492"/>
      <c r="BB28" s="578"/>
      <c r="BI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5493"/>
      <c r="AN29" s="5493"/>
      <c r="AO29" s="5493"/>
      <c r="AP29" s="4725"/>
      <c r="AQ29" s="5493"/>
      <c r="AR29" s="4725"/>
      <c r="AS29" s="4523"/>
      <c r="AT29" s="4725" t="str">
        <f>IF(TITLE_NAME_OR_PR_CHANGE="",IF(TITLE_NAME_OR_PR="","",TITLE_NAME_OR_PR),TITLE_NAME_OR_PR_CHANGE)</f>
        <v/>
      </c>
      <c r="AU29" s="5493"/>
      <c r="AV29" s="5493"/>
      <c r="AW29" s="5493"/>
      <c r="AX29" s="4725"/>
      <c r="AY29" s="5493"/>
      <c r="AZ29" s="4725"/>
      <c r="BA29" s="5437"/>
      <c r="BB29" s="395"/>
      <c r="BC29" s="349"/>
      <c r="BD29" s="437"/>
      <c r="BE29" s="437"/>
      <c r="BF29" s="437"/>
      <c r="BG29" s="437"/>
      <c r="BH29" s="437"/>
      <c r="BI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541" t="str">
        <f>IF(TITLE_DATE_PR_CHANGE="",IF(TITLE_DATE_PR="","",TITLE_DATE_PR),TITLE_DATE_PR_CHANGE)</f>
        <v>45947.57255787037</v>
      </c>
      <c r="AM30" s="5494"/>
      <c r="AN30" s="5494"/>
      <c r="AO30" s="5494"/>
      <c r="AP30" s="3541"/>
      <c r="AQ30" s="5494"/>
      <c r="AR30" s="3541"/>
      <c r="AS30" s="4523"/>
      <c r="AT30" s="3541" t="str">
        <f>IF(TITLE_DATE_PR_CHANGE="",IF(TITLE_DATE_PR="","",TITLE_DATE_PR),TITLE_DATE_PR_CHANGE)</f>
        <v>45947.57255787037</v>
      </c>
      <c r="AU30" s="5494"/>
      <c r="AV30" s="5494"/>
      <c r="AW30" s="5494"/>
      <c r="AX30" s="3541"/>
      <c r="AY30" s="5494"/>
      <c r="AZ30" s="3541"/>
      <c r="BA30" s="5437"/>
      <c r="BB30" s="395"/>
      <c r="BC30" s="349"/>
      <c r="BD30" s="437"/>
      <c r="BE30" s="437"/>
      <c r="BF30" s="437"/>
      <c r="BG30" s="437"/>
      <c r="BH30" s="437"/>
      <c r="BI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4725" t="str">
        <f>IF(TITLE_NUMBER_PR_CHANGE="",IF(TITLE_NUMBER_PR="","",TITLE_NUMBER_PR),TITLE_NUMBER_PR_CHANGE)</f>
        <v>УГ/УГРЭС_01/1766</v>
      </c>
      <c r="AM31" s="5493"/>
      <c r="AN31" s="5493"/>
      <c r="AO31" s="5493"/>
      <c r="AP31" s="4725"/>
      <c r="AQ31" s="5493"/>
      <c r="AR31" s="4725"/>
      <c r="AS31" s="4523"/>
      <c r="AT31" s="4725" t="str">
        <f>IF(TITLE_NUMBER_PR_CHANGE="",IF(TITLE_NUMBER_PR="","",TITLE_NUMBER_PR),TITLE_NUMBER_PR_CHANGE)</f>
        <v>УГ/УГРЭС_01/1766</v>
      </c>
      <c r="AU31" s="5493"/>
      <c r="AV31" s="5493"/>
      <c r="AW31" s="5493"/>
      <c r="AX31" s="4725"/>
      <c r="AY31" s="5493"/>
      <c r="AZ31" s="4725"/>
      <c r="BA31" s="5437"/>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5493"/>
      <c r="AN32" s="5493"/>
      <c r="AO32" s="5493"/>
      <c r="AP32" s="4725"/>
      <c r="AQ32" s="5493"/>
      <c r="AR32" s="4725"/>
      <c r="AS32" s="4523"/>
      <c r="AT32" s="4725" t="str">
        <f>IF(TITLE_IST_PUB_CHANGE="",IF(TITLE_IST_PUB="","",TITLE_IST_PUB),TITLE_IST_PUB_CHANGE)</f>
        <v/>
      </c>
      <c r="AU32" s="5493"/>
      <c r="AV32" s="5493"/>
      <c r="AW32" s="5493"/>
      <c r="AX32" s="4725"/>
      <c r="AY32" s="5493"/>
      <c r="AZ32" s="4725"/>
      <c r="BA32" s="5437"/>
      <c r="BB32" s="395"/>
      <c r="BC32" s="349"/>
      <c r="BD32" s="437"/>
      <c r="BE32" s="437"/>
      <c r="BF32" s="437"/>
      <c r="BG32" s="437"/>
      <c r="BH32" s="437"/>
      <c r="BI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5492"/>
      <c r="AN33" s="5492"/>
      <c r="AO33" s="5492"/>
      <c r="AP33" s="3531"/>
      <c r="AQ33" s="5492"/>
      <c r="AR33" s="3531"/>
      <c r="AS33" s="3531"/>
      <c r="AT33" s="3531"/>
      <c r="AU33" s="5492"/>
      <c r="AV33" s="5492"/>
      <c r="AW33" s="5492"/>
      <c r="AX33" s="3531"/>
      <c r="AY33" s="5492"/>
      <c r="AZ33" s="3531"/>
      <c r="BA33" s="5492"/>
      <c r="BB33" s="578"/>
      <c r="BI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541" t="str">
        <f>IF(TITLE_DATE_PR_CHANGE="",IF(TITLE_DATE_PR="","",TITLE_DATE_PR),TITLE_DATE_PR_CHANGE)</f>
        <v>45947.57255787037</v>
      </c>
      <c r="AM34" s="5494"/>
      <c r="AN34" s="5494"/>
      <c r="AO34" s="5494"/>
      <c r="AP34" s="3541"/>
      <c r="AQ34" s="5494"/>
      <c r="AR34" s="3541"/>
      <c r="AS34" s="4523"/>
      <c r="AT34" s="3541" t="str">
        <f>IF(TITLE_DATE_PR_CHANGE="",IF(TITLE_DATE_PR="","",TITLE_DATE_PR),TITLE_DATE_PR_CHANGE)</f>
        <v>45947.57255787037</v>
      </c>
      <c r="AU34" s="5494"/>
      <c r="AV34" s="5494"/>
      <c r="AW34" s="5494"/>
      <c r="AX34" s="3541"/>
      <c r="AY34" s="5494"/>
      <c r="AZ34" s="3541"/>
      <c r="BA34" s="5437"/>
      <c r="BB34" s="395"/>
      <c r="BC34" s="349"/>
      <c r="BD34" s="437"/>
      <c r="BE34" s="437"/>
      <c r="BF34" s="437"/>
      <c r="BG34" s="437"/>
      <c r="BH34" s="437"/>
      <c r="BI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4725" t="str">
        <f>IF(TITLE_NUMBER_PR_CHANGE="",IF(TITLE_NUMBER_PR="","",TITLE_NUMBER_PR),TITLE_NUMBER_PR_CHANGE)</f>
        <v>УГ/УГРЭС_01/1766</v>
      </c>
      <c r="AM35" s="5493"/>
      <c r="AN35" s="5493"/>
      <c r="AO35" s="5493"/>
      <c r="AP35" s="4725"/>
      <c r="AQ35" s="5493"/>
      <c r="AR35" s="4725"/>
      <c r="AS35" s="4523"/>
      <c r="AT35" s="4725" t="str">
        <f>IF(TITLE_NUMBER_PR_CHANGE="",IF(TITLE_NUMBER_PR="","",TITLE_NUMBER_PR),TITLE_NUMBER_PR_CHANGE)</f>
        <v>УГ/УГРЭС_01/1766</v>
      </c>
      <c r="AU35" s="5493"/>
      <c r="AV35" s="5493"/>
      <c r="AW35" s="5493"/>
      <c r="AX35" s="4725"/>
      <c r="AY35" s="5493"/>
      <c r="AZ35" s="4725"/>
      <c r="BA35" s="5437"/>
      <c r="BB35" s="395"/>
      <c r="BC35" s="349"/>
      <c r="BD35" s="437"/>
      <c r="BE35" s="437"/>
      <c r="BF35" s="437"/>
      <c r="BG35" s="437"/>
      <c r="BH35" s="437"/>
      <c r="BI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L36" s="4523"/>
      <c r="AM36" s="5437"/>
      <c r="AN36" s="5437"/>
      <c r="AO36" s="5437"/>
      <c r="AP36" s="4523"/>
      <c r="AQ36" s="5437"/>
      <c r="AR36" s="4523"/>
      <c r="AS36" s="4032" t="s">
        <v>429</v>
      </c>
      <c r="AT36" s="4523"/>
      <c r="AU36" s="5437"/>
      <c r="AV36" s="5437"/>
      <c r="AW36" s="5437"/>
      <c r="AX36" s="4523"/>
      <c r="AY36" s="5437"/>
      <c r="AZ36" s="4523"/>
      <c r="BA36" s="5495" t="s">
        <v>429</v>
      </c>
      <c r="BD36" s="437"/>
      <c r="BE36" s="437"/>
      <c r="BF36" s="437"/>
      <c r="BG36" s="437"/>
      <c r="BH36" s="437"/>
      <c r="BI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450</v>
      </c>
      <c r="AM37" s="5496"/>
      <c r="AN37" s="5496"/>
      <c r="AO37" s="5496"/>
      <c r="AP37" s="3836"/>
      <c r="AQ37" s="5496"/>
      <c r="AR37" s="3836"/>
      <c r="AS37" s="3836"/>
      <c r="AT37" s="3836" t="s">
        <v>450</v>
      </c>
      <c r="AU37" s="5496"/>
      <c r="AV37" s="5496"/>
      <c r="AW37" s="5496"/>
      <c r="AX37" s="3836"/>
      <c r="AY37" s="5496"/>
      <c r="AZ37" s="3836"/>
      <c r="BA37" s="5496"/>
      <c r="BI37" s="1224">
        <v>14</v>
      </c>
    </row>
    <row customHeight="1" ht="15">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4875" t="s">
        <v>305</v>
      </c>
      <c r="AM38" s="5497"/>
      <c r="AN38" s="5497"/>
      <c r="AO38" s="5497"/>
      <c r="AP38" s="4875"/>
      <c r="AQ38" s="5497"/>
      <c r="AR38" s="4875"/>
      <c r="AS38" s="4875"/>
      <c r="AT38" s="4875" t="s">
        <v>305</v>
      </c>
      <c r="AU38" s="5497"/>
      <c r="AV38" s="5497"/>
      <c r="AW38" s="5497"/>
      <c r="AX38" s="4875"/>
      <c r="AY38" s="5497"/>
      <c r="AZ38" s="4875"/>
      <c r="BA38" s="5497"/>
      <c r="BB38" s="2196"/>
      <c r="BC38" s="2196"/>
      <c r="BI38" s="1224"/>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4269" t="s">
        <v>431</v>
      </c>
      <c r="AM39" s="5498"/>
      <c r="AN39" s="5498"/>
      <c r="AO39" s="5498"/>
      <c r="AP39" s="4270"/>
      <c r="AQ39" s="5498"/>
      <c r="AR39" s="4271"/>
      <c r="AS39" s="4273" t="s">
        <v>432</v>
      </c>
      <c r="AT39" s="4269" t="s">
        <v>431</v>
      </c>
      <c r="AU39" s="5498"/>
      <c r="AV39" s="5498"/>
      <c r="AW39" s="5498"/>
      <c r="AX39" s="4270"/>
      <c r="AY39" s="5498"/>
      <c r="AZ39" s="4271"/>
      <c r="BA39" s="5499" t="s">
        <v>432</v>
      </c>
      <c r="BB39" s="2349" t="s">
        <v>434</v>
      </c>
      <c r="BC39" s="2196"/>
      <c r="BI39" s="1224">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4563" t="s">
        <v>435</v>
      </c>
      <c r="AM40" s="5500" t="s">
        <v>436</v>
      </c>
      <c r="AN40" s="5501" t="s">
        <v>437</v>
      </c>
      <c r="AO40" s="5502"/>
      <c r="AP40" s="4734" t="s">
        <v>451</v>
      </c>
      <c r="AQ40" s="5503"/>
      <c r="AR40" s="4255"/>
      <c r="AS40" s="3560"/>
      <c r="AT40" s="4563" t="s">
        <v>435</v>
      </c>
      <c r="AU40" s="5500" t="s">
        <v>436</v>
      </c>
      <c r="AV40" s="5501" t="s">
        <v>437</v>
      </c>
      <c r="AW40" s="5502"/>
      <c r="AX40" s="4734" t="s">
        <v>451</v>
      </c>
      <c r="AY40" s="5503"/>
      <c r="AZ40" s="4255"/>
      <c r="BA40" s="5504"/>
      <c r="BB40" s="2350"/>
      <c r="BC40" s="2196"/>
      <c r="BI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4821"/>
      <c r="AM41" s="5505"/>
      <c r="AN41" s="5506" t="s">
        <v>446</v>
      </c>
      <c r="AO41" s="5506" t="s">
        <v>447</v>
      </c>
      <c r="AP41" s="5183" t="s">
        <v>448</v>
      </c>
      <c r="AQ41" s="5507" t="s">
        <v>449</v>
      </c>
      <c r="AR41" s="4544"/>
      <c r="AS41" s="3840"/>
      <c r="AT41" s="4821"/>
      <c r="AU41" s="5505"/>
      <c r="AV41" s="5506" t="s">
        <v>446</v>
      </c>
      <c r="AW41" s="5506" t="s">
        <v>447</v>
      </c>
      <c r="AX41" s="5183" t="s">
        <v>448</v>
      </c>
      <c r="AY41" s="5507" t="s">
        <v>449</v>
      </c>
      <c r="AZ41" s="4544"/>
      <c r="BA41" s="5508"/>
      <c r="BB41" s="2351"/>
      <c r="BC41" s="2196"/>
      <c r="BI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509"/>
      <c r="AN42" s="5509">
        <f>OFFSET(AN42,0,-1)+1</f>
        <v>1</v>
      </c>
      <c r="AO42" s="5509">
        <f>OFFSET(AO42,0,-1)+1</f>
        <v>2</v>
      </c>
      <c r="AP42" s="5184">
        <f>OFFSET(AP42,0,-1)+1</f>
        <v>3</v>
      </c>
      <c r="AQ42" s="5509">
        <f>OFFSET(AQ42,0,-1)+1</f>
        <v>4</v>
      </c>
      <c r="AR42" s="5184"/>
      <c r="AS42" s="5184">
        <f>OFFSET(AS42,0,-2)+1</f>
        <v>5</v>
      </c>
      <c r="AT42" s="5184">
        <f>OFFSET(AT42,0,-1)+1</f>
        <v>6</v>
      </c>
      <c r="AU42" s="5509"/>
      <c r="AV42" s="5509">
        <f>OFFSET(AV42,0,-1)+1</f>
        <v>1</v>
      </c>
      <c r="AW42" s="5509">
        <f>OFFSET(AW42,0,-1)+1</f>
        <v>2</v>
      </c>
      <c r="AX42" s="5184">
        <f>OFFSET(AX42,0,-1)+1</f>
        <v>3</v>
      </c>
      <c r="AY42" s="5509">
        <f>OFFSET(AY42,0,-1)+1</f>
        <v>4</v>
      </c>
      <c r="AZ42" s="5184"/>
      <c r="BA42" s="5509">
        <f>OFFSET(BA42,0,-2)+1</f>
        <v>5</v>
      </c>
      <c r="BB42" s="1314">
        <f>OFFSET(BB42,0,-1)</f>
        <v>5</v>
      </c>
      <c r="BC42" s="1404">
        <f>OFFSET(BC42,0,-1)+1</f>
        <v>6</v>
      </c>
      <c r="BD42" s="580"/>
      <c r="BE42" s="580"/>
      <c r="BF42" s="580"/>
      <c r="BG42" s="580"/>
      <c r="BH42" s="580"/>
      <c r="BI42" s="565">
        <v>0</v>
      </c>
    </row>
    <row customHeight="1" ht="22.049999999999997">
      <c r="A43" s="1432" t="s">
        <v>165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124</v>
      </c>
      <c r="U43" s="369"/>
      <c r="V43" s="2311"/>
      <c r="W43" s="2312"/>
      <c r="X43" s="2312"/>
      <c r="Y43" s="2312"/>
      <c r="Z43" s="2312"/>
      <c r="AA43" s="2312"/>
      <c r="AB43" s="2312"/>
      <c r="AC43" s="2313"/>
      <c r="AD43" s="2311" t="str">
        <f>INDEX(PT_DIFFERENTIATION_NTAR,MATCH(A43,PT_DIFFERENTIATION_NTAR_ID,0))</f>
        <v>"Тариф на тепловую энергию (мощность) поставляемую потребителям района Лимбяяха"</v>
      </c>
      <c r="AE43" s="2312"/>
      <c r="AF43" s="2312"/>
      <c r="AG43" s="2312"/>
      <c r="AH43" s="2312"/>
      <c r="AI43" s="2312"/>
      <c r="AJ43" s="2312"/>
      <c r="AK43" s="2312"/>
      <c r="AL43" s="3458"/>
      <c r="AM43" s="5438"/>
      <c r="AN43" s="5438"/>
      <c r="AO43" s="5438"/>
      <c r="AP43" s="3819"/>
      <c r="AQ43" s="5438"/>
      <c r="AR43" s="3819"/>
      <c r="AS43" s="3460"/>
      <c r="AT43" s="3458"/>
      <c r="AU43" s="5438"/>
      <c r="AV43" s="5438"/>
      <c r="AW43" s="5438"/>
      <c r="AX43" s="3819"/>
      <c r="AY43" s="5438"/>
      <c r="AZ43" s="3819"/>
      <c r="BA43" s="5439"/>
      <c r="BB43" s="2313"/>
      <c r="BC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69"/>
      <c r="BF43" s="569" t="str">
        <f>IF(T43="","",T43)</f>
        <v>Наименование тарифа</v>
      </c>
      <c r="BG43" s="569"/>
      <c r="BH43" s="569"/>
      <c r="BI43" s="1224">
        <v>21</v>
      </c>
    </row>
    <row customHeight="1" ht="22.049999999999997">
      <c r="A44" s="1432" t="s">
        <v>165</v>
      </c>
      <c r="B44" s="1432" t="s">
        <v>166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402</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5438"/>
      <c r="AN44" s="5438"/>
      <c r="AO44" s="5438"/>
      <c r="AP44" s="3819"/>
      <c r="AQ44" s="5438"/>
      <c r="AR44" s="3819"/>
      <c r="AS44" s="3460"/>
      <c r="AT44" s="3458"/>
      <c r="AU44" s="5438"/>
      <c r="AV44" s="5438"/>
      <c r="AW44" s="5438"/>
      <c r="AX44" s="3819"/>
      <c r="AY44" s="5438"/>
      <c r="AZ44" s="3819"/>
      <c r="BA44" s="5439"/>
      <c r="BB44" s="2313"/>
      <c r="BC44" s="1327" t="s">
        <v>403</v>
      </c>
      <c r="BE44" s="569"/>
      <c r="BF44" s="569" t="str">
        <f>IF(T44="","",T44)</f>
        <v>Территория действия тарифа</v>
      </c>
      <c r="BG44" s="569"/>
      <c r="BH44" s="569"/>
      <c r="BI44" s="1224">
        <v>21</v>
      </c>
    </row>
    <row customHeight="1" ht="24">
      <c r="A45" s="1432" t="s">
        <v>165</v>
      </c>
      <c r="B45" s="1432" t="s">
        <v>166</v>
      </c>
      <c r="C45" s="1432" t="s">
        <v>167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404</v>
      </c>
      <c r="U45" s="369"/>
      <c r="V45" s="2311"/>
      <c r="W45" s="2312"/>
      <c r="X45" s="2312"/>
      <c r="Y45" s="2312"/>
      <c r="Z45" s="2312"/>
      <c r="AA45" s="2312"/>
      <c r="AB45" s="2312"/>
      <c r="AC45" s="2313"/>
      <c r="AD45" s="2311" t="str">
        <f>INDEX(PT_DIFFERENTIATION_CS,MATCH(C45,PT_DIFFERENTIATION_CS_ID,0))</f>
        <v>потребителям района Лимбяяха</v>
      </c>
      <c r="AE45" s="2312"/>
      <c r="AF45" s="2312"/>
      <c r="AG45" s="2312"/>
      <c r="AH45" s="2312"/>
      <c r="AI45" s="2312"/>
      <c r="AJ45" s="2312"/>
      <c r="AK45" s="2312"/>
      <c r="AL45" s="3458"/>
      <c r="AM45" s="5438"/>
      <c r="AN45" s="5438"/>
      <c r="AO45" s="5438"/>
      <c r="AP45" s="3819"/>
      <c r="AQ45" s="5438"/>
      <c r="AR45" s="3819"/>
      <c r="AS45" s="3460"/>
      <c r="AT45" s="3458"/>
      <c r="AU45" s="5438"/>
      <c r="AV45" s="5438"/>
      <c r="AW45" s="5438"/>
      <c r="AX45" s="3819"/>
      <c r="AY45" s="5438"/>
      <c r="AZ45" s="3819"/>
      <c r="BA45" s="5439"/>
      <c r="BB45" s="2313"/>
      <c r="BC45" s="1327" t="s">
        <v>405</v>
      </c>
      <c r="BE45" s="569"/>
      <c r="BF45" s="569" t="str">
        <f>IF(T45="","",T45)</f>
        <v>Наименование системы теплоснабжения </v>
      </c>
      <c r="BG45" s="569"/>
      <c r="BH45" s="569"/>
      <c r="BI45" s="1224">
        <v>23</v>
      </c>
    </row>
    <row customHeight="1" ht="22.049999999999997">
      <c r="A46" s="1432" t="s">
        <v>165</v>
      </c>
      <c r="B46" s="1432" t="s">
        <v>166</v>
      </c>
      <c r="C46" s="1432" t="s">
        <v>167</v>
      </c>
      <c r="D46" s="1432" t="s">
        <v>168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406</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5438"/>
      <c r="AN46" s="5438"/>
      <c r="AO46" s="5438"/>
      <c r="AP46" s="3819"/>
      <c r="AQ46" s="5438"/>
      <c r="AR46" s="3819"/>
      <c r="AS46" s="3460"/>
      <c r="AT46" s="3458"/>
      <c r="AU46" s="5438"/>
      <c r="AV46" s="5438"/>
      <c r="AW46" s="5438"/>
      <c r="AX46" s="3819"/>
      <c r="AY46" s="5438"/>
      <c r="AZ46" s="3819"/>
      <c r="BA46" s="5439"/>
      <c r="BB46" s="2313"/>
      <c r="BC46" s="1327" t="s">
        <v>407</v>
      </c>
      <c r="BE46" s="569"/>
      <c r="BF46" s="569" t="str">
        <f>IF(T46="","",T46)</f>
        <v>Источник тепловой энергии  </v>
      </c>
      <c r="BG46" s="569"/>
      <c r="BH46" s="569"/>
      <c r="BI46" s="1224">
        <v>21</v>
      </c>
    </row>
    <row customHeight="1" ht="49.5">
      <c r="A47" s="1432" t="s">
        <v>165</v>
      </c>
      <c r="B47" s="1432" t="s">
        <v>166</v>
      </c>
      <c r="C47" s="1432" t="s">
        <v>167</v>
      </c>
      <c r="D47" s="1432" t="s">
        <v>168</v>
      </c>
      <c r="E47" s="2328"/>
      <c r="F47" s="2328"/>
      <c r="G47" s="2328"/>
      <c r="H47" s="2328"/>
      <c r="I47" s="2325" t="str">
        <f>S46&amp;".1"</f>
        <v>1.1.1.1.1</v>
      </c>
      <c r="J47" s="1432"/>
      <c r="K47" s="1432"/>
      <c r="L47" s="1433" t="s">
        <v>408</v>
      </c>
      <c r="P47" s="2326">
        <v>1</v>
      </c>
      <c r="Q47" s="1400"/>
      <c r="R47" s="425"/>
      <c r="S47" s="1405" t="str">
        <f>$I47</f>
        <v>1.1.1.1.1</v>
      </c>
      <c r="T47" s="354" t="s">
        <v>409</v>
      </c>
      <c r="U47" s="369"/>
      <c r="V47" s="2314"/>
      <c r="W47" s="2315"/>
      <c r="X47" s="2315"/>
      <c r="Y47" s="2315"/>
      <c r="Z47" s="2315"/>
      <c r="AA47" s="2315"/>
      <c r="AB47" s="2315"/>
      <c r="AC47" s="2316"/>
      <c r="AD47" s="2314" t="s">
        <v>452</v>
      </c>
      <c r="AE47" s="2315"/>
      <c r="AF47" s="2315"/>
      <c r="AG47" s="2315"/>
      <c r="AH47" s="2315"/>
      <c r="AI47" s="2315"/>
      <c r="AJ47" s="2315"/>
      <c r="AK47" s="2315"/>
      <c r="AL47" s="4855"/>
      <c r="AM47" s="5440"/>
      <c r="AN47" s="5440"/>
      <c r="AO47" s="5440"/>
      <c r="AP47" s="3477"/>
      <c r="AQ47" s="5440"/>
      <c r="AR47" s="3477"/>
      <c r="AS47" s="3478"/>
      <c r="AT47" s="4855"/>
      <c r="AU47" s="5440"/>
      <c r="AV47" s="5440"/>
      <c r="AW47" s="5440"/>
      <c r="AX47" s="3477"/>
      <c r="AY47" s="5440"/>
      <c r="AZ47" s="3477"/>
      <c r="BA47" s="5441"/>
      <c r="BB47" s="2316"/>
      <c r="BC47" s="1327" t="s">
        <v>410</v>
      </c>
      <c r="BE47" s="569"/>
      <c r="BF47" s="569" t="str">
        <f>IF(T47="","",T47)</f>
        <v>Схема подключения теплопотребляющей установки к коллектору источника тепловой энергии</v>
      </c>
      <c r="BG47" s="569"/>
      <c r="BH47" s="569"/>
      <c r="BI47" s="1224">
        <v>47</v>
      </c>
    </row>
    <row customHeight="1" ht="22.049999999999997">
      <c r="A48" s="1432" t="s">
        <v>165</v>
      </c>
      <c r="B48" s="1432" t="s">
        <v>166</v>
      </c>
      <c r="C48" s="1432" t="s">
        <v>167</v>
      </c>
      <c r="D48" s="1432" t="s">
        <v>168</v>
      </c>
      <c r="E48" s="2328"/>
      <c r="F48" s="2328"/>
      <c r="G48" s="2328"/>
      <c r="H48" s="2328"/>
      <c r="I48" s="2355"/>
      <c r="J48" s="2325" t="str">
        <f>I47&amp;".1"</f>
        <v>1.1.1.1.1.1</v>
      </c>
      <c r="K48" s="1432"/>
      <c r="L48" s="1433" t="s">
        <v>411</v>
      </c>
      <c r="P48" s="2326"/>
      <c r="Q48" s="2326">
        <v>1</v>
      </c>
      <c r="R48" s="426"/>
      <c r="S48" s="1405" t="str">
        <f>$J48</f>
        <v>1.1.1.1.1.1</v>
      </c>
      <c r="T48" s="355" t="s">
        <v>412</v>
      </c>
      <c r="U48" s="369"/>
      <c r="V48" s="2314"/>
      <c r="W48" s="2315"/>
      <c r="X48" s="2315"/>
      <c r="Y48" s="2315"/>
      <c r="Z48" s="2315"/>
      <c r="AA48" s="2315"/>
      <c r="AB48" s="2315"/>
      <c r="AC48" s="2316"/>
      <c r="AD48" s="2314" t="s">
        <v>453</v>
      </c>
      <c r="AE48" s="2315"/>
      <c r="AF48" s="2315"/>
      <c r="AG48" s="2315"/>
      <c r="AH48" s="2315"/>
      <c r="AI48" s="2315"/>
      <c r="AJ48" s="2315"/>
      <c r="AK48" s="2315"/>
      <c r="AL48" s="4855"/>
      <c r="AM48" s="5440"/>
      <c r="AN48" s="5440"/>
      <c r="AO48" s="5440"/>
      <c r="AP48" s="3477"/>
      <c r="AQ48" s="5440"/>
      <c r="AR48" s="3477"/>
      <c r="AS48" s="3478"/>
      <c r="AT48" s="4855"/>
      <c r="AU48" s="5440"/>
      <c r="AV48" s="5440"/>
      <c r="AW48" s="5440"/>
      <c r="AX48" s="3477"/>
      <c r="AY48" s="5440"/>
      <c r="AZ48" s="3477"/>
      <c r="BA48" s="5441"/>
      <c r="BB48" s="2316"/>
      <c r="BC48" s="1327" t="s">
        <v>413</v>
      </c>
      <c r="BE48" s="569"/>
      <c r="BF48" s="569" t="str">
        <f>IF(T48="","",T48)</f>
        <v>Группа потребителей</v>
      </c>
      <c r="BG48" s="569"/>
      <c r="BH48" s="569"/>
      <c r="BI48" s="1224">
        <v>21</v>
      </c>
    </row>
    <row customHeight="1" ht="22.049999999999997">
      <c r="A49" s="1432" t="s">
        <v>165</v>
      </c>
      <c r="B49" s="1432" t="s">
        <v>166</v>
      </c>
      <c r="C49" s="1432" t="s">
        <v>167</v>
      </c>
      <c r="D49" s="1432" t="s">
        <v>168</v>
      </c>
      <c r="E49" s="2328"/>
      <c r="F49" s="2328"/>
      <c r="G49" s="2328"/>
      <c r="H49" s="2328"/>
      <c r="I49" s="2355"/>
      <c r="J49" s="2355"/>
      <c r="K49" s="2325" t="str">
        <f>J48&amp;".1"</f>
        <v>1.1.1.1.1.1.1</v>
      </c>
      <c r="L49" s="1433" t="s">
        <v>414</v>
      </c>
      <c r="P49" s="2326"/>
      <c r="Q49" s="2326"/>
      <c r="R49" s="426">
        <v>1</v>
      </c>
      <c r="S49" s="1405" t="str">
        <f>$K49</f>
        <v>1.1.1.1.1.1.1</v>
      </c>
      <c r="T49" s="1416" t="s">
        <v>454</v>
      </c>
      <c r="U49" s="369"/>
      <c r="V49" s="820"/>
      <c r="W49" s="394"/>
      <c r="X49" s="820"/>
      <c r="Y49" s="1326"/>
      <c r="Z49" s="2334"/>
      <c r="AA49" s="2176" t="s">
        <v>67</v>
      </c>
      <c r="AB49" s="2334"/>
      <c r="AC49" s="2176" t="s">
        <v>67</v>
      </c>
      <c r="AD49" s="820">
        <v>6686.89</v>
      </c>
      <c r="AE49" s="394"/>
      <c r="AF49" s="820"/>
      <c r="AG49" s="1326"/>
      <c r="AH49" s="5189">
        <v>46023.61344907407</v>
      </c>
      <c r="AI49" s="2176" t="s">
        <v>67</v>
      </c>
      <c r="AJ49" s="3585">
        <v>46387.613530092596</v>
      </c>
      <c r="AK49" s="2176" t="s">
        <v>67</v>
      </c>
      <c r="AL49" s="3905">
        <v>6774.93</v>
      </c>
      <c r="AM49" s="5442"/>
      <c r="AN49" s="5443"/>
      <c r="AO49" s="5444"/>
      <c r="AP49" s="5189">
        <v>46388.61420138889</v>
      </c>
      <c r="AQ49" s="4259" t="s">
        <v>67</v>
      </c>
      <c r="AR49" s="5189">
        <v>46752.614328703705</v>
      </c>
      <c r="AS49" s="4259" t="s">
        <v>67</v>
      </c>
      <c r="AT49" s="3905">
        <v>7009.26</v>
      </c>
      <c r="AU49" s="5442"/>
      <c r="AV49" s="5443"/>
      <c r="AW49" s="5444"/>
      <c r="AX49" s="5189">
        <v>46753.61472222222</v>
      </c>
      <c r="AY49" s="4259" t="s">
        <v>67</v>
      </c>
      <c r="AZ49" s="5189">
        <v>47118.614803240744</v>
      </c>
      <c r="BA49" s="4259" t="s">
        <v>67</v>
      </c>
      <c r="BB49" s="1417"/>
      <c r="BC49" s="2322" t="s">
        <v>415</v>
      </c>
      <c r="BD49" s="580">
        <f>STRCHECKDATE(V50:BB50)</f>
      </c>
      <c r="BE49" s="569"/>
      <c r="BF49" s="569" t="str">
        <f>IF(T49="","",T49)</f>
        <v>вода</v>
      </c>
      <c r="BG49" s="569"/>
      <c r="BH49" s="569"/>
      <c r="BI49" s="1224">
        <v>21</v>
      </c>
    </row>
    <row customHeight="1" ht="1.05">
      <c r="A50" s="1432" t="s">
        <v>165</v>
      </c>
      <c r="B50" s="1432" t="s">
        <v>166</v>
      </c>
      <c r="C50" s="1432" t="s">
        <v>167</v>
      </c>
      <c r="D50" s="1432" t="s">
        <v>168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46023.61344907407-46387.613530092596</v>
      </c>
      <c r="AH50" s="2335"/>
      <c r="AI50" s="2176"/>
      <c r="AJ50" s="2357"/>
      <c r="AK50" s="2176"/>
      <c r="AL50" s="3484"/>
      <c r="AM50" s="5442"/>
      <c r="AN50" s="5442"/>
      <c r="AO50" s="3489" t="str">
        <f>AP49&amp;"-"&amp;AR49</f>
        <v>46388.61420138889-46752.614328703705</v>
      </c>
      <c r="AP50" s="5019"/>
      <c r="AQ50" s="4259"/>
      <c r="AR50" s="5019"/>
      <c r="AS50" s="4259"/>
      <c r="AT50" s="3484"/>
      <c r="AU50" s="5442"/>
      <c r="AV50" s="5442"/>
      <c r="AW50" s="3489" t="str">
        <f>AX49&amp;"-"&amp;AZ49</f>
        <v>46753.61472222222-47118.614803240744</v>
      </c>
      <c r="AX50" s="5019"/>
      <c r="AY50" s="4259"/>
      <c r="AZ50" s="5019"/>
      <c r="BA50" s="4259"/>
      <c r="BB50" s="1418"/>
      <c r="BC50" s="2323"/>
      <c r="BE50" s="569"/>
      <c r="BF50" s="569" t="str">
        <f>IF(T50="","",T50)</f>
        <v/>
      </c>
      <c r="BG50" s="569"/>
      <c r="BH50" s="569"/>
      <c r="BI50" s="1224">
        <v>1</v>
      </c>
    </row>
    <row customHeight="1" ht="11.549999999999999">
      <c r="A51" s="1432" t="s">
        <v>165</v>
      </c>
      <c r="B51" s="1432" t="s">
        <v>166</v>
      </c>
      <c r="C51" s="1432" t="s">
        <v>167</v>
      </c>
      <c r="D51" s="1432" t="s">
        <v>168</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5364"/>
      <c r="AM51" s="5510"/>
      <c r="AN51" s="5511"/>
      <c r="AO51" s="5512"/>
      <c r="AP51" s="5368"/>
      <c r="AQ51" s="5513"/>
      <c r="AR51" s="5370"/>
      <c r="AS51" s="5371"/>
      <c r="AT51" s="5372"/>
      <c r="AU51" s="5514"/>
      <c r="AV51" s="5515"/>
      <c r="AW51" s="5516"/>
      <c r="AX51" s="5376"/>
      <c r="AY51" s="5517"/>
      <c r="AZ51" s="5378"/>
      <c r="BA51" s="5555"/>
      <c r="BB51" s="393"/>
      <c r="BC51" s="2324"/>
      <c r="BE51" s="569"/>
      <c r="BF51" s="569" t="str">
        <f>IF(T51="","",T51)</f>
        <v>Добавить вид теплоносителя (параметры теплоносителя)</v>
      </c>
      <c r="BG51" s="569"/>
      <c r="BH51" s="569"/>
      <c r="BI51" s="1224">
        <v>11</v>
      </c>
    </row>
    <row customHeight="1" ht="11.549999999999999">
      <c r="A52" s="1432" t="s">
        <v>165</v>
      </c>
      <c r="B52" s="1432" t="s">
        <v>166</v>
      </c>
      <c r="C52" s="1432" t="s">
        <v>167</v>
      </c>
      <c r="D52" s="1432" t="s">
        <v>168</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5388"/>
      <c r="AM52" s="5523"/>
      <c r="AN52" s="5524"/>
      <c r="AO52" s="5525"/>
      <c r="AP52" s="5392"/>
      <c r="AQ52" s="5526"/>
      <c r="AR52" s="5394"/>
      <c r="AS52" s="5395"/>
      <c r="AT52" s="5396"/>
      <c r="AU52" s="5527"/>
      <c r="AV52" s="5528"/>
      <c r="AW52" s="5529"/>
      <c r="AX52" s="5400"/>
      <c r="AY52" s="5530"/>
      <c r="AZ52" s="5402"/>
      <c r="BA52" s="5556"/>
      <c r="BB52" s="436"/>
      <c r="BC52" s="372"/>
      <c r="BE52" s="569"/>
      <c r="BF52" s="569" t="str">
        <f>IF(T52="","",T52)</f>
        <v>Добавить группу потребителей</v>
      </c>
      <c r="BG52" s="569"/>
      <c r="BH52" s="569"/>
      <c r="BI52" s="1224">
        <v>11</v>
      </c>
    </row>
    <row customHeight="1" ht="14.699999999999998">
      <c r="A53" s="1432" t="s">
        <v>165</v>
      </c>
      <c r="B53" s="1432" t="s">
        <v>166</v>
      </c>
      <c r="C53" s="1432" t="s">
        <v>167</v>
      </c>
      <c r="D53" s="1432" t="s">
        <v>168</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5412"/>
      <c r="AM53" s="5536"/>
      <c r="AN53" s="5537"/>
      <c r="AO53" s="5538"/>
      <c r="AP53" s="5416"/>
      <c r="AQ53" s="5539"/>
      <c r="AR53" s="5418"/>
      <c r="AS53" s="5419"/>
      <c r="AT53" s="5420"/>
      <c r="AU53" s="5540"/>
      <c r="AV53" s="5541"/>
      <c r="AW53" s="5542"/>
      <c r="AX53" s="5424"/>
      <c r="AY53" s="5543"/>
      <c r="AZ53" s="5426"/>
      <c r="BA53" s="5557"/>
      <c r="BB53" s="436"/>
      <c r="BC53" s="372"/>
      <c r="BE53" s="569"/>
      <c r="BF53" s="569" t="str">
        <f>IF(T53="","",T53)</f>
        <v>Добавить схему подключения</v>
      </c>
      <c r="BG53" s="569"/>
      <c r="BH53" s="569"/>
      <c r="BI53" s="1224">
        <v>14</v>
      </c>
    </row>
    <row s="4032" customFormat="1" customHeight="1" ht="1.05">
      <c r="A54" s="1412" t="s">
        <v>165</v>
      </c>
      <c r="B54" s="1412" t="s">
        <v>166</v>
      </c>
      <c r="C54" s="1412" t="s">
        <v>167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4282"/>
      <c r="AM54" s="5487"/>
      <c r="AN54" s="5487"/>
      <c r="AO54" s="5487"/>
      <c r="AP54" s="4282"/>
      <c r="AQ54" s="5487"/>
      <c r="AR54" s="4282"/>
      <c r="AS54" s="4282"/>
      <c r="AT54" s="4282"/>
      <c r="AU54" s="5487"/>
      <c r="AV54" s="5487"/>
      <c r="AW54" s="5487"/>
      <c r="AX54" s="4282"/>
      <c r="AY54" s="5487"/>
      <c r="AZ54" s="4282"/>
      <c r="BA54" s="4282"/>
      <c r="BB54" s="1393"/>
      <c r="BC54" s="1393"/>
      <c r="BE54" s="858"/>
      <c r="BF54" s="858" t="str">
        <f>IF(T54="","",T54)</f>
        <v>Добавить источник для дифференциации</v>
      </c>
      <c r="BG54" s="858"/>
      <c r="BH54" s="858"/>
      <c r="BI54" s="587">
        <v>1</v>
      </c>
    </row>
    <row s="4032" customFormat="1" customHeight="1" ht="1.05">
      <c r="A55" s="1412" t="s">
        <v>165</v>
      </c>
      <c r="B55" s="1412" t="s">
        <v>166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4282"/>
      <c r="AM55" s="5487"/>
      <c r="AN55" s="5487"/>
      <c r="AO55" s="5487"/>
      <c r="AP55" s="4282"/>
      <c r="AQ55" s="5487"/>
      <c r="AR55" s="4282"/>
      <c r="AS55" s="4282"/>
      <c r="AT55" s="4282"/>
      <c r="AU55" s="5487"/>
      <c r="AV55" s="5487"/>
      <c r="AW55" s="5487"/>
      <c r="AX55" s="4282"/>
      <c r="AY55" s="5487"/>
      <c r="AZ55" s="4282"/>
      <c r="BA55" s="4282"/>
      <c r="BB55" s="1393"/>
      <c r="BC55" s="1393"/>
      <c r="BE55" s="858"/>
      <c r="BF55" s="858" t="str">
        <f>IF(T55="","",T55)</f>
        <v>Добавить централизованную систему для дифференциации</v>
      </c>
      <c r="BG55" s="858"/>
      <c r="BH55" s="858"/>
      <c r="BI55" s="587">
        <v>1</v>
      </c>
    </row>
    <row s="4032" customFormat="1" customHeight="1" ht="1.05">
      <c r="A56" s="1412" t="s">
        <v>165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4282"/>
      <c r="AM56" s="5487"/>
      <c r="AN56" s="5487"/>
      <c r="AO56" s="5487"/>
      <c r="AP56" s="4282"/>
      <c r="AQ56" s="5487"/>
      <c r="AR56" s="4282"/>
      <c r="AS56" s="4282"/>
      <c r="AT56" s="4282"/>
      <c r="AU56" s="5487"/>
      <c r="AV56" s="5487"/>
      <c r="AW56" s="5487"/>
      <c r="AX56" s="4282"/>
      <c r="AY56" s="5487"/>
      <c r="AZ56" s="4282"/>
      <c r="BA56" s="4282"/>
      <c r="BB56" s="1393"/>
      <c r="BC56" s="1393"/>
      <c r="BE56" s="569"/>
      <c r="BF56" s="569" t="str">
        <f>IF(T56="","",T56)</f>
        <v>Добавить территорию для дифференциации</v>
      </c>
      <c r="BG56" s="569"/>
      <c r="BH56" s="569"/>
      <c r="BI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4282"/>
      <c r="AM57" s="5487"/>
      <c r="AN57" s="5487"/>
      <c r="AO57" s="5487"/>
      <c r="AP57" s="4282"/>
      <c r="AQ57" s="5487"/>
      <c r="AR57" s="4282"/>
      <c r="AS57" s="4282"/>
      <c r="AT57" s="4282"/>
      <c r="AU57" s="5487"/>
      <c r="AV57" s="5487"/>
      <c r="AW57" s="5487"/>
      <c r="AX57" s="4282"/>
      <c r="AY57" s="5487"/>
      <c r="AZ57" s="4282"/>
      <c r="BA57" s="4282"/>
      <c r="BB57" s="1393"/>
      <c r="BC57" s="1393"/>
      <c r="BE57" s="858"/>
      <c r="BF57" s="858" t="str">
        <f>IF(T57="","",T57)</f>
        <v>Добавить наименование тарифа</v>
      </c>
      <c r="BG57" s="858"/>
      <c r="BH57" s="858"/>
      <c r="BI57" s="587">
        <v>1</v>
      </c>
    </row>
    <row customHeight="1" ht="11.549999999999999">
      <c r="M58" s="1229"/>
      <c r="N58" s="1229"/>
      <c r="O58" s="606"/>
      <c r="P58" s="1224"/>
      <c r="Q58" s="1224"/>
      <c r="R58" s="1224"/>
      <c r="S58" s="1224"/>
      <c r="AL58" s="4523"/>
      <c r="AM58" s="5437"/>
      <c r="AN58" s="5437"/>
      <c r="AO58" s="5437"/>
      <c r="AP58" s="4523"/>
      <c r="AQ58" s="5437"/>
      <c r="AR58" s="4523"/>
      <c r="AS58" s="4523"/>
      <c r="AT58" s="4523"/>
      <c r="AU58" s="5437"/>
      <c r="AV58" s="5437"/>
      <c r="AW58" s="5437"/>
      <c r="AX58" s="4523"/>
      <c r="AY58" s="5437"/>
      <c r="AZ58" s="4523"/>
      <c r="BA58" s="5437"/>
      <c r="BD58" s="1224"/>
      <c r="BE58" s="1224"/>
      <c r="BF58" s="1224"/>
      <c r="BG58" s="1224"/>
      <c r="BH58" s="1224"/>
      <c r="BI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549"/>
      <c r="AN59" s="5549"/>
      <c r="AO59" s="5549"/>
      <c r="AP59" s="5205"/>
      <c r="AQ59" s="5549"/>
      <c r="AR59" s="5205"/>
      <c r="AS59" s="5205"/>
      <c r="AT59" s="5205"/>
      <c r="AU59" s="5549"/>
      <c r="AV59" s="5549"/>
      <c r="AW59" s="5549"/>
      <c r="AX59" s="5205"/>
      <c r="AY59" s="5549"/>
      <c r="AZ59" s="5205"/>
      <c r="BA59" s="5549"/>
      <c r="BB59" s="2354"/>
      <c r="BC59" s="2354"/>
      <c r="BI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549"/>
      <c r="AN60" s="5549"/>
      <c r="AO60" s="5549"/>
      <c r="AP60" s="5205"/>
      <c r="AQ60" s="5549"/>
      <c r="AR60" s="5205"/>
      <c r="AS60" s="5205"/>
      <c r="AT60" s="5205"/>
      <c r="AU60" s="5549"/>
      <c r="AV60" s="5549"/>
      <c r="AW60" s="5549"/>
      <c r="AX60" s="5205"/>
      <c r="AY60" s="5549"/>
      <c r="AZ60" s="5205"/>
      <c r="BA60" s="5549"/>
      <c r="BB60" s="2354"/>
      <c r="BC60" s="2354"/>
      <c r="BI60" s="1224">
        <v>62</v>
      </c>
    </row>
    <row customHeight="1" ht="14.699999999999998">
      <c r="O61" s="606"/>
      <c r="AL61" s="4523"/>
      <c r="AM61" s="5437"/>
      <c r="AN61" s="5437"/>
      <c r="AO61" s="5437"/>
      <c r="AP61" s="4523"/>
      <c r="AQ61" s="5437"/>
      <c r="AR61" s="4523"/>
      <c r="AS61" s="4523"/>
      <c r="AT61" s="4523"/>
      <c r="AU61" s="5437"/>
      <c r="AV61" s="5437"/>
      <c r="AW61" s="5437"/>
      <c r="AX61" s="4523"/>
      <c r="AY61" s="5437"/>
      <c r="AZ61" s="4523"/>
      <c r="BA61" s="5437"/>
      <c r="BI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549"/>
      <c r="AN62" s="5549"/>
      <c r="AO62" s="5549"/>
      <c r="AP62" s="5205"/>
      <c r="AQ62" s="5549"/>
      <c r="AR62" s="5205"/>
      <c r="AS62" s="5205"/>
      <c r="AT62" s="5205"/>
      <c r="AU62" s="5549"/>
      <c r="AV62" s="5549"/>
      <c r="AW62" s="5549"/>
      <c r="AX62" s="5205"/>
      <c r="AY62" s="5549"/>
      <c r="AZ62" s="5205"/>
      <c r="BA62" s="5549"/>
      <c r="BB62" s="2354"/>
      <c r="BC62" s="2354"/>
      <c r="BI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5205"/>
      <c r="AM63" s="5549"/>
      <c r="AN63" s="5549"/>
      <c r="AO63" s="5549"/>
      <c r="AP63" s="5205"/>
      <c r="AQ63" s="5549"/>
      <c r="AR63" s="5205"/>
      <c r="AS63" s="5205"/>
      <c r="AT63" s="5205"/>
      <c r="AU63" s="5549"/>
      <c r="AV63" s="5549"/>
      <c r="AW63" s="5549"/>
      <c r="AX63" s="5205"/>
      <c r="AY63" s="5549"/>
      <c r="AZ63" s="5205"/>
      <c r="BA63" s="5549"/>
      <c r="BB63" s="2354"/>
      <c r="BC63" s="2354"/>
      <c r="BI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549"/>
      <c r="AN64" s="5549"/>
      <c r="AO64" s="5549"/>
      <c r="AP64" s="5205"/>
      <c r="AQ64" s="5549"/>
      <c r="AR64" s="5205"/>
      <c r="AS64" s="5205"/>
      <c r="AT64" s="5205"/>
      <c r="AU64" s="5549"/>
      <c r="AV64" s="5549"/>
      <c r="AW64" s="5549"/>
      <c r="AX64" s="5205"/>
      <c r="AY64" s="5549"/>
      <c r="AZ64" s="5205"/>
      <c r="BA64" s="5549"/>
      <c r="BB64" s="2354"/>
      <c r="BC64" s="2354"/>
      <c r="BI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5437">
        <v>0</v>
      </c>
      <c r="AN65" s="5437">
        <v>0</v>
      </c>
      <c r="AO65" s="5437">
        <v>0</v>
      </c>
      <c r="AP65" s="4523">
        <v>0</v>
      </c>
      <c r="AQ65" s="5437">
        <v>0</v>
      </c>
      <c r="AR65" s="4523">
        <v>0</v>
      </c>
      <c r="AS65" s="4523">
        <v>0</v>
      </c>
      <c r="AT65" s="4523">
        <v>0</v>
      </c>
      <c r="AU65" s="5437">
        <v>0</v>
      </c>
      <c r="AV65" s="5437">
        <v>0</v>
      </c>
      <c r="AW65" s="5437">
        <v>0</v>
      </c>
      <c r="AX65" s="4523">
        <v>0</v>
      </c>
      <c r="AY65" s="5437">
        <v>0</v>
      </c>
      <c r="AZ65" s="4523">
        <v>0</v>
      </c>
      <c r="BA65" s="5437">
        <v>0</v>
      </c>
      <c r="BB65" s="1224">
        <v>4</v>
      </c>
      <c r="BC65" s="1224">
        <v>115</v>
      </c>
      <c r="BD65" s="580">
        <v>10</v>
      </c>
      <c r="BE65" s="580">
        <v>10</v>
      </c>
      <c r="BF65" s="580">
        <v>10</v>
      </c>
      <c r="BG65" s="580">
        <v>10</v>
      </c>
      <c r="BH65" s="580">
        <v>10</v>
      </c>
      <c r="BI65" s="1224">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4191D-2D11-932C-98FE-0.BE2063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45947.57255787037</v>
      </c>
      <c r="W30" s="2333"/>
      <c r="X30" s="2333"/>
      <c r="Y30" s="2333"/>
      <c r="Z30" s="2333"/>
      <c r="AA30" s="2333"/>
      <c r="AB30" s="2333"/>
      <c r="AC30" s="1704"/>
      <c r="AD30" s="2333" t="str">
        <f>IF(TITLE_DATE_PR_CHANGE="",IF(TITLE_DATE_PR="","",TITLE_DATE_PR),TITLE_DATE_PR_CHANGE)</f>
        <v>45947.57255787037</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УГ/УГРЭС_01/1766</v>
      </c>
      <c r="W31" s="2320"/>
      <c r="X31" s="2320"/>
      <c r="Y31" s="2320"/>
      <c r="Z31" s="2320"/>
      <c r="AA31" s="2320"/>
      <c r="AB31" s="2320"/>
      <c r="AC31" s="1704"/>
      <c r="AD31" s="2320" t="str">
        <f>IF(TITLE_NUMBER_PR_CHANGE="",IF(TITLE_NUMBER_PR="","",TITLE_NUMBER_PR),TITLE_NUMBER_PR_CHANGE)</f>
        <v>УГ/УГРЭС_01/1766</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45947.57255787037</v>
      </c>
      <c r="W34" s="2333"/>
      <c r="X34" s="2333"/>
      <c r="Y34" s="2333"/>
      <c r="Z34" s="2333"/>
      <c r="AA34" s="2333"/>
      <c r="AB34" s="2333"/>
      <c r="AC34" s="1704"/>
      <c r="AD34" s="2333" t="str">
        <f>IF(TITLE_DATE_PR_CHANGE="",IF(TITLE_DATE_PR="","",TITLE_DATE_PR),TITLE_DATE_PR_CHANGE)</f>
        <v>45947.57255787037</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УГ/УГРЭС_01/1766</v>
      </c>
      <c r="W35" s="2320"/>
      <c r="X35" s="2320"/>
      <c r="Y35" s="2320"/>
      <c r="Z35" s="2320"/>
      <c r="AA35" s="2320"/>
      <c r="AB35" s="2320"/>
      <c r="AC35" s="1704"/>
      <c r="AD35" s="2320" t="str">
        <f>IF(TITLE_NUMBER_PR_CHANGE="",IF(TITLE_NUMBER_PR="","",TITLE_NUMBER_PR),TITLE_NUMBER_PR_CHANGE)</f>
        <v>УГ/УГРЭС_01/1766</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217</v>
      </c>
      <c r="B54" s="1444" t="s">
        <v>218</v>
      </c>
      <c r="C54" s="1444" t="s">
        <v>219</v>
      </c>
      <c r="D54" s="1443"/>
      <c r="E54" s="2359"/>
      <c r="F54" s="2359"/>
      <c r="G54" s="2358"/>
      <c r="H54" s="1443"/>
      <c r="I54" s="1443"/>
      <c r="J54" s="1443"/>
      <c r="K54" s="1443"/>
      <c r="L54" s="1446"/>
      <c r="M54" s="1447"/>
      <c r="N54" s="1447"/>
      <c r="O54" s="420"/>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217</v>
      </c>
      <c r="B55" s="1444" t="s">
        <v>218</v>
      </c>
      <c r="C55" s="1443"/>
      <c r="D55" s="1443"/>
      <c r="E55" s="2359"/>
      <c r="F55" s="2358"/>
      <c r="G55" s="1443"/>
      <c r="H55" s="1443"/>
      <c r="I55" s="1443"/>
      <c r="J55" s="1443"/>
      <c r="K55" s="1443"/>
      <c r="L55" s="1446"/>
      <c r="M55" s="1448"/>
      <c r="N55" s="1448"/>
      <c r="O55" s="42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217</v>
      </c>
      <c r="B56" s="1444"/>
      <c r="C56" s="1444"/>
      <c r="D56" s="1444"/>
      <c r="E56" s="2358"/>
      <c r="F56" s="1444"/>
      <c r="G56" s="1444"/>
      <c r="H56" s="1444"/>
      <c r="I56" s="1444"/>
      <c r="J56" s="1444"/>
      <c r="K56" s="1444"/>
      <c r="L56" s="1450"/>
      <c r="M56" s="1448"/>
      <c r="N56" s="1448"/>
      <c r="O56" s="420"/>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F317-8EC3-E4B6-459E-0.8D7F21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45947.57255787037</v>
      </c>
      <c r="W30" s="2333"/>
      <c r="X30" s="2333"/>
      <c r="Y30" s="2333"/>
      <c r="Z30" s="2333"/>
      <c r="AA30" s="2333"/>
      <c r="AB30" s="2333"/>
      <c r="AC30" s="1704"/>
      <c r="AD30" s="2333" t="str">
        <f>IF(TITLE_DATE_PR_CHANGE="",IF(TITLE_DATE_PR="","",TITLE_DATE_PR),TITLE_DATE_PR_CHANGE)</f>
        <v>45947.57255787037</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УГ/УГРЭС_01/1766</v>
      </c>
      <c r="W31" s="2320"/>
      <c r="X31" s="2320"/>
      <c r="Y31" s="2320"/>
      <c r="Z31" s="2320"/>
      <c r="AA31" s="2320"/>
      <c r="AB31" s="2320"/>
      <c r="AC31" s="1704"/>
      <c r="AD31" s="2320" t="str">
        <f>IF(TITLE_NUMBER_PR_CHANGE="",IF(TITLE_NUMBER_PR="","",TITLE_NUMBER_PR),TITLE_NUMBER_PR_CHANGE)</f>
        <v>УГ/УГРЭС_01/1766</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45947.57255787037</v>
      </c>
      <c r="W34" s="2333"/>
      <c r="X34" s="2333"/>
      <c r="Y34" s="2333"/>
      <c r="Z34" s="2333"/>
      <c r="AA34" s="2333"/>
      <c r="AB34" s="2333"/>
      <c r="AC34" s="1704"/>
      <c r="AD34" s="2333" t="str">
        <f>IF(TITLE_DATE_PR_CHANGE="",IF(TITLE_DATE_PR="","",TITLE_DATE_PR),TITLE_DATE_PR_CHANGE)</f>
        <v>45947.57255787037</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УГ/УГРЭС_01/1766</v>
      </c>
      <c r="W35" s="2320"/>
      <c r="X35" s="2320"/>
      <c r="Y35" s="2320"/>
      <c r="Z35" s="2320"/>
      <c r="AA35" s="2320"/>
      <c r="AB35" s="2320"/>
      <c r="AC35" s="1704"/>
      <c r="AD35" s="2320" t="str">
        <f>IF(TITLE_NUMBER_PR_CHANGE="",IF(TITLE_NUMBER_PR="","",TITLE_NUMBER_PR),TITLE_NUMBER_PR_CHANGE)</f>
        <v>УГ/УГРЭС_01/1766</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217</v>
      </c>
      <c r="B54" s="1336" t="s">
        <v>218</v>
      </c>
      <c r="C54" s="1336" t="s">
        <v>219</v>
      </c>
      <c r="D54" s="2043"/>
      <c r="E54" s="2359"/>
      <c r="F54" s="2359"/>
      <c r="G54" s="2358"/>
      <c r="H54" s="2043"/>
      <c r="I54" s="2043"/>
      <c r="J54" s="2043"/>
      <c r="K54" s="2043"/>
      <c r="L54" s="1449"/>
      <c r="M54" s="1679"/>
      <c r="N54" s="1679"/>
      <c r="O54" s="170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217</v>
      </c>
      <c r="B55" s="1336" t="s">
        <v>218</v>
      </c>
      <c r="C55" s="2043"/>
      <c r="D55" s="2043"/>
      <c r="E55" s="2359"/>
      <c r="F55" s="2358"/>
      <c r="G55" s="2043"/>
      <c r="H55" s="2043"/>
      <c r="I55" s="2043"/>
      <c r="J55" s="2043"/>
      <c r="K55" s="2043"/>
      <c r="L55" s="1449"/>
      <c r="M55" s="2044"/>
      <c r="N55" s="2044"/>
      <c r="O55" s="1704"/>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217</v>
      </c>
      <c r="B56" s="1336"/>
      <c r="C56" s="1336"/>
      <c r="D56" s="1336"/>
      <c r="E56" s="2358"/>
      <c r="F56" s="1336"/>
      <c r="G56" s="1336"/>
      <c r="H56" s="1336"/>
      <c r="I56" s="1336"/>
      <c r="J56" s="1336"/>
      <c r="K56" s="1336"/>
      <c r="L56" s="1379"/>
      <c r="M56" s="2044"/>
      <c r="N56" s="2044"/>
      <c r="O56" s="1704"/>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E9CD-61FA-FB75-403B-0.2E232F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199</v>
      </c>
      <c r="B47" s="1432" t="s">
        <v>200</v>
      </c>
      <c r="C47" s="1432" t="s">
        <v>201</v>
      </c>
      <c r="D47" s="1432" t="s">
        <v>202</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199</v>
      </c>
      <c r="B48" s="1432" t="s">
        <v>200</v>
      </c>
      <c r="C48" s="1432" t="s">
        <v>201</v>
      </c>
      <c r="D48" s="1432" t="s">
        <v>202</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....1.1.1</v>
      </c>
      <c r="L49" s="1433" t="s">
        <v>414</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199</v>
      </c>
      <c r="B55" s="1412" t="s">
        <v>200</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199</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A2E0C-6165-9187-BCE5-0.9A4C86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175</v>
      </c>
      <c r="B44" s="1432" t="s">
        <v>176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175</v>
      </c>
      <c r="B45" s="1432" t="s">
        <v>176</v>
      </c>
      <c r="C45" s="1432" t="s">
        <v>177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175</v>
      </c>
      <c r="B46" s="1432" t="s">
        <v>176</v>
      </c>
      <c r="C46" s="1432" t="s">
        <v>177</v>
      </c>
      <c r="D46" s="1432" t="s">
        <v>178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175</v>
      </c>
      <c r="B47" s="1412" t="s">
        <v>176</v>
      </c>
      <c r="C47" s="1412" t="s">
        <v>177</v>
      </c>
      <c r="D47" s="1412" t="s">
        <v>178</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175</v>
      </c>
      <c r="B48" s="1432" t="s">
        <v>176</v>
      </c>
      <c r="C48" s="1432" t="s">
        <v>177</v>
      </c>
      <c r="D48" s="1432" t="s">
        <v>178</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175</v>
      </c>
      <c r="B49" s="1432" t="s">
        <v>176</v>
      </c>
      <c r="C49" s="1432" t="s">
        <v>177</v>
      </c>
      <c r="D49" s="1432" t="s">
        <v>178</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175</v>
      </c>
      <c r="B50" s="1432" t="s">
        <v>176</v>
      </c>
      <c r="C50" s="1432" t="s">
        <v>177</v>
      </c>
      <c r="D50" s="1432" t="s">
        <v>178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175</v>
      </c>
      <c r="B51" s="1432" t="s">
        <v>176</v>
      </c>
      <c r="C51" s="1432" t="s">
        <v>177</v>
      </c>
      <c r="D51" s="1432" t="s">
        <v>178</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175</v>
      </c>
      <c r="B52" s="1432" t="s">
        <v>176</v>
      </c>
      <c r="C52" s="1432" t="s">
        <v>177</v>
      </c>
      <c r="D52" s="1432" t="s">
        <v>178</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175</v>
      </c>
      <c r="B53" s="1432" t="s">
        <v>176</v>
      </c>
      <c r="C53" s="1432" t="s">
        <v>177</v>
      </c>
      <c r="D53" s="1432" t="s">
        <v>178</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175</v>
      </c>
      <c r="B54" s="1412" t="s">
        <v>176</v>
      </c>
      <c r="C54" s="1412" t="s">
        <v>177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175</v>
      </c>
      <c r="B55" s="1412" t="s">
        <v>176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D144D-80A1-0B26-DAE5-0.E9098E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404</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406</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407</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408</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411</v>
      </c>
      <c r="M7" s="606"/>
      <c r="N7" s="1435"/>
      <c r="P7" s="2326"/>
      <c r="Q7" s="2326">
        <v>1</v>
      </c>
      <c r="R7" s="1711"/>
      <c r="S7" s="2076">
        <f>$J7</f>
      </c>
      <c r="T7" s="355" t="s">
        <v>412</v>
      </c>
      <c r="U7" s="369"/>
      <c r="V7" s="2374"/>
      <c r="W7" s="2374"/>
      <c r="X7" s="2374"/>
      <c r="Y7" s="2374"/>
      <c r="Z7" s="2374"/>
      <c r="AA7" s="2374"/>
      <c r="AB7" s="2374"/>
      <c r="AC7" s="2374"/>
      <c r="AD7" s="2374"/>
      <c r="AE7" s="2374"/>
      <c r="AF7" s="2374"/>
      <c r="AG7" s="2374"/>
      <c r="AH7" s="2374"/>
      <c r="AI7" s="2374"/>
      <c r="AJ7" s="2374"/>
      <c r="AK7" s="2374"/>
      <c r="AL7" s="2374"/>
      <c r="AM7" s="2079" t="s">
        <v>413</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414</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187</v>
      </c>
      <c r="B44" s="1432" t="s">
        <v>188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187</v>
      </c>
      <c r="B45" s="1432" t="s">
        <v>188</v>
      </c>
      <c r="C45" s="1432" t="s">
        <v>189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187</v>
      </c>
      <c r="B46" s="1432" t="s">
        <v>188</v>
      </c>
      <c r="C46" s="1432" t="s">
        <v>189</v>
      </c>
      <c r="D46" s="1432" t="s">
        <v>190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187</v>
      </c>
      <c r="B47" s="1412" t="s">
        <v>188</v>
      </c>
      <c r="C47" s="1412" t="s">
        <v>189</v>
      </c>
      <c r="D47" s="1412" t="s">
        <v>190</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187</v>
      </c>
      <c r="B48" s="1432" t="s">
        <v>188</v>
      </c>
      <c r="C48" s="1432" t="s">
        <v>189</v>
      </c>
      <c r="D48" s="1432" t="s">
        <v>190</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187</v>
      </c>
      <c r="B49" s="1432" t="s">
        <v>188</v>
      </c>
      <c r="C49" s="1432" t="s">
        <v>189</v>
      </c>
      <c r="D49" s="1432" t="s">
        <v>190</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187</v>
      </c>
      <c r="B50" s="1432" t="s">
        <v>188</v>
      </c>
      <c r="C50" s="1432" t="s">
        <v>189</v>
      </c>
      <c r="D50" s="1432" t="s">
        <v>190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187</v>
      </c>
      <c r="B51" s="1432" t="s">
        <v>188</v>
      </c>
      <c r="C51" s="1432" t="s">
        <v>189</v>
      </c>
      <c r="D51" s="1432" t="s">
        <v>190</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187</v>
      </c>
      <c r="B52" s="1432" t="s">
        <v>188</v>
      </c>
      <c r="C52" s="1432" t="s">
        <v>189</v>
      </c>
      <c r="D52" s="1432" t="s">
        <v>190</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187</v>
      </c>
      <c r="B53" s="1432" t="s">
        <v>188</v>
      </c>
      <c r="C53" s="1432" t="s">
        <v>189</v>
      </c>
      <c r="D53" s="1432" t="s">
        <v>190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187</v>
      </c>
      <c r="B54" s="1412" t="s">
        <v>188</v>
      </c>
      <c r="C54" s="1412" t="s">
        <v>189</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187</v>
      </c>
      <c r="B55" s="1412" t="s">
        <v>188</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187</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8915F-A45B-F602-8348-0.2E0D8E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45947.57255787037</v>
      </c>
      <c r="W30" s="2333"/>
      <c r="X30" s="2333"/>
      <c r="Y30" s="2333"/>
      <c r="Z30" s="2333"/>
      <c r="AA30" s="2333"/>
      <c r="AB30" s="2333"/>
      <c r="AC30" s="395"/>
      <c r="AD30" s="2333" t="str">
        <f>IF(TITLE_DATE_PR_CHANGE="",IF(TITLE_DATE_PR="","",TITLE_DATE_PR),TITLE_DATE_PR_CHANGE)</f>
        <v>45947.57255787037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УГ/УГРЭС_01/1766</v>
      </c>
      <c r="W31" s="2320"/>
      <c r="X31" s="2320"/>
      <c r="Y31" s="2320"/>
      <c r="Z31" s="2320"/>
      <c r="AA31" s="2320"/>
      <c r="AB31" s="2320"/>
      <c r="AC31" s="395"/>
      <c r="AD31" s="2320" t="str">
        <f>IF(TITLE_NUMBER_PR_CHANGE="",IF(TITLE_NUMBER_PR="","",TITLE_NUMBER_PR),TITLE_NUMBER_PR_CHANGE)</f>
        <v>УГ/УГРЭС_01/1766</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45947.57255787037</v>
      </c>
      <c r="W34" s="2333"/>
      <c r="X34" s="2333"/>
      <c r="Y34" s="2333"/>
      <c r="Z34" s="2333"/>
      <c r="AA34" s="2333"/>
      <c r="AB34" s="2333"/>
      <c r="AC34" s="395"/>
      <c r="AD34" s="2333" t="str">
        <f>IF(TITLE_DATE_PR_CHANGE="",IF(TITLE_DATE_PR="","",TITLE_DATE_PR),TITLE_DATE_PR_CHANGE)</f>
        <v>45947.57255787037</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УГ/УГРЭС_01/1766</v>
      </c>
      <c r="W35" s="2320"/>
      <c r="X35" s="2320"/>
      <c r="Y35" s="2320"/>
      <c r="Z35" s="2320"/>
      <c r="AA35" s="2320"/>
      <c r="AB35" s="2320"/>
      <c r="AC35" s="395"/>
      <c r="AD35" s="2320" t="str">
        <f>IF(TITLE_NUMBER_PR_CHANGE="",IF(TITLE_NUMBER_PR="","",TITLE_NUMBER_PR),TITLE_NUMBER_PR_CHANGE)</f>
        <v>УГ/УГРЭС_01/1766</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0">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193</v>
      </c>
      <c r="B55" s="1412" t="s">
        <v>194</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193</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3661-1A9A-0729-7CD9-0.F6BD14E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401</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402</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403</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404</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405</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406</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407</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408</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411</v>
      </c>
      <c r="N7" s="578"/>
      <c r="O7" s="396"/>
      <c r="Q7" s="2326"/>
      <c r="R7" s="2326">
        <v>1</v>
      </c>
      <c r="S7" s="587"/>
      <c r="T7" s="426"/>
      <c r="U7" s="1405">
        <f>$J7</f>
      </c>
      <c r="V7" s="355" t="s">
        <v>412</v>
      </c>
      <c r="W7" s="369"/>
      <c r="X7" s="2314"/>
      <c r="Y7" s="2315"/>
      <c r="Z7" s="2315"/>
      <c r="AA7" s="2315"/>
      <c r="AB7" s="2315"/>
      <c r="AC7" s="2304"/>
      <c r="AD7" s="2304"/>
      <c r="AE7" s="2304"/>
      <c r="AF7" s="2377"/>
      <c r="AG7" s="2314"/>
      <c r="AH7" s="2315"/>
      <c r="AI7" s="2315"/>
      <c r="AJ7" s="2315"/>
      <c r="AK7" s="2315"/>
      <c r="AL7" s="2315"/>
      <c r="AM7" s="2315"/>
      <c r="AN7" s="2315"/>
      <c r="AO7" s="2315"/>
      <c r="AP7" s="2316"/>
      <c r="AQ7" s="1327" t="s">
        <v>413</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414</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457</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458</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459</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416</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417</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169</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170</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171</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45947.57255787037</v>
      </c>
      <c r="Y34" s="2333"/>
      <c r="Z34" s="2333"/>
      <c r="AA34" s="2333"/>
      <c r="AB34" s="2333"/>
      <c r="AC34" s="2333"/>
      <c r="AD34" s="2333"/>
      <c r="AE34" s="2333"/>
      <c r="AF34" s="395"/>
      <c r="AG34" s="2333" t="str">
        <f>IF(TITLE_DATE_PR_CHANGE="",IF(TITLE_DATE_PR="","",TITLE_DATE_PR),TITLE_DATE_PR_CHANGE)</f>
        <v>45947.57255787037</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УГ/УГРЭС_01/1766</v>
      </c>
      <c r="Y35" s="2320"/>
      <c r="Z35" s="2320"/>
      <c r="AA35" s="2320"/>
      <c r="AB35" s="2320"/>
      <c r="AC35" s="2320"/>
      <c r="AD35" s="2320"/>
      <c r="AE35" s="2320"/>
      <c r="AF35" s="395"/>
      <c r="AG35" s="2320" t="str">
        <f>IF(TITLE_NUMBER_PR_CHANGE="",IF(TITLE_NUMBER_PR="","",TITLE_NUMBER_PR),TITLE_NUMBER_PR_CHANGE)</f>
        <v>УГ/УГРЭС_01/1766</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45947.57255787037</v>
      </c>
      <c r="Y38" s="2333"/>
      <c r="Z38" s="2333"/>
      <c r="AA38" s="2333"/>
      <c r="AB38" s="2333"/>
      <c r="AC38" s="2333"/>
      <c r="AD38" s="2333"/>
      <c r="AE38" s="2333"/>
      <c r="AF38" s="395"/>
      <c r="AG38" s="2333" t="str">
        <f>IF(TITLE_DATE_PR_CHANGE="",IF(TITLE_DATE_PR="","",TITLE_DATE_PR),TITLE_DATE_PR_CHANGE)</f>
        <v>45947.57255787037</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УГ/УГРЭС_01/1766</v>
      </c>
      <c r="Y39" s="2320"/>
      <c r="Z39" s="2320"/>
      <c r="AA39" s="2320"/>
      <c r="AB39" s="2320"/>
      <c r="AC39" s="2320"/>
      <c r="AD39" s="2320"/>
      <c r="AE39" s="2320"/>
      <c r="AF39" s="395"/>
      <c r="AG39" s="2320" t="str">
        <f>IF(TITLE_NUMBER_PR_CHANGE="",IF(TITLE_NUMBER_PR="","",TITLE_NUMBER_PR),TITLE_NUMBER_PR_CHANGE)</f>
        <v>УГ/УГРЭС_01/1766</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305</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306</v>
      </c>
      <c r="AW42" s="1224">
        <v>14</v>
      </c>
    </row>
    <row customHeight="1" ht="14.699999999999998">
      <c r="R43" s="445"/>
      <c r="S43" s="445"/>
      <c r="T43" s="445"/>
      <c r="U43" s="2342" t="s">
        <v>89</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460</v>
      </c>
      <c r="Y44" s="2381" t="s">
        <v>461</v>
      </c>
      <c r="Z44" s="2381"/>
      <c r="AA44" s="2381"/>
      <c r="AB44" s="2381"/>
      <c r="AC44" s="2363" t="s">
        <v>438</v>
      </c>
      <c r="AD44" s="2680"/>
      <c r="AE44" s="2383"/>
      <c r="AF44" s="2347"/>
      <c r="AG44" s="2363" t="s">
        <v>460</v>
      </c>
      <c r="AH44" s="2381" t="s">
        <v>461</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462</v>
      </c>
      <c r="Z45" s="2339" t="s">
        <v>463</v>
      </c>
      <c r="AA45" s="2389"/>
      <c r="AB45" s="2340"/>
      <c r="AC45" s="2364"/>
      <c r="AD45" s="2681"/>
      <c r="AE45" s="2385"/>
      <c r="AF45" s="2347"/>
      <c r="AG45" s="2394"/>
      <c r="AH45" s="2386" t="s">
        <v>462</v>
      </c>
      <c r="AI45" s="2339" t="s">
        <v>463</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464</v>
      </c>
      <c r="AA46" s="2339" t="s">
        <v>465</v>
      </c>
      <c r="AB46" s="2340"/>
      <c r="AC46" s="2386" t="s">
        <v>448</v>
      </c>
      <c r="AD46" s="2390" t="s">
        <v>449</v>
      </c>
      <c r="AE46" s="2391"/>
      <c r="AF46" s="2347"/>
      <c r="AG46" s="2394"/>
      <c r="AH46" s="2387"/>
      <c r="AI46" s="2386" t="s">
        <v>464</v>
      </c>
      <c r="AJ46" s="2339" t="s">
        <v>465</v>
      </c>
      <c r="AK46" s="2340"/>
      <c r="AL46" s="2386" t="s">
        <v>448</v>
      </c>
      <c r="AM46" s="2390" t="s">
        <v>449</v>
      </c>
      <c r="AN46" s="2391"/>
      <c r="AO46" s="2347"/>
      <c r="AP46" s="2350"/>
      <c r="AQ46" s="2196"/>
      <c r="AW46" s="1224">
        <v>26</v>
      </c>
    </row>
    <row customHeight="1" ht="65.25">
      <c r="A47" s="1328"/>
      <c r="B47" s="1328" t="s">
        <v>136</v>
      </c>
      <c r="C47" s="1328" t="s">
        <v>137</v>
      </c>
      <c r="D47" s="1328" t="s">
        <v>138</v>
      </c>
      <c r="E47" s="1379" t="s">
        <v>439</v>
      </c>
      <c r="F47" s="1379" t="s">
        <v>440</v>
      </c>
      <c r="G47" s="1379" t="s">
        <v>441</v>
      </c>
      <c r="H47" s="1379" t="s">
        <v>442</v>
      </c>
      <c r="I47" s="1379" t="s">
        <v>443</v>
      </c>
      <c r="J47" s="1379" t="s">
        <v>444</v>
      </c>
      <c r="K47" s="1379" t="s">
        <v>445</v>
      </c>
      <c r="L47" s="1379" t="s">
        <v>466</v>
      </c>
      <c r="M47" s="1379" t="s">
        <v>420</v>
      </c>
      <c r="R47" s="445"/>
      <c r="S47" s="445"/>
      <c r="T47" s="445"/>
      <c r="U47" s="2342"/>
      <c r="V47" s="2278"/>
      <c r="W47" s="371"/>
      <c r="X47" s="2364"/>
      <c r="Y47" s="2388"/>
      <c r="Z47" s="2388"/>
      <c r="AA47" s="1291" t="s">
        <v>467</v>
      </c>
      <c r="AB47" s="1291" t="s">
        <v>468</v>
      </c>
      <c r="AC47" s="2388"/>
      <c r="AD47" s="2392"/>
      <c r="AE47" s="2393"/>
      <c r="AF47" s="2348"/>
      <c r="AG47" s="2364"/>
      <c r="AH47" s="2388"/>
      <c r="AI47" s="2388"/>
      <c r="AJ47" s="1291" t="s">
        <v>467</v>
      </c>
      <c r="AK47" s="1291" t="s">
        <v>468</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181</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181</v>
      </c>
      <c r="B50" s="1336" t="s">
        <v>182</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402</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403</v>
      </c>
      <c r="AS50" s="569"/>
      <c r="AT50" s="569" t="str">
        <f>IF(V50="","",V50)</f>
        <v>Территория действия тарифа</v>
      </c>
      <c r="AU50" s="569"/>
      <c r="AV50" s="569"/>
      <c r="AW50" s="1224">
        <v>21</v>
      </c>
    </row>
    <row customHeight="1" ht="24">
      <c r="A51" s="1336" t="s">
        <v>181</v>
      </c>
      <c r="B51" s="1336" t="s">
        <v>182</v>
      </c>
      <c r="C51" s="1336" t="s">
        <v>183</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404</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405</v>
      </c>
      <c r="AS51" s="569"/>
      <c r="AT51" s="569" t="str">
        <f>IF(V51="","",V51)</f>
        <v>Наименование системы теплоснабжения </v>
      </c>
      <c r="AU51" s="569"/>
      <c r="AV51" s="569"/>
      <c r="AW51" s="1224">
        <v>23</v>
      </c>
    </row>
    <row customHeight="1" ht="22.049999999999997">
      <c r="A52" s="1336" t="s">
        <v>181</v>
      </c>
      <c r="B52" s="1336" t="s">
        <v>182</v>
      </c>
      <c r="C52" s="1336" t="s">
        <v>183</v>
      </c>
      <c r="D52" s="1336" t="s">
        <v>184</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406</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407</v>
      </c>
      <c r="AS52" s="569"/>
      <c r="AT52" s="569" t="str">
        <f>IF(V52="","",V52)</f>
        <v>Источник тепловой энергии  </v>
      </c>
      <c r="AU52" s="569"/>
      <c r="AV52" s="569"/>
      <c r="AW52" s="1224">
        <v>21</v>
      </c>
    </row>
    <row s="4032" customFormat="1" customHeight="1" ht="0">
      <c r="A53" s="1444" t="s">
        <v>181</v>
      </c>
      <c r="B53" s="1444" t="s">
        <v>182</v>
      </c>
      <c r="C53" s="1444" t="s">
        <v>183</v>
      </c>
      <c r="D53" s="1444" t="s">
        <v>184</v>
      </c>
      <c r="E53" s="2359"/>
      <c r="F53" s="2359"/>
      <c r="G53" s="2359"/>
      <c r="H53" s="2380"/>
      <c r="I53" s="2196" t="str">
        <f>U52&amp;".1"</f>
        <v>....1</v>
      </c>
      <c r="J53" s="1444"/>
      <c r="K53" s="1444"/>
      <c r="L53" s="1444"/>
      <c r="M53" s="1450" t="s">
        <v>408</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181</v>
      </c>
      <c r="B54" s="1336" t="s">
        <v>182</v>
      </c>
      <c r="C54" s="1336" t="s">
        <v>183</v>
      </c>
      <c r="D54" s="1336" t="s">
        <v>184</v>
      </c>
      <c r="E54" s="2359"/>
      <c r="F54" s="2359"/>
      <c r="G54" s="2359"/>
      <c r="H54" s="2380"/>
      <c r="I54" s="2170"/>
      <c r="J54" s="2196" t="str">
        <f>I53&amp;".1"</f>
        <v>....1.1</v>
      </c>
      <c r="K54" s="1336"/>
      <c r="L54" s="1336"/>
      <c r="M54" s="1379" t="s">
        <v>411</v>
      </c>
      <c r="Q54" s="2326"/>
      <c r="R54" s="2326">
        <v>1</v>
      </c>
      <c r="S54" s="587"/>
      <c r="T54" s="426"/>
      <c r="U54" s="1405" t="str">
        <f>$J54</f>
        <v>....1.1</v>
      </c>
      <c r="V54" s="355" t="s">
        <v>412</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413</v>
      </c>
      <c r="AS54" s="569"/>
      <c r="AT54" s="569" t="str">
        <f>IF(V54="","",V54)</f>
        <v>Группа потребителей</v>
      </c>
      <c r="AU54" s="569"/>
      <c r="AV54" s="569"/>
      <c r="AW54" s="1224">
        <v>21</v>
      </c>
    </row>
    <row customHeight="1" ht="22.049999999999997">
      <c r="A55" s="1336" t="s">
        <v>181</v>
      </c>
      <c r="B55" s="1336" t="s">
        <v>182</v>
      </c>
      <c r="C55" s="1336" t="s">
        <v>183</v>
      </c>
      <c r="D55" s="1336" t="s">
        <v>184</v>
      </c>
      <c r="E55" s="2359"/>
      <c r="F55" s="2359"/>
      <c r="G55" s="2359"/>
      <c r="H55" s="2380"/>
      <c r="I55" s="2170"/>
      <c r="J55" s="2170"/>
      <c r="K55" s="2196" t="str">
        <f>J54&amp;".1"</f>
        <v>....1.1.1</v>
      </c>
      <c r="L55" s="208"/>
      <c r="M55" s="1379" t="s">
        <v>414</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457</v>
      </c>
      <c r="AR55" s="580">
        <f>STRCHECKDATE(X57:AP57)</f>
      </c>
      <c r="AS55" s="569"/>
      <c r="AT55" s="569" t="str">
        <f>IF(V55="","",V55)</f>
        <v/>
      </c>
      <c r="AU55" s="569"/>
      <c r="AV55" s="569"/>
      <c r="AW55" s="1224">
        <v>21</v>
      </c>
    </row>
    <row customHeight="1" ht="11.549999999999999">
      <c r="A56" s="1336" t="s">
        <v>181</v>
      </c>
      <c r="B56" s="1336" t="s">
        <v>182</v>
      </c>
      <c r="C56" s="1336" t="s">
        <v>183</v>
      </c>
      <c r="D56" s="1336" t="s">
        <v>184</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458</v>
      </c>
      <c r="AR56" s="580">
        <f>STRCHECKDATE(X58:AP58)</f>
      </c>
      <c r="AS56" s="569"/>
      <c r="AT56" s="569" t="str">
        <f>IF(V56="","",V56)</f>
        <v/>
      </c>
      <c r="AU56" s="569"/>
      <c r="AV56" s="569"/>
      <c r="AW56" s="1224">
        <v>11</v>
      </c>
    </row>
    <row customHeight="1" ht="0">
      <c r="A57" s="1336" t="s">
        <v>181</v>
      </c>
      <c r="B57" s="1336" t="s">
        <v>182</v>
      </c>
      <c r="C57" s="1336" t="s">
        <v>183</v>
      </c>
      <c r="D57" s="1336" t="s">
        <v>184</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181</v>
      </c>
      <c r="B58" s="1336" t="s">
        <v>182</v>
      </c>
      <c r="C58" s="1336" t="s">
        <v>183</v>
      </c>
      <c r="D58" s="1336" t="s">
        <v>184</v>
      </c>
      <c r="E58" s="2359"/>
      <c r="F58" s="2359"/>
      <c r="G58" s="2359"/>
      <c r="H58" s="2380"/>
      <c r="I58" s="2170"/>
      <c r="J58" s="2170"/>
      <c r="K58" s="2196"/>
      <c r="L58" s="1336"/>
      <c r="M58" s="1379"/>
      <c r="Q58" s="2326"/>
      <c r="R58" s="2326"/>
      <c r="S58" s="1400"/>
      <c r="T58" s="425"/>
      <c r="U58" s="1347"/>
      <c r="V58" s="357" t="s">
        <v>459</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181</v>
      </c>
      <c r="B59" s="1336" t="s">
        <v>182</v>
      </c>
      <c r="C59" s="1336" t="s">
        <v>183</v>
      </c>
      <c r="D59" s="1336" t="s">
        <v>184</v>
      </c>
      <c r="E59" s="2359"/>
      <c r="F59" s="2359"/>
      <c r="G59" s="2359"/>
      <c r="H59" s="2380"/>
      <c r="I59" s="2170"/>
      <c r="J59" s="2196"/>
      <c r="K59" s="1336"/>
      <c r="L59" s="1336"/>
      <c r="M59" s="1379"/>
      <c r="Q59" s="2326"/>
      <c r="R59" s="2326"/>
      <c r="S59" s="1400"/>
      <c r="T59" s="425"/>
      <c r="U59" s="1347"/>
      <c r="V59" s="356" t="s">
        <v>416</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181</v>
      </c>
      <c r="B60" s="1336" t="s">
        <v>182</v>
      </c>
      <c r="C60" s="1336" t="s">
        <v>183</v>
      </c>
      <c r="D60" s="1336" t="s">
        <v>184</v>
      </c>
      <c r="E60" s="2359"/>
      <c r="F60" s="2359"/>
      <c r="G60" s="2359"/>
      <c r="H60" s="2380"/>
      <c r="I60" s="2196"/>
      <c r="J60" s="1336"/>
      <c r="K60" s="1336"/>
      <c r="L60" s="1336"/>
      <c r="M60" s="1379"/>
      <c r="Q60" s="2326"/>
      <c r="R60" s="1400"/>
      <c r="S60" s="1400"/>
      <c r="T60" s="425"/>
      <c r="U60" s="1347"/>
      <c r="V60" s="434" t="s">
        <v>417</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181</v>
      </c>
      <c r="B61" s="1336" t="s">
        <v>182</v>
      </c>
      <c r="C61" s="1336" t="s">
        <v>183</v>
      </c>
      <c r="D61" s="1336" t="s">
        <v>184</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181</v>
      </c>
      <c r="B62" s="1444" t="s">
        <v>182</v>
      </c>
      <c r="C62" s="1444" t="s">
        <v>183</v>
      </c>
      <c r="D62" s="1443"/>
      <c r="E62" s="2359"/>
      <c r="F62" s="2359"/>
      <c r="G62" s="2358"/>
      <c r="H62" s="1443"/>
      <c r="I62" s="1443"/>
      <c r="J62" s="1443"/>
      <c r="K62" s="1443"/>
      <c r="L62" s="1443"/>
      <c r="M62" s="1446"/>
      <c r="N62" s="1447"/>
      <c r="O62" s="1447"/>
      <c r="P62" s="420"/>
      <c r="Q62" s="1385"/>
      <c r="R62" s="1386"/>
      <c r="S62" s="1385"/>
      <c r="T62" s="1385"/>
      <c r="U62" s="1391"/>
      <c r="V62" s="1394" t="s">
        <v>169</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181</v>
      </c>
      <c r="B63" s="1444" t="s">
        <v>182</v>
      </c>
      <c r="C63" s="1443"/>
      <c r="D63" s="1443"/>
      <c r="E63" s="2359"/>
      <c r="F63" s="2358"/>
      <c r="G63" s="1443"/>
      <c r="H63" s="1443"/>
      <c r="I63" s="1443"/>
      <c r="J63" s="1443"/>
      <c r="K63" s="1443"/>
      <c r="L63" s="1443"/>
      <c r="M63" s="1446"/>
      <c r="N63" s="1448"/>
      <c r="O63" s="1448"/>
      <c r="P63" s="420"/>
      <c r="Q63" s="1385"/>
      <c r="R63" s="1386"/>
      <c r="S63" s="1385"/>
      <c r="T63" s="1385"/>
      <c r="U63" s="1391"/>
      <c r="V63" s="1394" t="s">
        <v>170</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181</v>
      </c>
      <c r="B64" s="1444"/>
      <c r="C64" s="1444"/>
      <c r="D64" s="1444"/>
      <c r="E64" s="2358"/>
      <c r="F64" s="1444"/>
      <c r="G64" s="1444"/>
      <c r="H64" s="1444"/>
      <c r="I64" s="1444"/>
      <c r="J64" s="1444"/>
      <c r="K64" s="1444"/>
      <c r="L64" s="1444"/>
      <c r="M64" s="1450"/>
      <c r="N64" s="1448"/>
      <c r="O64" s="1448"/>
      <c r="P64" s="420"/>
      <c r="Q64" s="449"/>
      <c r="R64" s="1413"/>
      <c r="S64" s="449"/>
      <c r="T64" s="449"/>
      <c r="U64" s="1391"/>
      <c r="V64" s="1394" t="s">
        <v>171</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172</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866C19-4614-E43E-3849-0.F9F129F}"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45292.610497685186</v>
      </c>
      <c r="G11" s="146"/>
      <c r="H11" s="842" t="s">
        <v>22</v>
      </c>
      <c r="J11" s="945" t="s">
        <v>23</v>
      </c>
      <c r="Q11" s="143">
        <v>0</v>
      </c>
    </row>
    <row customHeight="1" ht="22.5">
      <c r="A12" s="2167"/>
      <c r="D12" s="144"/>
      <c r="E12" s="1234" t="s">
        <v>24</v>
      </c>
      <c r="F12" s="2799">
        <v>47118.61063657407</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245">
        <v>45950.56784722222</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5">
        <v>46023.61108796296</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5245">
        <v>45041.61121527778</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245">
        <v>45947.57255787037</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246"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3476A99-55D7-3D2C-BBC7-0.4AAB87C3}"/>
    <hyperlink ref="H17" location="Титульный!H9" display="Как заполнить?" tooltip="Помощь по работе с полями отчётной формы" xr:uid="{444C460C-82A1-D6EB-FC5E-0.6252FFE3}"/>
    <hyperlink ref="H39" location="Титульный!H9" display="Как заполнить?" tooltip="Помощь по работе с полями отчётной формы" xr:uid="{411A9ECA-0A65-6A9C-9B24-0.3B23C918}"/>
    <hyperlink ref="H62" location="Титульный!H9" display="Как заполнить?" tooltip="Помощь по работе с полями отчётной формы" xr:uid="{3FCB0FE8-1032-35A4-7088-0.0DCA9D9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04438-C7C2-BD63-D549-0.8BDC9FB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402</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403</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404</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406</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407</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408</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469</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470</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471</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472</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473</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169</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170</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171</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474</v>
      </c>
      <c r="AE23" s="1576" t="s">
        <v>475</v>
      </c>
      <c r="AF23" s="1576" t="s">
        <v>474</v>
      </c>
      <c r="AI23" s="1576" t="s">
        <v>476</v>
      </c>
      <c r="AJ23" s="1576" t="s">
        <v>474</v>
      </c>
      <c r="AM23" s="1576" t="s">
        <v>477</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45947.57255787037</v>
      </c>
      <c r="W31" s="2333"/>
      <c r="X31" s="2333"/>
      <c r="Y31" s="2333"/>
      <c r="Z31" s="2333"/>
      <c r="AA31" s="395"/>
      <c r="AB31" s="2333" t="str">
        <f>IF(TITLE_DATE_PR_CHANGE="",IF(TITLE_DATE_PR="","",TITLE_DATE_PR),TITLE_DATE_PR_CHANGE)</f>
        <v>45947.57255787037</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УГ/УГРЭС_01/1766</v>
      </c>
      <c r="W32" s="2320"/>
      <c r="X32" s="2320"/>
      <c r="Y32" s="2320"/>
      <c r="Z32" s="2320"/>
      <c r="AA32" s="395"/>
      <c r="AB32" s="2320" t="str">
        <f>IF(TITLE_NUMBER_PR_CHANGE="",IF(TITLE_NUMBER_PR="","",TITLE_NUMBER_PR),TITLE_NUMBER_PR_CHANGE)</f>
        <v>УГ/УГРЭС_01/1766</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45947.57255787037</v>
      </c>
      <c r="W35" s="2333"/>
      <c r="X35" s="2333"/>
      <c r="Y35" s="2333"/>
      <c r="Z35" s="2333"/>
      <c r="AA35" s="395"/>
      <c r="AB35" s="2333" t="str">
        <f>IF(TITLE_DATE_PR_CHANGE="",IF(TITLE_DATE_PR="","",TITLE_DATE_PR),TITLE_DATE_PR_CHANGE)</f>
        <v>45947.57255787037</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УГ/УГРЭС_01/1766</v>
      </c>
      <c r="W36" s="2320"/>
      <c r="X36" s="2320"/>
      <c r="Y36" s="2320"/>
      <c r="Z36" s="2320"/>
      <c r="AA36" s="395"/>
      <c r="AB36" s="2320" t="str">
        <f>IF(TITLE_NUMBER_PR_CHANGE="",IF(TITLE_NUMBER_PR="","",TITLE_NUMBER_PR),TITLE_NUMBER_PR_CHANGE)</f>
        <v>УГ/УГРЭС_01/1766</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305</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306</v>
      </c>
      <c r="BA39" s="1224">
        <v>14</v>
      </c>
    </row>
    <row customHeight="1" ht="14.699999999999998">
      <c r="Q40" s="360"/>
      <c r="R40" s="445"/>
      <c r="S40" s="2342" t="s">
        <v>89</v>
      </c>
      <c r="T40" s="2278" t="s">
        <v>478</v>
      </c>
      <c r="U40" s="370"/>
      <c r="V40" s="2344"/>
      <c r="W40" s="2344"/>
      <c r="X40" s="2344"/>
      <c r="Y40" s="2344"/>
      <c r="Z40" s="2345"/>
      <c r="AA40" s="2405" t="s">
        <v>432</v>
      </c>
      <c r="AB40" s="2397" t="s">
        <v>479</v>
      </c>
      <c r="AC40" s="2360"/>
      <c r="AD40" s="2360"/>
      <c r="AE40" s="2398"/>
      <c r="AF40" s="2360" t="s">
        <v>480</v>
      </c>
      <c r="AG40" s="2360"/>
      <c r="AH40" s="2360"/>
      <c r="AI40" s="2398"/>
      <c r="AJ40" s="2397" t="s">
        <v>481</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482</v>
      </c>
      <c r="W41" s="2196"/>
      <c r="X41" s="2363" t="s">
        <v>438</v>
      </c>
      <c r="Y41" s="2382"/>
      <c r="Z41" s="2383"/>
      <c r="AA41" s="2406"/>
      <c r="AB41" s="2399"/>
      <c r="AC41" s="2400"/>
      <c r="AD41" s="2400"/>
      <c r="AE41" s="2401"/>
      <c r="AF41" s="2400"/>
      <c r="AG41" s="2400"/>
      <c r="AH41" s="2400"/>
      <c r="AI41" s="2401"/>
      <c r="AJ41" s="2399"/>
      <c r="AK41" s="2400"/>
      <c r="AL41" s="2400"/>
      <c r="AM41" s="2400"/>
      <c r="AN41" s="2196" t="s">
        <v>482</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136</v>
      </c>
      <c r="C43" s="1439" t="s">
        <v>137</v>
      </c>
      <c r="D43" s="1439" t="s">
        <v>138</v>
      </c>
      <c r="E43" s="1433" t="s">
        <v>439</v>
      </c>
      <c r="F43" s="1433" t="s">
        <v>440</v>
      </c>
      <c r="G43" s="1433" t="s">
        <v>441</v>
      </c>
      <c r="H43" s="1433" t="s">
        <v>442</v>
      </c>
      <c r="I43" s="1433" t="s">
        <v>443</v>
      </c>
      <c r="J43" s="1433" t="s">
        <v>444</v>
      </c>
      <c r="K43" s="1433" t="s">
        <v>445</v>
      </c>
      <c r="L43" s="1433" t="s">
        <v>420</v>
      </c>
      <c r="Q43" s="360"/>
      <c r="R43" s="445"/>
      <c r="S43" s="2342"/>
      <c r="T43" s="2278"/>
      <c r="U43" s="371"/>
      <c r="V43" s="1399" t="s">
        <v>483</v>
      </c>
      <c r="W43" s="1399" t="s">
        <v>484</v>
      </c>
      <c r="X43" s="1407" t="s">
        <v>448</v>
      </c>
      <c r="Y43" s="2339" t="s">
        <v>449</v>
      </c>
      <c r="Z43" s="2340"/>
      <c r="AA43" s="2407"/>
      <c r="AB43" s="2402"/>
      <c r="AC43" s="2403"/>
      <c r="AD43" s="2403"/>
      <c r="AE43" s="2404"/>
      <c r="AF43" s="2403"/>
      <c r="AG43" s="2403"/>
      <c r="AH43" s="2403"/>
      <c r="AI43" s="2404"/>
      <c r="AJ43" s="2402"/>
      <c r="AK43" s="2403"/>
      <c r="AL43" s="2403"/>
      <c r="AM43" s="2404"/>
      <c r="AN43" s="1929" t="s">
        <v>483</v>
      </c>
      <c r="AO43" s="1929" t="s">
        <v>484</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205</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205</v>
      </c>
      <c r="B46" s="1432" t="s">
        <v>206</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402</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403</v>
      </c>
      <c r="AW46" s="569"/>
      <c r="AX46" s="569" t="str">
        <f>IF(T46="","",T46)</f>
        <v>Территория действия тарифа</v>
      </c>
      <c r="AY46" s="569"/>
      <c r="AZ46" s="569"/>
      <c r="BA46" s="1224">
        <v>21</v>
      </c>
    </row>
    <row customHeight="1" ht="24">
      <c r="A47" s="1432" t="s">
        <v>205</v>
      </c>
      <c r="B47" s="1432" t="s">
        <v>206</v>
      </c>
      <c r="C47" s="1432" t="s">
        <v>207</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404</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405</v>
      </c>
      <c r="AW47" s="569"/>
      <c r="AX47" s="569" t="str">
        <f>IF(T47="","",T47)</f>
        <v>Наименование системы теплоснабжения </v>
      </c>
      <c r="AY47" s="569"/>
      <c r="AZ47" s="569"/>
      <c r="BA47" s="1224">
        <v>23</v>
      </c>
    </row>
    <row customHeight="1" ht="21">
      <c r="A48" s="1432" t="s">
        <v>205</v>
      </c>
      <c r="B48" s="1432" t="s">
        <v>206</v>
      </c>
      <c r="C48" s="1432" t="s">
        <v>207</v>
      </c>
      <c r="D48" s="1432" t="s">
        <v>208</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406</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407</v>
      </c>
      <c r="AW48" s="569"/>
      <c r="AX48" s="569" t="str">
        <f>IF(T48="","",T48)</f>
        <v>Источник тепловой энергии  </v>
      </c>
      <c r="AY48" s="569"/>
      <c r="AZ48" s="569"/>
      <c r="BA48" s="1224">
        <v>20</v>
      </c>
    </row>
    <row s="4032" customFormat="1" customHeight="1" ht="1.05">
      <c r="A49" s="1412" t="s">
        <v>205</v>
      </c>
      <c r="B49" s="1412" t="s">
        <v>206</v>
      </c>
      <c r="C49" s="1412" t="s">
        <v>207</v>
      </c>
      <c r="D49" s="1412" t="s">
        <v>208</v>
      </c>
      <c r="E49" s="2328"/>
      <c r="F49" s="2328"/>
      <c r="G49" s="2328"/>
      <c r="H49" s="2328"/>
      <c r="I49" s="2325" t="str">
        <f>S48&amp;".1"</f>
        <v>....1</v>
      </c>
      <c r="J49" s="1412"/>
      <c r="K49" s="1412"/>
      <c r="L49" s="1415" t="s">
        <v>408</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205</v>
      </c>
      <c r="B50" s="1412" t="s">
        <v>206</v>
      </c>
      <c r="C50" s="1412" t="s">
        <v>207</v>
      </c>
      <c r="D50" s="1412" t="s">
        <v>208</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205</v>
      </c>
      <c r="B51" s="1432" t="s">
        <v>206</v>
      </c>
      <c r="C51" s="1432" t="s">
        <v>207</v>
      </c>
      <c r="D51" s="1432" t="s">
        <v>208</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485</v>
      </c>
      <c r="AV51" s="580">
        <f>STRCHECKDATE(V54:AT54)</f>
      </c>
      <c r="AW51" s="569"/>
      <c r="AX51" s="569" t="str">
        <f>IF(T51="","",T51)</f>
        <v/>
      </c>
      <c r="AY51" s="569"/>
      <c r="AZ51" s="569"/>
      <c r="BA51" s="1224">
        <v>21</v>
      </c>
    </row>
    <row customHeight="1" ht="11.549999999999999">
      <c r="A52" s="1432" t="s">
        <v>205</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470</v>
      </c>
      <c r="AN52" s="1462"/>
      <c r="AO52" s="1565"/>
      <c r="AP52" s="1462"/>
      <c r="AQ52" s="1462"/>
      <c r="AR52" s="1462"/>
      <c r="AS52" s="1462"/>
      <c r="AT52" s="1459"/>
      <c r="AU52" s="2323"/>
      <c r="AW52" s="569"/>
      <c r="AX52" s="569"/>
      <c r="AY52" s="569"/>
      <c r="AZ52" s="569"/>
      <c r="BA52" s="1224">
        <v>11</v>
      </c>
    </row>
    <row customHeight="1" ht="11.549999999999999">
      <c r="A53" s="1432" t="s">
        <v>205</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471</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205</v>
      </c>
      <c r="B54" s="1432" t="s">
        <v>206</v>
      </c>
      <c r="C54" s="1432" t="s">
        <v>207</v>
      </c>
      <c r="D54" s="1432" t="s">
        <v>208</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472</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205</v>
      </c>
      <c r="B55" s="1432" t="s">
        <v>206</v>
      </c>
      <c r="C55" s="1432" t="s">
        <v>207</v>
      </c>
      <c r="D55" s="1432" t="s">
        <v>208</v>
      </c>
      <c r="E55" s="2328"/>
      <c r="F55" s="2328"/>
      <c r="G55" s="2328"/>
      <c r="H55" s="2328"/>
      <c r="I55" s="2355"/>
      <c r="J55" s="2325"/>
      <c r="K55" s="1432"/>
      <c r="L55" s="1433"/>
      <c r="P55" s="2326"/>
      <c r="Q55" s="2326"/>
      <c r="R55" s="425"/>
      <c r="S55" s="1347"/>
      <c r="T55" s="356" t="s">
        <v>473</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205</v>
      </c>
      <c r="B56" s="1412" t="s">
        <v>206</v>
      </c>
      <c r="C56" s="1412" t="s">
        <v>207</v>
      </c>
      <c r="D56" s="1412" t="s">
        <v>208</v>
      </c>
      <c r="E56" s="2328"/>
      <c r="F56" s="2328"/>
      <c r="G56" s="2328"/>
      <c r="H56" s="2328"/>
      <c r="I56" s="2325"/>
      <c r="J56" s="1412"/>
      <c r="K56" s="1412"/>
      <c r="L56" s="1415"/>
      <c r="M56" s="579"/>
      <c r="N56" s="579"/>
      <c r="O56" s="579"/>
      <c r="P56" s="2326"/>
      <c r="Q56" s="1400"/>
      <c r="R56" s="425"/>
      <c r="S56" s="1455"/>
      <c r="T56" s="1456" t="s">
        <v>417</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205</v>
      </c>
      <c r="B57" s="1412" t="s">
        <v>206</v>
      </c>
      <c r="C57" s="1412" t="s">
        <v>207</v>
      </c>
      <c r="D57" s="1412" t="s">
        <v>208</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205</v>
      </c>
      <c r="B58" s="1412" t="s">
        <v>206</v>
      </c>
      <c r="C58" s="1412" t="s">
        <v>207</v>
      </c>
      <c r="D58" s="1383"/>
      <c r="E58" s="2328"/>
      <c r="F58" s="2328"/>
      <c r="G58" s="2327"/>
      <c r="H58" s="1383"/>
      <c r="I58" s="1383"/>
      <c r="J58" s="1383"/>
      <c r="K58" s="1383"/>
      <c r="L58" s="1408"/>
      <c r="M58" s="1384"/>
      <c r="N58" s="1384"/>
      <c r="P58" s="1385"/>
      <c r="Q58" s="1386"/>
      <c r="R58" s="1385"/>
      <c r="S58" s="1391"/>
      <c r="T58" s="1394" t="s">
        <v>169</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205</v>
      </c>
      <c r="B59" s="1412" t="s">
        <v>206</v>
      </c>
      <c r="C59" s="1383"/>
      <c r="D59" s="1383"/>
      <c r="E59" s="2328"/>
      <c r="F59" s="2327"/>
      <c r="G59" s="1383"/>
      <c r="H59" s="1383"/>
      <c r="I59" s="1383"/>
      <c r="J59" s="1383"/>
      <c r="K59" s="1383"/>
      <c r="L59" s="1408"/>
      <c r="M59" s="1390"/>
      <c r="N59" s="1390"/>
      <c r="P59" s="1385"/>
      <c r="Q59" s="1386"/>
      <c r="R59" s="1385"/>
      <c r="S59" s="1391"/>
      <c r="T59" s="1394" t="s">
        <v>170</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205</v>
      </c>
      <c r="B60" s="1412"/>
      <c r="C60" s="1412"/>
      <c r="D60" s="1412"/>
      <c r="E60" s="2328"/>
      <c r="F60" s="1412"/>
      <c r="G60" s="1412"/>
      <c r="H60" s="1412"/>
      <c r="I60" s="1412"/>
      <c r="J60" s="1412"/>
      <c r="K60" s="1412"/>
      <c r="L60" s="1415"/>
      <c r="M60" s="1390"/>
      <c r="N60" s="1390"/>
      <c r="O60" s="587"/>
      <c r="P60" s="449"/>
      <c r="Q60" s="1413"/>
      <c r="R60" s="449"/>
      <c r="S60" s="1391"/>
      <c r="T60" s="1394" t="s">
        <v>171</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205</v>
      </c>
      <c r="B61" s="1412"/>
      <c r="C61" s="1412"/>
      <c r="D61" s="1412"/>
      <c r="E61" s="2327"/>
      <c r="F61" s="1412"/>
      <c r="G61" s="1412"/>
      <c r="H61" s="1412"/>
      <c r="I61" s="1412"/>
      <c r="J61" s="1412"/>
      <c r="K61" s="1412"/>
      <c r="L61" s="1415"/>
      <c r="M61" s="1390"/>
      <c r="N61" s="1390"/>
      <c r="O61" s="587"/>
      <c r="P61" s="449"/>
      <c r="Q61" s="1413"/>
      <c r="R61" s="449"/>
      <c r="S61" s="1391"/>
      <c r="T61" s="1394" t="s">
        <v>171</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172</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78AC7-3ED3-0A2F-4A47-0.DA86F3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494">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494</v>
      </c>
      <c r="W38" s="2331" t="s">
        <v>437</v>
      </c>
      <c r="X38" s="2332"/>
      <c r="Y38" s="2331" t="s">
        <v>438</v>
      </c>
      <c r="Z38" s="2338"/>
      <c r="AA38" s="2332"/>
      <c r="AB38" s="2347"/>
      <c r="AC38" s="14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421" t="s">
        <v>497</v>
      </c>
      <c r="W39" s="1291" t="s">
        <v>498</v>
      </c>
      <c r="X39" s="1291" t="s">
        <v>499</v>
      </c>
      <c r="Y39" s="1426" t="s">
        <v>448</v>
      </c>
      <c r="Z39" s="2339" t="s">
        <v>449</v>
      </c>
      <c r="AA39" s="2340"/>
      <c r="AB39" s="2348"/>
      <c r="AC39" s="1421" t="s">
        <v>497</v>
      </c>
      <c r="AD39" s="1291" t="s">
        <v>498</v>
      </c>
      <c r="AE39" s="1291" t="s">
        <v>499</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500</v>
      </c>
      <c r="E44" s="2328"/>
      <c r="F44" s="2328"/>
      <c r="G44" s="2328"/>
      <c r="H44" s="2328"/>
      <c r="I44" s="2325" t="str">
        <f>S43&amp;".1"</f>
        <v>...1</v>
      </c>
      <c r="J44" s="1432"/>
      <c r="K44" s="1432"/>
      <c r="L44" s="1433"/>
      <c r="P44" s="2326">
        <v>1</v>
      </c>
      <c r="Q44" s="1423"/>
      <c r="R44" s="425"/>
      <c r="S44" s="1427"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500</v>
      </c>
      <c r="E45" s="2328"/>
      <c r="F45" s="2328"/>
      <c r="G45" s="2328"/>
      <c r="H45" s="2328"/>
      <c r="I45" s="2355"/>
      <c r="J45" s="2325" t="str">
        <f>I44&amp;".1"</f>
        <v>...1.1</v>
      </c>
      <c r="K45" s="1432"/>
      <c r="L45" s="1433" t="s">
        <v>411</v>
      </c>
      <c r="P45" s="2326"/>
      <c r="Q45" s="2326">
        <v>1</v>
      </c>
      <c r="R45" s="426"/>
      <c r="S45" s="1427"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231</v>
      </c>
      <c r="B46" s="1432" t="s">
        <v>232</v>
      </c>
      <c r="C46" s="1432" t="s">
        <v>233</v>
      </c>
      <c r="D46" s="1432" t="s">
        <v>500</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500</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500</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500</v>
      </c>
      <c r="E49" s="2328"/>
      <c r="F49" s="2328"/>
      <c r="G49" s="2328"/>
      <c r="H49" s="2328"/>
      <c r="I49" s="2325"/>
      <c r="J49" s="1432"/>
      <c r="K49" s="1432"/>
      <c r="L49" s="1433"/>
      <c r="P49" s="2326"/>
      <c r="Q49" s="1423"/>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500</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495"/>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FF2A2-01BE-C717-F6EC-0.90D0D3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501</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501</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236</v>
      </c>
      <c r="B46" s="1432" t="s">
        <v>237</v>
      </c>
      <c r="C46" s="1432" t="s">
        <v>238</v>
      </c>
      <c r="D46" s="1432" t="s">
        <v>501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501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501</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501</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501</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E4C4-D7F9-C383-1352-0.FF9D93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502</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502</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241</v>
      </c>
      <c r="B46" s="1432" t="s">
        <v>242</v>
      </c>
      <c r="C46" s="1432" t="s">
        <v>243</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502</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502</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502</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500CA-81D7-CB3E-4E79-0.3D8D29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246</v>
      </c>
      <c r="B42" s="1432" t="s">
        <v>247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246</v>
      </c>
      <c r="B43" s="1432" t="s">
        <v>247</v>
      </c>
      <c r="C43" s="1432" t="s">
        <v>248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246</v>
      </c>
      <c r="B44" s="1432" t="s">
        <v>247</v>
      </c>
      <c r="C44" s="1432" t="s">
        <v>248</v>
      </c>
      <c r="D44" s="1432" t="s">
        <v>503</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246</v>
      </c>
      <c r="B45" s="1432" t="s">
        <v>247</v>
      </c>
      <c r="C45" s="1432" t="s">
        <v>248</v>
      </c>
      <c r="D45" s="1432" t="s">
        <v>503</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246</v>
      </c>
      <c r="B46" s="1432" t="s">
        <v>247</v>
      </c>
      <c r="C46" s="1432" t="s">
        <v>248</v>
      </c>
      <c r="D46" s="1432" t="s">
        <v>503</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246</v>
      </c>
      <c r="B47" s="1432" t="s">
        <v>247</v>
      </c>
      <c r="C47" s="1432" t="s">
        <v>248</v>
      </c>
      <c r="D47" s="1432" t="s">
        <v>503</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246</v>
      </c>
      <c r="B48" s="1432" t="s">
        <v>247</v>
      </c>
      <c r="C48" s="1432" t="s">
        <v>248</v>
      </c>
      <c r="D48" s="1432" t="s">
        <v>503</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246</v>
      </c>
      <c r="B49" s="1432" t="s">
        <v>247</v>
      </c>
      <c r="C49" s="1432" t="s">
        <v>248</v>
      </c>
      <c r="D49" s="1432" t="s">
        <v>503</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246</v>
      </c>
      <c r="B50" s="1432" t="s">
        <v>247</v>
      </c>
      <c r="C50" s="1432" t="s">
        <v>248</v>
      </c>
      <c r="D50" s="1432" t="s">
        <v>503</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246</v>
      </c>
      <c r="B51" s="1412" t="s">
        <v>247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BF5EC-B051-A1C5-F839-0.8880E9A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401</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402</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403</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404</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405</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406</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407</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408</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469</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473</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169</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170</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171</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475</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45947.57255787037</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УГ/УГРЭС_01/1766</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45947.57255787037</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УГ/УГРЭС_01/1766</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305</v>
      </c>
      <c r="T36" s="2196"/>
      <c r="U36" s="2196"/>
      <c r="V36" s="2196"/>
      <c r="W36" s="2196"/>
      <c r="X36" s="2196"/>
      <c r="Y36" s="2196"/>
      <c r="Z36" s="2196"/>
      <c r="AA36" s="2244"/>
      <c r="AB36" s="2244"/>
      <c r="AC36" s="2244"/>
      <c r="AD36" s="2196"/>
      <c r="AE36" s="2196"/>
      <c r="AF36" s="2196"/>
      <c r="AG36" s="2196"/>
      <c r="AH36" s="2196"/>
      <c r="AI36" s="2196"/>
      <c r="AJ36" s="2196"/>
      <c r="AK36" s="2196" t="s">
        <v>306</v>
      </c>
      <c r="AQ36" s="1700">
        <v>14</v>
      </c>
    </row>
    <row customHeight="1" ht="14.699999999999998">
      <c r="Q37" s="360"/>
      <c r="R37" s="445"/>
      <c r="S37" s="2342" t="s">
        <v>89</v>
      </c>
      <c r="T37" s="2278" t="s">
        <v>504</v>
      </c>
      <c r="U37" s="406"/>
      <c r="V37" s="2344"/>
      <c r="W37" s="2344"/>
      <c r="X37" s="2344"/>
      <c r="Y37" s="2344"/>
      <c r="Z37" s="2344"/>
      <c r="AA37" s="2278" t="s">
        <v>432</v>
      </c>
      <c r="AB37" s="2277" t="s">
        <v>505</v>
      </c>
      <c r="AC37" s="2277" t="s">
        <v>479</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482</v>
      </c>
      <c r="W38" s="2196"/>
      <c r="X38" s="2363" t="s">
        <v>438</v>
      </c>
      <c r="Y38" s="2382"/>
      <c r="Z38" s="2382"/>
      <c r="AA38" s="2278"/>
      <c r="AB38" s="2277"/>
      <c r="AC38" s="2277"/>
      <c r="AD38" s="2172" t="s">
        <v>482</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136</v>
      </c>
      <c r="C40" s="1335" t="s">
        <v>137</v>
      </c>
      <c r="D40" s="1335" t="s">
        <v>138</v>
      </c>
      <c r="E40" s="1379" t="s">
        <v>439</v>
      </c>
      <c r="F40" s="1379" t="s">
        <v>440</v>
      </c>
      <c r="G40" s="1379" t="s">
        <v>441</v>
      </c>
      <c r="H40" s="1379" t="s">
        <v>442</v>
      </c>
      <c r="I40" s="1379" t="s">
        <v>443</v>
      </c>
      <c r="J40" s="1379" t="s">
        <v>444</v>
      </c>
      <c r="K40" s="1379" t="s">
        <v>445</v>
      </c>
      <c r="L40" s="1379" t="s">
        <v>420</v>
      </c>
      <c r="Q40" s="360"/>
      <c r="R40" s="445"/>
      <c r="S40" s="2342"/>
      <c r="T40" s="2278"/>
      <c r="U40" s="371"/>
      <c r="V40" s="2019" t="s">
        <v>483</v>
      </c>
      <c r="W40" s="2019" t="s">
        <v>484</v>
      </c>
      <c r="X40" s="2007" t="s">
        <v>448</v>
      </c>
      <c r="Y40" s="2339" t="s">
        <v>449</v>
      </c>
      <c r="Z40" s="2389"/>
      <c r="AA40" s="2278"/>
      <c r="AB40" s="2277"/>
      <c r="AC40" s="2277"/>
      <c r="AD40" s="2037" t="s">
        <v>483</v>
      </c>
      <c r="AE40" s="2028" t="s">
        <v>484</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211</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211</v>
      </c>
      <c r="B43" s="1336" t="s">
        <v>212</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402</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403</v>
      </c>
      <c r="AM43" s="1693"/>
      <c r="AN43" s="1693" t="str">
        <f>IF(T43="","",T43)</f>
        <v>Территория действия тарифа</v>
      </c>
      <c r="AO43" s="1693"/>
      <c r="AP43" s="1693"/>
      <c r="AQ43" s="1700">
        <v>21</v>
      </c>
    </row>
    <row customHeight="1" ht="24">
      <c r="A44" s="1336" t="s">
        <v>211</v>
      </c>
      <c r="B44" s="1336" t="s">
        <v>212</v>
      </c>
      <c r="C44" s="1336" t="s">
        <v>213</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404</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405</v>
      </c>
      <c r="AM44" s="1693"/>
      <c r="AN44" s="1693" t="str">
        <f>IF(T44="","",T44)</f>
        <v>Наименование системы теплоснабжения </v>
      </c>
      <c r="AO44" s="1693"/>
      <c r="AP44" s="1693"/>
      <c r="AQ44" s="1700">
        <v>23</v>
      </c>
    </row>
    <row customHeight="1" ht="22.049999999999997">
      <c r="A45" s="1336" t="s">
        <v>211</v>
      </c>
      <c r="B45" s="1336" t="s">
        <v>212</v>
      </c>
      <c r="C45" s="1336" t="s">
        <v>213</v>
      </c>
      <c r="D45" s="1336" t="s">
        <v>214</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406</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407</v>
      </c>
      <c r="AM45" s="1693"/>
      <c r="AN45" s="1693" t="str">
        <f>IF(T45="","",T45)</f>
        <v>Источник тепловой энергии  </v>
      </c>
      <c r="AO45" s="1693"/>
      <c r="AP45" s="1693"/>
      <c r="AQ45" s="1700">
        <v>21</v>
      </c>
    </row>
    <row s="4032" customFormat="1" customHeight="1" ht="0">
      <c r="A46" s="1444" t="s">
        <v>211</v>
      </c>
      <c r="B46" s="1444" t="s">
        <v>212</v>
      </c>
      <c r="C46" s="1444" t="s">
        <v>213</v>
      </c>
      <c r="D46" s="1444" t="s">
        <v>214</v>
      </c>
      <c r="E46" s="2359"/>
      <c r="F46" s="2359"/>
      <c r="G46" s="2359"/>
      <c r="H46" s="2359"/>
      <c r="I46" s="2196" t="str">
        <f>S45&amp;".1"</f>
        <v>....1</v>
      </c>
      <c r="J46" s="1444"/>
      <c r="K46" s="1444"/>
      <c r="L46" s="1450" t="s">
        <v>408</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211</v>
      </c>
      <c r="B47" s="1444" t="s">
        <v>212</v>
      </c>
      <c r="C47" s="1444" t="s">
        <v>213</v>
      </c>
      <c r="D47" s="1444" t="s">
        <v>214</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211</v>
      </c>
      <c r="B48" s="1336" t="s">
        <v>212</v>
      </c>
      <c r="C48" s="1336" t="s">
        <v>213</v>
      </c>
      <c r="D48" s="1336" t="s">
        <v>214</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485</v>
      </c>
      <c r="AL48" s="1705">
        <f>STRCHECKDATE(#REF!)</f>
      </c>
      <c r="AM48" s="1693"/>
      <c r="AN48" s="1693" t="str">
        <f>IF(T48="","",T48)</f>
        <v/>
      </c>
      <c r="AO48" s="1693"/>
      <c r="AP48" s="1693"/>
      <c r="AQ48" s="1700">
        <v>21</v>
      </c>
    </row>
    <row customHeight="1" ht="11.549999999999999">
      <c r="A49" s="1336" t="s">
        <v>211</v>
      </c>
      <c r="B49" s="1336" t="s">
        <v>212</v>
      </c>
      <c r="C49" s="1336" t="s">
        <v>213</v>
      </c>
      <c r="D49" s="1336" t="s">
        <v>214</v>
      </c>
      <c r="E49" s="2359"/>
      <c r="F49" s="2359"/>
      <c r="G49" s="2359"/>
      <c r="H49" s="2359"/>
      <c r="I49" s="2170"/>
      <c r="J49" s="2196"/>
      <c r="K49" s="1336"/>
      <c r="L49" s="1379"/>
      <c r="P49" s="2326"/>
      <c r="Q49" s="2326"/>
      <c r="R49" s="425"/>
      <c r="S49" s="1347"/>
      <c r="T49" s="356" t="s">
        <v>473</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211</v>
      </c>
      <c r="B50" s="1444" t="s">
        <v>212</v>
      </c>
      <c r="C50" s="1444" t="s">
        <v>213</v>
      </c>
      <c r="D50" s="1444" t="s">
        <v>214</v>
      </c>
      <c r="E50" s="2359"/>
      <c r="F50" s="2359"/>
      <c r="G50" s="2359"/>
      <c r="H50" s="2359"/>
      <c r="I50" s="2196"/>
      <c r="J50" s="1444"/>
      <c r="K50" s="1444"/>
      <c r="L50" s="1450"/>
      <c r="M50" s="1315"/>
      <c r="N50" s="1315"/>
      <c r="O50" s="1315"/>
      <c r="P50" s="2326"/>
      <c r="Q50" s="2023"/>
      <c r="R50" s="425"/>
      <c r="S50" s="1455"/>
      <c r="T50" s="1456" t="s">
        <v>417</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211</v>
      </c>
      <c r="B51" s="1444" t="s">
        <v>212</v>
      </c>
      <c r="C51" s="1444" t="s">
        <v>213</v>
      </c>
      <c r="D51" s="1444" t="s">
        <v>214</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211</v>
      </c>
      <c r="B52" s="1444" t="s">
        <v>212</v>
      </c>
      <c r="C52" s="1444" t="s">
        <v>213</v>
      </c>
      <c r="D52" s="1443"/>
      <c r="E52" s="2359"/>
      <c r="F52" s="2359"/>
      <c r="G52" s="2358"/>
      <c r="H52" s="1443"/>
      <c r="I52" s="1443"/>
      <c r="J52" s="1443"/>
      <c r="K52" s="1443"/>
      <c r="L52" s="1446"/>
      <c r="M52" s="1447"/>
      <c r="N52" s="1447"/>
      <c r="O52" s="420"/>
      <c r="P52" s="1385"/>
      <c r="Q52" s="1386"/>
      <c r="R52" s="1385"/>
      <c r="S52" s="1391"/>
      <c r="T52" s="1394" t="s">
        <v>169</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211</v>
      </c>
      <c r="B53" s="1444" t="s">
        <v>212</v>
      </c>
      <c r="C53" s="1443"/>
      <c r="D53" s="1443"/>
      <c r="E53" s="2359"/>
      <c r="F53" s="2358"/>
      <c r="G53" s="1443"/>
      <c r="H53" s="1443"/>
      <c r="I53" s="1443"/>
      <c r="J53" s="1443"/>
      <c r="K53" s="1443"/>
      <c r="L53" s="1446"/>
      <c r="M53" s="1448"/>
      <c r="N53" s="1448"/>
      <c r="O53" s="420"/>
      <c r="P53" s="1385"/>
      <c r="Q53" s="1386"/>
      <c r="R53" s="1385"/>
      <c r="S53" s="1391"/>
      <c r="T53" s="1394" t="s">
        <v>170</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211</v>
      </c>
      <c r="B54" s="1444"/>
      <c r="C54" s="1444"/>
      <c r="D54" s="1444"/>
      <c r="E54" s="2359"/>
      <c r="F54" s="1444"/>
      <c r="G54" s="1444"/>
      <c r="H54" s="1444"/>
      <c r="I54" s="1444"/>
      <c r="J54" s="1444"/>
      <c r="K54" s="1444"/>
      <c r="L54" s="1450"/>
      <c r="M54" s="1448"/>
      <c r="N54" s="1448"/>
      <c r="O54" s="420"/>
      <c r="P54" s="449"/>
      <c r="Q54" s="1413"/>
      <c r="R54" s="449"/>
      <c r="S54" s="1391"/>
      <c r="T54" s="1394" t="s">
        <v>171</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211</v>
      </c>
      <c r="B55" s="1444"/>
      <c r="C55" s="1444"/>
      <c r="D55" s="1444"/>
      <c r="E55" s="2358"/>
      <c r="F55" s="1444"/>
      <c r="G55" s="1444"/>
      <c r="H55" s="1444"/>
      <c r="I55" s="1444"/>
      <c r="J55" s="1444"/>
      <c r="K55" s="1444"/>
      <c r="L55" s="1450"/>
      <c r="M55" s="1448"/>
      <c r="N55" s="1448"/>
      <c r="O55" s="420"/>
      <c r="P55" s="449"/>
      <c r="Q55" s="1413"/>
      <c r="R55" s="449"/>
      <c r="S55" s="1391"/>
      <c r="T55" s="1394" t="s">
        <v>171</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172</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8CFDF-B036-7C6C-80AC-0.847402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486</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487</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45947.57255787037</v>
      </c>
      <c r="W32" s="2333"/>
      <c r="X32" s="2333"/>
      <c r="Y32" s="2333"/>
      <c r="Z32" s="2333"/>
      <c r="AA32" s="2333"/>
      <c r="AB32" s="2333"/>
      <c r="AC32" s="395"/>
      <c r="AD32" s="2333" t="str">
        <f>IF(TITLE_DATE_PR_CHANGE="",IF(TITLE_DATE_PR="","",TITLE_DATE_PR),TITLE_DATE_PR_CHANGE)</f>
        <v>45947.57255787037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УГ/УГРЭС_01/1766</v>
      </c>
      <c r="W33" s="2320"/>
      <c r="X33" s="2320"/>
      <c r="Y33" s="2320"/>
      <c r="Z33" s="2320"/>
      <c r="AA33" s="2320"/>
      <c r="AB33" s="2320"/>
      <c r="AC33" s="395"/>
      <c r="AD33" s="2320" t="str">
        <f>IF(TITLE_NUMBER_PR_CHANGE="",IF(TITLE_NUMBER_PR="","",TITLE_NUMBER_PR),TITLE_NUMBER_PR_CHANGE)</f>
        <v>УГ/УГРЭС_01/1766</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45947.57255787037</v>
      </c>
      <c r="W36" s="2333"/>
      <c r="X36" s="2333"/>
      <c r="Y36" s="2333"/>
      <c r="Z36" s="2333"/>
      <c r="AA36" s="2333"/>
      <c r="AB36" s="2333"/>
      <c r="AC36" s="395"/>
      <c r="AD36" s="2333" t="str">
        <f>IF(TITLE_DATE_PR_CHANGE="",IF(TITLE_DATE_PR="","",TITLE_DATE_PR),TITLE_DATE_PR_CHANGE)</f>
        <v>45947.57255787037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УГ/УГРЭС_01/1766</v>
      </c>
      <c r="W37" s="2320"/>
      <c r="X37" s="2320"/>
      <c r="Y37" s="2320"/>
      <c r="Z37" s="2320"/>
      <c r="AA37" s="2320"/>
      <c r="AB37" s="2320"/>
      <c r="AC37" s="395"/>
      <c r="AD37" s="2320" t="str">
        <f>IF(TITLE_NUMBER_PR_CHANGE="",IF(TITLE_NUMBER_PR="","",TITLE_NUMBER_PR),TITLE_NUMBER_PR_CHANGE)</f>
        <v>УГ/УГРЭС_01/1766</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17" t="s">
        <v>483</v>
      </c>
      <c r="W44" s="1517" t="s">
        <v>484</v>
      </c>
      <c r="X44" s="1517" t="s">
        <v>483</v>
      </c>
      <c r="Y44" s="1517" t="s">
        <v>484</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483</v>
      </c>
      <c r="AU44" s="1517" t="s">
        <v>484</v>
      </c>
      <c r="AV44" s="1517" t="s">
        <v>483</v>
      </c>
      <c r="AW44" s="1517" t="s">
        <v>484</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251</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251</v>
      </c>
      <c r="B47" s="1432" t="s">
        <v>252</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43.050000000000004">
      <c r="A48" s="1432" t="s">
        <v>251</v>
      </c>
      <c r="B48" s="1432" t="s">
        <v>252</v>
      </c>
      <c r="C48" s="1432" t="s">
        <v>253</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486</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487</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251</v>
      </c>
      <c r="B49" s="1412" t="s">
        <v>252</v>
      </c>
      <c r="C49" s="1412" t="s">
        <v>253</v>
      </c>
      <c r="D49" s="1412" t="s">
        <v>520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251</v>
      </c>
      <c r="B50" s="1412" t="s">
        <v>252</v>
      </c>
      <c r="C50" s="1412" t="s">
        <v>253</v>
      </c>
      <c r="D50" s="1412" t="s">
        <v>520</v>
      </c>
      <c r="E50" s="2328"/>
      <c r="F50" s="2328"/>
      <c r="G50" s="2328"/>
      <c r="H50" s="2328"/>
      <c r="I50" s="2325" t="str">
        <f>S49&amp;".1"</f>
        <v>.1</v>
      </c>
      <c r="J50" s="1412"/>
      <c r="K50" s="1412"/>
      <c r="L50" s="1415" t="s">
        <v>408</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251</v>
      </c>
      <c r="B51" s="1412" t="s">
        <v>252</v>
      </c>
      <c r="C51" s="1412" t="s">
        <v>253</v>
      </c>
      <c r="D51" s="1412" t="s">
        <v>520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251</v>
      </c>
      <c r="B52" s="1432" t="s">
        <v>252</v>
      </c>
      <c r="C52" s="1432" t="s">
        <v>253</v>
      </c>
      <c r="D52" s="1432" t="s">
        <v>520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251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251</v>
      </c>
      <c r="B56" s="1432" t="s">
        <v>252</v>
      </c>
      <c r="C56" s="1432" t="s">
        <v>253</v>
      </c>
      <c r="D56" s="1432" t="s">
        <v>520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251</v>
      </c>
      <c r="B57" s="1432" t="s">
        <v>252</v>
      </c>
      <c r="C57" s="1432" t="s">
        <v>253</v>
      </c>
      <c r="D57" s="1432" t="s">
        <v>520</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251</v>
      </c>
      <c r="B58" s="1412" t="s">
        <v>252</v>
      </c>
      <c r="C58" s="1412" t="s">
        <v>253</v>
      </c>
      <c r="D58" s="1412" t="s">
        <v>520</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251</v>
      </c>
      <c r="B59" s="1412" t="s">
        <v>252</v>
      </c>
      <c r="C59" s="1412" t="s">
        <v>253</v>
      </c>
      <c r="D59" s="1412" t="s">
        <v>520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251</v>
      </c>
      <c r="B60" s="1412" t="s">
        <v>252</v>
      </c>
      <c r="C60" s="1412" t="s">
        <v>253</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251</v>
      </c>
      <c r="B61" s="1412" t="s">
        <v>252</v>
      </c>
      <c r="C61" s="1383"/>
      <c r="D61" s="1383"/>
      <c r="E61" s="2328"/>
      <c r="F61" s="2327"/>
      <c r="G61" s="1383"/>
      <c r="H61" s="1383"/>
      <c r="I61" s="1383"/>
      <c r="J61" s="1383"/>
      <c r="K61" s="1383"/>
      <c r="L61" s="153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20111-64CE-018F-1431-0.9A4186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271</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271</v>
      </c>
      <c r="B42" s="1432" t="s">
        <v>272</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271</v>
      </c>
      <c r="B43" s="1432" t="s">
        <v>272</v>
      </c>
      <c r="C43" s="1432" t="s">
        <v>273</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271</v>
      </c>
      <c r="B44" s="1432" t="s">
        <v>272</v>
      </c>
      <c r="C44" s="1432" t="s">
        <v>273</v>
      </c>
      <c r="D44" s="1432" t="s">
        <v>525</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271</v>
      </c>
      <c r="B45" s="1432" t="s">
        <v>272</v>
      </c>
      <c r="C45" s="1432" t="s">
        <v>273</v>
      </c>
      <c r="D45" s="1432" t="s">
        <v>525</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271</v>
      </c>
      <c r="B46" s="1432" t="s">
        <v>272</v>
      </c>
      <c r="C46" s="1432" t="s">
        <v>273</v>
      </c>
      <c r="D46" s="1432" t="s">
        <v>525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271</v>
      </c>
      <c r="B47" s="1432" t="s">
        <v>272</v>
      </c>
      <c r="C47" s="1432" t="s">
        <v>273</v>
      </c>
      <c r="D47" s="1432" t="s">
        <v>525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271</v>
      </c>
      <c r="B48" s="1432" t="s">
        <v>272</v>
      </c>
      <c r="C48" s="1432" t="s">
        <v>273</v>
      </c>
      <c r="D48" s="1432" t="s">
        <v>525</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271</v>
      </c>
      <c r="B49" s="1432" t="s">
        <v>272</v>
      </c>
      <c r="C49" s="1432" t="s">
        <v>273</v>
      </c>
      <c r="D49" s="1432" t="s">
        <v>525</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271</v>
      </c>
      <c r="B50" s="1432" t="s">
        <v>272</v>
      </c>
      <c r="C50" s="1432" t="s">
        <v>273</v>
      </c>
      <c r="D50" s="1432" t="s">
        <v>525</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271</v>
      </c>
      <c r="B51" s="1412" t="s">
        <v>272</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6453A-4A5A-B613-F7D6-0.AD1A79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395"/>
      <c r="AC28" s="2333" t="str">
        <f>IF(TITLE_DATE_PR_CHANGE="",IF(TITLE_DATE_PR="","",TITLE_DATE_PR),TITLE_DATE_PR_CHANGE)</f>
        <v>45947.57255787037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395"/>
      <c r="AC29" s="2320" t="str">
        <f>IF(TITLE_NUMBER_PR_CHANGE="",IF(TITLE_NUMBER_PR="","",TITLE_NUMBER_PR),TITLE_NUMBER_PR_CHANGE)</f>
        <v>УГ/УГРЭС_01/1766</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395"/>
      <c r="AC32" s="2333" t="str">
        <f>IF(TITLE_DATE_PR_CHANGE="",IF(TITLE_DATE_PR="","",TITLE_DATE_PR),TITLE_DATE_PR_CHANGE)</f>
        <v>45947.57255787037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395"/>
      <c r="AC33" s="2320" t="str">
        <f>IF(TITLE_NUMBER_PR_CHANGE="",IF(TITLE_NUMBER_PR="","",TITLE_NUMBER_PR),TITLE_NUMBER_PR_CHANGE)</f>
        <v>УГ/УГРЭС_01/1766</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276</v>
      </c>
      <c r="B42" s="1432" t="s">
        <v>277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276</v>
      </c>
      <c r="B43" s="1432" t="s">
        <v>277</v>
      </c>
      <c r="C43" s="1432" t="s">
        <v>278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276</v>
      </c>
      <c r="B44" s="1432" t="s">
        <v>277</v>
      </c>
      <c r="C44" s="1432" t="s">
        <v>278</v>
      </c>
      <c r="D44" s="1432" t="s">
        <v>526</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276</v>
      </c>
      <c r="B45" s="1432" t="s">
        <v>277</v>
      </c>
      <c r="C45" s="1432" t="s">
        <v>278</v>
      </c>
      <c r="D45" s="1432" t="s">
        <v>526</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276</v>
      </c>
      <c r="B46" s="1432" t="s">
        <v>277</v>
      </c>
      <c r="C46" s="1432" t="s">
        <v>278</v>
      </c>
      <c r="D46" s="1432" t="s">
        <v>526</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276</v>
      </c>
      <c r="B47" s="1432" t="s">
        <v>277</v>
      </c>
      <c r="C47" s="1432" t="s">
        <v>278</v>
      </c>
      <c r="D47" s="1432" t="s">
        <v>526</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276</v>
      </c>
      <c r="B48" s="1432" t="s">
        <v>277</v>
      </c>
      <c r="C48" s="1432" t="s">
        <v>278</v>
      </c>
      <c r="D48" s="1432" t="s">
        <v>526</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276</v>
      </c>
      <c r="B49" s="1432" t="s">
        <v>277</v>
      </c>
      <c r="C49" s="1432" t="s">
        <v>278</v>
      </c>
      <c r="D49" s="1432" t="s">
        <v>526</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276</v>
      </c>
      <c r="B50" s="1432" t="s">
        <v>277</v>
      </c>
      <c r="C50" s="1432" t="s">
        <v>278</v>
      </c>
      <c r="D50" s="1432" t="s">
        <v>526</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276</v>
      </c>
      <c r="B51" s="1412" t="s">
        <v>277</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F0616-9E69-DBEA-67C1-0.259630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522</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45947.57255787037</v>
      </c>
      <c r="W32" s="2333"/>
      <c r="X32" s="2333"/>
      <c r="Y32" s="2333"/>
      <c r="Z32" s="2333"/>
      <c r="AA32" s="2333"/>
      <c r="AB32" s="2333"/>
      <c r="AC32" s="395"/>
      <c r="AD32" s="2333" t="str">
        <f>IF(TITLE_DATE_PR_CHANGE="",IF(TITLE_DATE_PR="","",TITLE_DATE_PR),TITLE_DATE_PR_CHANGE)</f>
        <v>45947.57255787037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УГ/УГРЭС_01/1766</v>
      </c>
      <c r="W33" s="2320"/>
      <c r="X33" s="2320"/>
      <c r="Y33" s="2320"/>
      <c r="Z33" s="2320"/>
      <c r="AA33" s="2320"/>
      <c r="AB33" s="2320"/>
      <c r="AC33" s="395"/>
      <c r="AD33" s="2320" t="str">
        <f>IF(TITLE_NUMBER_PR_CHANGE="",IF(TITLE_NUMBER_PR="","",TITLE_NUMBER_PR),TITLE_NUMBER_PR_CHANGE)</f>
        <v>УГ/УГРЭС_01/1766</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45947.57255787037</v>
      </c>
      <c r="W36" s="2333"/>
      <c r="X36" s="2333"/>
      <c r="Y36" s="2333"/>
      <c r="Z36" s="2333"/>
      <c r="AA36" s="2333"/>
      <c r="AB36" s="2333"/>
      <c r="AC36" s="395"/>
      <c r="AD36" s="2333" t="str">
        <f>IF(TITLE_DATE_PR_CHANGE="",IF(TITLE_DATE_PR="","",TITLE_DATE_PR),TITLE_DATE_PR_CHANGE)</f>
        <v>45947.57255787037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УГ/УГРЭС_01/1766</v>
      </c>
      <c r="W37" s="2320"/>
      <c r="X37" s="2320"/>
      <c r="Y37" s="2320"/>
      <c r="Z37" s="2320"/>
      <c r="AA37" s="2320"/>
      <c r="AB37" s="2320"/>
      <c r="AC37" s="395"/>
      <c r="AD37" s="2320" t="str">
        <f>IF(TITLE_NUMBER_PR_CHANGE="",IF(TITLE_NUMBER_PR="","",TITLE_NUMBER_PR),TITLE_NUMBER_PR_CHANGE)</f>
        <v>УГ/УГРЭС_01/1766</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529</v>
      </c>
      <c r="AE41" s="2360"/>
      <c r="AF41" s="2360"/>
      <c r="AG41" s="2398"/>
      <c r="AH41" s="2397" t="s">
        <v>530</v>
      </c>
      <c r="AI41" s="2360"/>
      <c r="AJ41" s="2360"/>
      <c r="AK41" s="2398"/>
      <c r="AL41" s="2397" t="s">
        <v>531</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532</v>
      </c>
      <c r="AU42" s="2262"/>
      <c r="AV42" s="2261" t="s">
        <v>533</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281</v>
      </c>
      <c r="B47" s="1432" t="s">
        <v>282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281</v>
      </c>
      <c r="B48" s="1432" t="s">
        <v>282</v>
      </c>
      <c r="C48" s="1432" t="s">
        <v>283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522</v>
      </c>
      <c r="BE48" s="569"/>
      <c r="BF48" s="569" t="str">
        <f>IF(T48="","",T48)</f>
        <v>Наименование централизованной системы водоотведения</v>
      </c>
      <c r="BG48" s="569"/>
      <c r="BH48" s="569"/>
      <c r="BI48" s="1224">
        <v>34</v>
      </c>
    </row>
    <row s="4032" customFormat="1" customHeight="1" ht="0">
      <c r="A49" s="1412" t="s">
        <v>281</v>
      </c>
      <c r="B49" s="1412" t="s">
        <v>282</v>
      </c>
      <c r="C49" s="1412" t="s">
        <v>283</v>
      </c>
      <c r="D49" s="1412" t="s">
        <v>534</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281</v>
      </c>
      <c r="B50" s="1412" t="s">
        <v>282</v>
      </c>
      <c r="C50" s="1412" t="s">
        <v>283</v>
      </c>
      <c r="D50" s="1412" t="s">
        <v>534</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281</v>
      </c>
      <c r="B51" s="1412" t="s">
        <v>282</v>
      </c>
      <c r="C51" s="1412" t="s">
        <v>283</v>
      </c>
      <c r="D51" s="1412" t="s">
        <v>534</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281</v>
      </c>
      <c r="B52" s="1432" t="s">
        <v>282</v>
      </c>
      <c r="C52" s="1432" t="s">
        <v>283</v>
      </c>
      <c r="D52" s="1432" t="s">
        <v>534</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281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281</v>
      </c>
      <c r="B56" s="1432" t="s">
        <v>282</v>
      </c>
      <c r="C56" s="1432" t="s">
        <v>283</v>
      </c>
      <c r="D56" s="1432" t="s">
        <v>534</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281</v>
      </c>
      <c r="B57" s="1432" t="s">
        <v>282</v>
      </c>
      <c r="C57" s="1432" t="s">
        <v>283</v>
      </c>
      <c r="D57" s="1432" t="s">
        <v>534</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281</v>
      </c>
      <c r="B58" s="1412" t="s">
        <v>282</v>
      </c>
      <c r="C58" s="1412" t="s">
        <v>283</v>
      </c>
      <c r="D58" s="1412" t="s">
        <v>534</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281</v>
      </c>
      <c r="B59" s="1412" t="s">
        <v>282</v>
      </c>
      <c r="C59" s="1412" t="s">
        <v>283</v>
      </c>
      <c r="D59" s="1412" t="s">
        <v>534</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281</v>
      </c>
      <c r="B60" s="1412" t="s">
        <v>282</v>
      </c>
      <c r="C60" s="1412" t="s">
        <v>283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281</v>
      </c>
      <c r="B61" s="1412" t="s">
        <v>282</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0FDE-E005-0C18-EDA8-0.C7D106C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D6DCA-7618-0CCA-615C-0.3AADF1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2333"/>
      <c r="AC28" s="2333"/>
      <c r="AD28" s="2333"/>
      <c r="AE28" s="2333"/>
      <c r="AF28" s="395"/>
      <c r="AG28" s="2333" t="str">
        <f>IF(TITLE_DATE_PR_CHANGE="",IF(TITLE_DATE_PR="","",TITLE_DATE_PR),TITLE_DATE_PR_CHANGE)</f>
        <v>45947.57255787037</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2320"/>
      <c r="AC29" s="2320"/>
      <c r="AD29" s="2320"/>
      <c r="AE29" s="2320"/>
      <c r="AF29" s="395"/>
      <c r="AG29" s="2320" t="str">
        <f>IF(TITLE_NUMBER_PR_CHANGE="",IF(TITLE_NUMBER_PR="","",TITLE_NUMBER_PR),TITLE_NUMBER_PR_CHANGE)</f>
        <v>УГ/УГРЭС_01/1766</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2333"/>
      <c r="AC32" s="2333"/>
      <c r="AD32" s="2333"/>
      <c r="AE32" s="2333"/>
      <c r="AF32" s="395"/>
      <c r="AG32" s="2333" t="str">
        <f>IF(TITLE_DATE_PR_CHANGE="",IF(TITLE_DATE_PR="","",TITLE_DATE_PR),TITLE_DATE_PR_CHANGE)</f>
        <v>45947.57255787037</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2320"/>
      <c r="AC33" s="2320"/>
      <c r="AD33" s="2320"/>
      <c r="AE33" s="2320"/>
      <c r="AF33" s="395"/>
      <c r="AG33" s="2320" t="str">
        <f>IF(TITLE_NUMBER_PR_CHANGE="",IF(TITLE_NUMBER_PR="","",TITLE_NUMBER_PR),TITLE_NUMBER_PR_CHANGE)</f>
        <v>УГ/УГРЭС_01/1766</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T39" s="1705"/>
      <c r="AU39" s="1705"/>
      <c r="AV39" s="1705"/>
      <c r="AW39" s="1705"/>
      <c r="AX39" s="1705"/>
      <c r="AY39" s="1700">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547</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547</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256</v>
      </c>
      <c r="B47" s="1432" t="s">
        <v>257</v>
      </c>
      <c r="C47" s="1432" t="s">
        <v>258</v>
      </c>
      <c r="D47" s="1432" t="s">
        <v>547</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547</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547</v>
      </c>
      <c r="E49" s="2328"/>
      <c r="F49" s="2328"/>
      <c r="G49" s="2328"/>
      <c r="H49" s="2328"/>
      <c r="I49" s="2355"/>
      <c r="J49" s="2325"/>
      <c r="K49" s="1432"/>
      <c r="L49" s="1433"/>
      <c r="P49" s="2326"/>
      <c r="Q49" s="2326"/>
      <c r="R49" s="425"/>
      <c r="S49" s="1347"/>
      <c r="T49" s="356" t="s">
        <v>491</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547</v>
      </c>
      <c r="E50" s="2328"/>
      <c r="F50" s="2328"/>
      <c r="G50" s="2328"/>
      <c r="H50" s="2328"/>
      <c r="I50" s="2325"/>
      <c r="J50" s="1432"/>
      <c r="K50" s="1432"/>
      <c r="L50" s="1433"/>
      <c r="P50" s="2326"/>
      <c r="Q50" s="1550"/>
      <c r="R50" s="425"/>
      <c r="S50" s="1347"/>
      <c r="T50" s="434" t="s">
        <v>417</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547</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A926D-D37F-685C-5035-0.5E27B2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45947.57255787037</v>
      </c>
      <c r="W28" s="2333"/>
      <c r="X28" s="2333"/>
      <c r="Y28" s="2333"/>
      <c r="Z28" s="2333"/>
      <c r="AA28" s="2333"/>
      <c r="AB28" s="2333"/>
      <c r="AC28" s="2333"/>
      <c r="AD28" s="2333"/>
      <c r="AE28" s="2333"/>
      <c r="AF28" s="395"/>
      <c r="AG28" s="2333" t="str">
        <f>IF(TITLE_DATE_PR_CHANGE="",IF(TITLE_DATE_PR="","",TITLE_DATE_PR),TITLE_DATE_PR_CHANGE)</f>
        <v>45947.57255787037</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УГ/УГРЭС_01/1766</v>
      </c>
      <c r="W29" s="2320"/>
      <c r="X29" s="2320"/>
      <c r="Y29" s="2320"/>
      <c r="Z29" s="2320"/>
      <c r="AA29" s="2320"/>
      <c r="AB29" s="2320"/>
      <c r="AC29" s="2320"/>
      <c r="AD29" s="2320"/>
      <c r="AE29" s="2320"/>
      <c r="AF29" s="395"/>
      <c r="AG29" s="2320" t="str">
        <f>IF(TITLE_NUMBER_PR_CHANGE="",IF(TITLE_NUMBER_PR="","",TITLE_NUMBER_PR),TITLE_NUMBER_PR_CHANGE)</f>
        <v>УГ/УГРЭС_01/1766</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45947.57255787037</v>
      </c>
      <c r="W32" s="2333"/>
      <c r="X32" s="2333"/>
      <c r="Y32" s="2333"/>
      <c r="Z32" s="2333"/>
      <c r="AA32" s="2333"/>
      <c r="AB32" s="2333"/>
      <c r="AC32" s="2333"/>
      <c r="AD32" s="2333"/>
      <c r="AE32" s="2333"/>
      <c r="AF32" s="395"/>
      <c r="AG32" s="2333" t="str">
        <f>IF(TITLE_DATE_PR_CHANGE="",IF(TITLE_DATE_PR="","",TITLE_DATE_PR),TITLE_DATE_PR_CHANGE)</f>
        <v>45947.57255787037</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УГ/УГРЭС_01/1766</v>
      </c>
      <c r="W33" s="2320"/>
      <c r="X33" s="2320"/>
      <c r="Y33" s="2320"/>
      <c r="Z33" s="2320"/>
      <c r="AA33" s="2320"/>
      <c r="AB33" s="2320"/>
      <c r="AC33" s="2320"/>
      <c r="AD33" s="2320"/>
      <c r="AE33" s="2320"/>
      <c r="AF33" s="395"/>
      <c r="AG33" s="2320" t="str">
        <f>IF(TITLE_NUMBER_PR_CHANGE="",IF(TITLE_NUMBER_PR="","",TITLE_NUMBER_PR),TITLE_NUMBER_PR_CHANGE)</f>
        <v>УГ/УГРЭС_01/1766</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Y39" s="1224">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261</v>
      </c>
      <c r="B43" s="1432" t="s">
        <v>262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261</v>
      </c>
      <c r="B44" s="1432" t="s">
        <v>262</v>
      </c>
      <c r="C44" s="1432" t="s">
        <v>263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261</v>
      </c>
      <c r="B45" s="1432" t="s">
        <v>262</v>
      </c>
      <c r="C45" s="1432" t="s">
        <v>263</v>
      </c>
      <c r="D45" s="1432" t="s">
        <v>548</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261</v>
      </c>
      <c r="B46" s="1432" t="s">
        <v>262</v>
      </c>
      <c r="C46" s="1432" t="s">
        <v>263</v>
      </c>
      <c r="D46" s="1432" t="s">
        <v>548</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261</v>
      </c>
      <c r="B47" s="1432" t="s">
        <v>262</v>
      </c>
      <c r="C47" s="1432" t="s">
        <v>263</v>
      </c>
      <c r="D47" s="1432" t="s">
        <v>548</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261</v>
      </c>
      <c r="B48" s="1432" t="s">
        <v>262</v>
      </c>
      <c r="C48" s="1432" t="s">
        <v>263</v>
      </c>
      <c r="D48" s="1432" t="s">
        <v>548</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261</v>
      </c>
      <c r="B49" s="1432" t="s">
        <v>262</v>
      </c>
      <c r="C49" s="1432" t="s">
        <v>263</v>
      </c>
      <c r="D49" s="1432" t="s">
        <v>548</v>
      </c>
      <c r="E49" s="2328"/>
      <c r="F49" s="2328"/>
      <c r="G49" s="2328"/>
      <c r="H49" s="2328"/>
      <c r="I49" s="2355"/>
      <c r="J49" s="2325"/>
      <c r="K49" s="1432"/>
      <c r="L49" s="1433"/>
      <c r="P49" s="2326"/>
      <c r="Q49" s="2326"/>
      <c r="R49" s="425"/>
      <c r="S49" s="1347"/>
      <c r="T49" s="356" t="s">
        <v>491</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261</v>
      </c>
      <c r="B50" s="1432" t="s">
        <v>262</v>
      </c>
      <c r="C50" s="1432" t="s">
        <v>263</v>
      </c>
      <c r="D50" s="1432" t="s">
        <v>548</v>
      </c>
      <c r="E50" s="2328"/>
      <c r="F50" s="2328"/>
      <c r="G50" s="2328"/>
      <c r="H50" s="2328"/>
      <c r="I50" s="2325"/>
      <c r="J50" s="1432"/>
      <c r="K50" s="1432"/>
      <c r="L50" s="1433"/>
      <c r="P50" s="2326"/>
      <c r="Q50" s="1550"/>
      <c r="R50" s="425"/>
      <c r="S50" s="1347"/>
      <c r="T50" s="434" t="s">
        <v>417</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261</v>
      </c>
      <c r="B51" s="1432" t="s">
        <v>262</v>
      </c>
      <c r="C51" s="1432" t="s">
        <v>263</v>
      </c>
      <c r="D51" s="1432" t="s">
        <v>548</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261</v>
      </c>
      <c r="B52" s="1412" t="s">
        <v>262</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261</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EBB8-ADED-1AD9-E24D-0.1BA48DB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536</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45947.57255787037</v>
      </c>
      <c r="W32" s="2333"/>
      <c r="X32" s="2333"/>
      <c r="Y32" s="2333"/>
      <c r="Z32" s="2333"/>
      <c r="AA32" s="2333"/>
      <c r="AB32" s="2333"/>
      <c r="AC32" s="395"/>
      <c r="AD32" s="2333" t="str">
        <f>IF(TITLE_DATE_PR_CHANGE="",IF(TITLE_DATE_PR="","",TITLE_DATE_PR),TITLE_DATE_PR_CHANGE)</f>
        <v>45947.57255787037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УГ/УГРЭС_01/1766</v>
      </c>
      <c r="W33" s="2320"/>
      <c r="X33" s="2320"/>
      <c r="Y33" s="2320"/>
      <c r="Z33" s="2320"/>
      <c r="AA33" s="2320"/>
      <c r="AB33" s="2320"/>
      <c r="AC33" s="395"/>
      <c r="AD33" s="2320" t="str">
        <f>IF(TITLE_NUMBER_PR_CHANGE="",IF(TITLE_NUMBER_PR="","",TITLE_NUMBER_PR),TITLE_NUMBER_PR_CHANGE)</f>
        <v>УГ/УГРЭС_01/1766</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45947.57255787037</v>
      </c>
      <c r="W36" s="2333"/>
      <c r="X36" s="2333"/>
      <c r="Y36" s="2333"/>
      <c r="Z36" s="2333"/>
      <c r="AA36" s="2333"/>
      <c r="AB36" s="2333"/>
      <c r="AC36" s="395"/>
      <c r="AD36" s="2333" t="str">
        <f>IF(TITLE_DATE_PR_CHANGE="",IF(TITLE_DATE_PR="","",TITLE_DATE_PR),TITLE_DATE_PR_CHANGE)</f>
        <v>45947.57255787037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УГ/УГРЭС_01/1766</v>
      </c>
      <c r="W37" s="2320"/>
      <c r="X37" s="2320"/>
      <c r="Y37" s="2320"/>
      <c r="Z37" s="2320"/>
      <c r="AA37" s="2320"/>
      <c r="AB37" s="2320"/>
      <c r="AC37" s="395"/>
      <c r="AD37" s="2320" t="str">
        <f>IF(TITLE_NUMBER_PR_CHANGE="",IF(TITLE_NUMBER_PR="","",TITLE_NUMBER_PR),TITLE_NUMBER_PR_CHANGE)</f>
        <v>УГ/УГРЭС_01/1766</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266</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266</v>
      </c>
      <c r="B47" s="1432" t="s">
        <v>267</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266</v>
      </c>
      <c r="B48" s="1432" t="s">
        <v>267</v>
      </c>
      <c r="C48" s="1432" t="s">
        <v>268</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536</v>
      </c>
      <c r="BE48" s="569"/>
      <c r="BF48" s="569" t="str">
        <f>IF(T48="","",T48)</f>
        <v>Наименование централизованной системы горячего водоснабжения</v>
      </c>
      <c r="BG48" s="569"/>
      <c r="BH48" s="569"/>
      <c r="BI48" s="1224">
        <v>34</v>
      </c>
    </row>
    <row s="4032" customFormat="1" customHeight="1" ht="0">
      <c r="A49" s="1412" t="s">
        <v>266</v>
      </c>
      <c r="B49" s="1412" t="s">
        <v>267</v>
      </c>
      <c r="C49" s="1412" t="s">
        <v>268</v>
      </c>
      <c r="D49" s="1412" t="s">
        <v>549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266</v>
      </c>
      <c r="B50" s="1412" t="s">
        <v>267</v>
      </c>
      <c r="C50" s="1412" t="s">
        <v>268</v>
      </c>
      <c r="D50" s="1412" t="s">
        <v>549</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266</v>
      </c>
      <c r="B51" s="1412" t="s">
        <v>267</v>
      </c>
      <c r="C51" s="1412" t="s">
        <v>268</v>
      </c>
      <c r="D51" s="1412" t="s">
        <v>549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266</v>
      </c>
      <c r="B52" s="1432" t="s">
        <v>267</v>
      </c>
      <c r="C52" s="1432" t="s">
        <v>268</v>
      </c>
      <c r="D52" s="1432" t="s">
        <v>549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266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266</v>
      </c>
      <c r="B56" s="1432" t="s">
        <v>267</v>
      </c>
      <c r="C56" s="1432" t="s">
        <v>268</v>
      </c>
      <c r="D56" s="1432" t="s">
        <v>549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266</v>
      </c>
      <c r="B57" s="1432" t="s">
        <v>267</v>
      </c>
      <c r="C57" s="1432" t="s">
        <v>268</v>
      </c>
      <c r="D57" s="1432" t="s">
        <v>549</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266</v>
      </c>
      <c r="B58" s="1412" t="s">
        <v>267</v>
      </c>
      <c r="C58" s="1412" t="s">
        <v>268</v>
      </c>
      <c r="D58" s="1412" t="s">
        <v>549</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266</v>
      </c>
      <c r="B59" s="1412" t="s">
        <v>267</v>
      </c>
      <c r="C59" s="1412" t="s">
        <v>268</v>
      </c>
      <c r="D59" s="1412" t="s">
        <v>549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266</v>
      </c>
      <c r="B60" s="1412" t="s">
        <v>267</v>
      </c>
      <c r="C60" s="1412" t="s">
        <v>268</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266</v>
      </c>
      <c r="B61" s="1412" t="s">
        <v>267</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266</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6885F-429D-9B71-69ED-0.AA16686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550</v>
      </c>
      <c r="D2" s="1707"/>
      <c r="E2" s="615">
        <f>B2</f>
        <v>0</v>
      </c>
      <c r="F2" s="616"/>
      <c r="G2" s="1715" t="s">
        <v>551</v>
      </c>
      <c r="H2" s="1715" t="s">
        <v>551</v>
      </c>
      <c r="I2" s="1715" t="s">
        <v>551</v>
      </c>
      <c r="J2" s="358" t="s">
        <v>552</v>
      </c>
      <c r="K2" s="612"/>
      <c r="AF2" s="1700">
        <v>0</v>
      </c>
    </row>
    <row s="4032" customFormat="1" customHeight="1" ht="0.75" hidden="1">
      <c r="B3" s="2168"/>
      <c r="C3" s="1236"/>
      <c r="D3" s="617"/>
      <c r="E3" s="618"/>
      <c r="F3" s="619" t="s">
        <v>553</v>
      </c>
      <c r="G3" s="620"/>
      <c r="H3" s="620">
        <f>H4*H5+H7</f>
        <v>0</v>
      </c>
      <c r="I3" s="620">
        <f>I4*I5+I6</f>
        <v>0</v>
      </c>
      <c r="J3" s="621"/>
      <c r="AF3" s="1705">
        <v>0</v>
      </c>
    </row>
    <row customHeight="1" ht="23.25" hidden="1">
      <c r="B4" s="2168"/>
      <c r="C4" s="1236"/>
      <c r="D4" s="1707"/>
      <c r="E4" s="615" t="str">
        <f>B2&amp;".1"</f>
        <v>.1</v>
      </c>
      <c r="F4" s="622" t="s">
        <v>554</v>
      </c>
      <c r="G4" s="623"/>
      <c r="H4" s="610"/>
      <c r="I4" s="610"/>
      <c r="J4" s="358" t="s">
        <v>555</v>
      </c>
      <c r="K4" s="612"/>
      <c r="AF4" s="1700">
        <v>0</v>
      </c>
    </row>
    <row customHeight="1" ht="18.75" hidden="1">
      <c r="B5" s="2168"/>
      <c r="C5" s="1236"/>
      <c r="D5" s="1707"/>
      <c r="E5" s="615" t="str">
        <f>B2&amp;".2"</f>
        <v>.2</v>
      </c>
      <c r="F5" s="622" t="s">
        <v>556</v>
      </c>
      <c r="G5" s="1715" t="s">
        <v>557</v>
      </c>
      <c r="H5" s="610"/>
      <c r="I5" s="610"/>
      <c r="J5" s="358"/>
      <c r="K5" s="612"/>
      <c r="AF5" s="1700">
        <v>0</v>
      </c>
    </row>
    <row customHeight="1" ht="18.75" hidden="1">
      <c r="B6" s="2168"/>
      <c r="C6" s="1236"/>
      <c r="D6" s="1707"/>
      <c r="E6" s="615" t="str">
        <f>B2&amp;".3"</f>
        <v>.3</v>
      </c>
      <c r="F6" s="622" t="s">
        <v>558</v>
      </c>
      <c r="G6" s="1715" t="s">
        <v>557</v>
      </c>
      <c r="H6" s="610"/>
      <c r="I6" s="610"/>
      <c r="J6" s="358"/>
      <c r="K6" s="612"/>
      <c r="AF6" s="1700">
        <v>0</v>
      </c>
    </row>
    <row customHeight="1" ht="18.75" hidden="1">
      <c r="B7" s="2168"/>
      <c r="C7" s="1236"/>
      <c r="D7" s="1707"/>
      <c r="E7" s="615" t="str">
        <f>B2&amp;".4"</f>
        <v>.4</v>
      </c>
      <c r="F7" s="622" t="s">
        <v>559</v>
      </c>
      <c r="G7" s="1715" t="s">
        <v>551</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557</v>
      </c>
      <c r="H9" s="610"/>
      <c r="I9" s="610"/>
      <c r="J9" s="611" t="s">
        <v>560</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561</v>
      </c>
      <c r="H11" s="610"/>
      <c r="I11" s="610"/>
      <c r="J11" s="358" t="s">
        <v>562</v>
      </c>
      <c r="K11" s="612"/>
      <c r="AF11" s="1700">
        <v>0</v>
      </c>
    </row>
    <row customHeight="1" ht="11.25" hidden="1">
      <c r="AF12" s="1700">
        <v>0</v>
      </c>
    </row>
    <row customHeight="1" ht="22.5" hidden="1">
      <c r="D13" s="1707"/>
      <c r="E13" s="615"/>
      <c r="F13" s="609"/>
      <c r="G13" s="1038" t="s">
        <v>563</v>
      </c>
      <c r="H13" s="614"/>
      <c r="I13" s="614"/>
      <c r="J13" s="814" t="s">
        <v>564</v>
      </c>
      <c r="K13" s="612"/>
      <c r="AF13" s="1700">
        <v>0</v>
      </c>
    </row>
    <row customHeight="1" ht="11.25" hidden="1">
      <c r="AF14" s="1700">
        <v>0</v>
      </c>
    </row>
    <row customHeight="1" ht="22.5" hidden="1">
      <c r="D15" s="1707"/>
      <c r="E15" s="615"/>
      <c r="F15" s="609"/>
      <c r="G15" s="1715" t="s">
        <v>565</v>
      </c>
      <c r="H15" s="614"/>
      <c r="I15" s="614"/>
      <c r="J15" s="358" t="s">
        <v>566</v>
      </c>
      <c r="K15" s="612"/>
      <c r="AF15" s="1700">
        <v>0</v>
      </c>
    </row>
    <row customHeight="1" ht="11.25" hidden="1">
      <c r="AF16" s="1700">
        <v>0</v>
      </c>
    </row>
    <row customHeight="1" ht="22.5" hidden="1">
      <c r="D17" s="1707"/>
      <c r="E17" s="615"/>
      <c r="F17" s="609"/>
      <c r="G17" s="1715" t="s">
        <v>567</v>
      </c>
      <c r="H17" s="614"/>
      <c r="I17" s="614"/>
      <c r="J17" s="358" t="s">
        <v>568</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118</v>
      </c>
      <c r="AF24" s="1705">
        <v>1</v>
      </c>
    </row>
    <row customHeight="1" ht="11.549999999999999">
      <c r="E25" s="780"/>
      <c r="F25" s="2436" t="s">
        <v>106</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569</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570</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305</v>
      </c>
      <c r="F28" s="2439"/>
      <c r="G28" s="2439"/>
      <c r="H28" s="1714"/>
      <c r="I28" s="1714"/>
      <c r="J28" s="2196"/>
      <c r="AF28" s="1700">
        <v>11</v>
      </c>
    </row>
    <row customHeight="1" ht="24">
      <c r="E29" s="1715" t="s">
        <v>89</v>
      </c>
      <c r="F29" s="1722" t="s">
        <v>307</v>
      </c>
      <c r="G29" s="1722" t="s">
        <v>571</v>
      </c>
      <c r="H29" s="1722" t="s">
        <v>308</v>
      </c>
      <c r="I29" s="1722" t="s">
        <v>308</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557</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557</v>
      </c>
      <c r="H31" s="627">
        <f>SUMIF($K33:$K71,$K31,H33:H71)</f>
        <v>0</v>
      </c>
      <c r="I31" s="627">
        <f>SUMIF($K33:$K71,$K31,I33:I71)</f>
        <v>0</v>
      </c>
      <c r="J31" s="358" t="str">
        <f>FHD_NOTE_P_2</f>
        <v>Указывается суммарная себестоимость производимых товаров.</v>
      </c>
      <c r="K31" s="1705" t="s">
        <v>572</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557</v>
      </c>
      <c r="H32" s="626"/>
      <c r="I32" s="626"/>
      <c r="J32" s="358" t="str">
        <f>FHD_NOTE_P_3</f>
        <v/>
      </c>
      <c r="K32" s="1705" t="str">
        <f>IF((LEN(E32)-LEN(SUBSTITUTE(E32,".","")))/LEN(".")=1,"p","")</f>
        <v>p</v>
      </c>
      <c r="AF32" s="1700">
        <v>11</v>
      </c>
    </row>
    <row customHeight="1" ht="11.25">
      <c r="A33" s="2440" t="s">
        <v>573</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557</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574</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575</v>
      </c>
      <c r="D41" s="1707"/>
      <c r="E41" s="615" t="str">
        <f>FHD_NUM_P_5</f>
        <v/>
      </c>
      <c r="F41" s="1593" t="str">
        <f>FHD_P_5</f>
        <v/>
      </c>
      <c r="G41" s="1947" t="s">
        <v>557</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557</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557</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557</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576</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577</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578</v>
      </c>
      <c r="C47" s="1705"/>
      <c r="D47" s="644"/>
      <c r="E47" s="615" t="str">
        <f>FHD_NUM_P_11</f>
        <v>2.4</v>
      </c>
      <c r="F47" s="1593" t="str">
        <f>FHD_P_11</f>
        <v>Расходы на приобретение холодной воды, используемой в технологическом процессе</v>
      </c>
      <c r="G47" s="1947" t="s">
        <v>557</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579</v>
      </c>
      <c r="C48" s="1705"/>
      <c r="D48" s="1707"/>
      <c r="E48" s="615" t="str">
        <f>FHD_NUM_P_12</f>
        <v>2.5</v>
      </c>
      <c r="F48" s="1593" t="str">
        <f>FHD_P_12</f>
        <v>Расходы на  химические реагенты, используемые в технологическом процессе</v>
      </c>
      <c r="G48" s="1947" t="s">
        <v>557</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557</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557</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557</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557</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557</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557</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557</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557</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557</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557</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557</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557</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557</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557</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557</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557</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557</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311</v>
      </c>
      <c r="H66" s="1718" t="s">
        <v>580</v>
      </c>
      <c r="I66" s="1718" t="s">
        <v>580</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581</v>
      </c>
      <c r="C67" s="1705"/>
      <c r="D67" s="1707"/>
      <c r="E67" s="615" t="str">
        <f>FHD_NUM_P_31</f>
        <v/>
      </c>
      <c r="F67" s="1593" t="str">
        <f>FHD_P_31</f>
        <v/>
      </c>
      <c r="G67" s="1947" t="s">
        <v>557</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311</v>
      </c>
      <c r="H68" s="1718" t="s">
        <v>580</v>
      </c>
      <c r="I68" s="1718" t="s">
        <v>580</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557</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582</v>
      </c>
      <c r="G71" s="641"/>
      <c r="H71" s="642"/>
      <c r="I71" s="642"/>
      <c r="J71" s="370"/>
      <c r="K71" s="1705"/>
      <c r="L71" s="1705"/>
      <c r="M71" s="1705"/>
      <c r="R71" s="1705"/>
      <c r="U71" s="613"/>
      <c r="AA71" s="1701"/>
      <c r="AB71" s="1701"/>
      <c r="AC71" s="1701"/>
      <c r="AD71" s="1701"/>
      <c r="AE71" s="1701"/>
      <c r="AF71" s="1229">
        <v>14</v>
      </c>
    </row>
    <row s="4472" customFormat="1" customHeight="1" ht="18.75">
      <c r="A72" s="1058" t="s">
        <v>583</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557</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557</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557</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557</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557</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557</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557</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557</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584</v>
      </c>
      <c r="C80" s="1705"/>
      <c r="D80" s="1707"/>
      <c r="E80" s="615" t="str">
        <f>FHD_NUM_P_42</f>
        <v/>
      </c>
      <c r="F80" s="2142" t="str">
        <f>FHD_P_42</f>
        <v/>
      </c>
      <c r="G80" s="2140" t="s">
        <v>557</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311</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585</v>
      </c>
      <c r="C82" s="804"/>
      <c r="D82" s="802"/>
      <c r="E82" s="615" t="str">
        <f>FHD_NUM_P_44</f>
        <v/>
      </c>
      <c r="F82" s="1949" t="str">
        <f>FHD_P_44</f>
        <v/>
      </c>
      <c r="G82" s="1950" t="s">
        <v>586</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586</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586</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586</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586</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586</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586</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586</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563</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587</v>
      </c>
      <c r="C91" s="804"/>
      <c r="D91" s="802"/>
      <c r="E91" s="615" t="str">
        <f>FHD_NUM_P_53</f>
        <v/>
      </c>
      <c r="F91" s="1949" t="str">
        <f>FHD_P_53</f>
        <v/>
      </c>
      <c r="G91" s="1950" t="s">
        <v>586</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586</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588</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563</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589</v>
      </c>
      <c r="D96" s="1707"/>
      <c r="E96" s="615" t="str">
        <f>FHD_NUM_P_58</f>
        <v/>
      </c>
      <c r="F96" s="1949" t="str">
        <f>FHD_P_58</f>
        <v/>
      </c>
      <c r="G96" s="1950" t="s">
        <v>586</v>
      </c>
      <c r="H96" s="1046"/>
      <c r="I96" s="646"/>
      <c r="J96" s="358" t="str">
        <f>FHD_NOTE_P_58</f>
        <v/>
      </c>
      <c r="K96" s="612"/>
      <c r="AF96" s="1700">
        <v>0</v>
      </c>
    </row>
    <row customHeight="1" ht="18.75" hidden="1">
      <c r="A97" s="2440"/>
      <c r="D97" s="1707"/>
      <c r="E97" s="615" t="str">
        <f>FHD_NUM_P_59</f>
        <v/>
      </c>
      <c r="F97" s="1949" t="str">
        <f>FHD_P_59</f>
        <v/>
      </c>
      <c r="G97" s="1950" t="s">
        <v>586</v>
      </c>
      <c r="H97" s="1046"/>
      <c r="I97" s="646"/>
      <c r="J97" s="358" t="str">
        <f>FHD_NOTE_P_59</f>
        <v/>
      </c>
      <c r="K97" s="612"/>
      <c r="AF97" s="1700">
        <v>0</v>
      </c>
    </row>
    <row customHeight="1" ht="18.75" hidden="1">
      <c r="A98" s="2440"/>
      <c r="D98" s="1707"/>
      <c r="E98" s="615" t="str">
        <f>FHD_NUM_P_60</f>
        <v/>
      </c>
      <c r="F98" s="1949" t="str">
        <f>FHD_P_60</f>
        <v/>
      </c>
      <c r="G98" s="1950" t="s">
        <v>586</v>
      </c>
      <c r="H98" s="1046"/>
      <c r="I98" s="646"/>
      <c r="J98" s="358" t="str">
        <f>FHD_NOTE_P_60</f>
        <v/>
      </c>
      <c r="K98" s="612"/>
      <c r="AF98" s="1700">
        <v>0</v>
      </c>
    </row>
    <row s="4472" customFormat="1" customHeight="1" ht="18.75">
      <c r="A99" s="2440" t="s">
        <v>590</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561</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591</v>
      </c>
      <c r="G101" s="641"/>
      <c r="H101" s="642"/>
      <c r="I101" s="642"/>
      <c r="J101" s="1073" t="s">
        <v>592</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561</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588</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593</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588</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588</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588</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588</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588</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588</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594</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594</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595</v>
      </c>
      <c r="H112" s="646"/>
      <c r="I112" s="646"/>
      <c r="J112" s="358" t="str">
        <f>FHD_NOTE_P_72</f>
        <v/>
      </c>
      <c r="K112" s="612"/>
      <c r="AF112" s="1700">
        <v>19</v>
      </c>
    </row>
    <row customHeight="1" ht="18.75">
      <c r="A113" s="1058" t="s">
        <v>596</v>
      </c>
      <c r="D113" s="1707"/>
      <c r="E113" s="615" t="str">
        <f>FHD_NUM_P_73</f>
        <v>14</v>
      </c>
      <c r="F113" s="1949" t="str">
        <f>FHD_P_73</f>
        <v>Среднесписочная численность административно-управленческого персонала</v>
      </c>
      <c r="G113" s="1039" t="s">
        <v>595</v>
      </c>
      <c r="H113" s="1037"/>
      <c r="I113" s="1037"/>
      <c r="J113" s="358" t="str">
        <f>FHD_NOTE_P_73</f>
        <v/>
      </c>
      <c r="K113" s="612"/>
      <c r="AF113" s="1700">
        <v>0</v>
      </c>
    </row>
    <row customHeight="1" ht="33.75" hidden="1">
      <c r="A114" s="1058" t="s">
        <v>597</v>
      </c>
      <c r="D114" s="1707"/>
      <c r="E114" s="615" t="str">
        <f>FHD_NUM_P_74</f>
        <v/>
      </c>
      <c r="F114" s="1949" t="str">
        <f>FHD_P_74</f>
        <v/>
      </c>
      <c r="G114" s="1945" t="s">
        <v>598</v>
      </c>
      <c r="H114" s="646"/>
      <c r="I114" s="646"/>
      <c r="J114" s="358" t="str">
        <f>FHD_NOTE_P_74</f>
        <v/>
      </c>
      <c r="K114" s="612"/>
      <c r="AF114" s="1700">
        <v>0</v>
      </c>
    </row>
    <row s="4523" customFormat="1" customHeight="1" ht="18.75" hidden="1">
      <c r="A115" s="2442" t="s">
        <v>599</v>
      </c>
      <c r="B115" s="979"/>
      <c r="C115" s="804"/>
      <c r="D115" s="802"/>
      <c r="E115" s="615" t="str">
        <f>FHD_NUM_P_75</f>
        <v/>
      </c>
      <c r="F115" s="1949" t="str">
        <f>FHD_P_75</f>
        <v/>
      </c>
      <c r="G115" s="1945" t="s">
        <v>563</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563</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563</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600</v>
      </c>
      <c r="G119" s="816"/>
      <c r="H119" s="817"/>
      <c r="I119" s="817"/>
      <c r="J119" s="1072" t="s">
        <v>601</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602</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565</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591</v>
      </c>
      <c r="G122" s="641"/>
      <c r="H122" s="642"/>
      <c r="I122" s="642"/>
      <c r="J122" s="1073" t="s">
        <v>603</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567</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591</v>
      </c>
      <c r="G125" s="641"/>
      <c r="H125" s="642"/>
      <c r="I125" s="642"/>
      <c r="J125" s="1073" t="s">
        <v>604</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605</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606</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593</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311</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593</v>
      </c>
      <c r="D129" s="1707"/>
      <c r="E129" s="615" t="str">
        <f>FHD_NUM_P_83</f>
        <v>19.1</v>
      </c>
      <c r="F129" s="1593" t="str">
        <f>FHD_P_83</f>
        <v>Информация о показателях физического износа объектов теплоснабжения</v>
      </c>
      <c r="G129" s="1947" t="s">
        <v>311</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593</v>
      </c>
      <c r="D130" s="1707"/>
      <c r="E130" s="615" t="str">
        <f>FHD_NUM_P_84</f>
        <v>19.2</v>
      </c>
      <c r="F130" s="1593" t="str">
        <f>FHD_P_84</f>
        <v>Информация о показателях энергетической эффективности объектов теплоснабжения</v>
      </c>
      <c r="G130" s="1947" t="s">
        <v>311</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41EB7-506F-AB94-162C-0.EF723F6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305</v>
      </c>
      <c r="F9" s="2171"/>
      <c r="G9" s="2171"/>
      <c r="H9" s="2171"/>
      <c r="I9" s="2171"/>
      <c r="J9" s="2171"/>
      <c r="K9" s="2171"/>
      <c r="L9" s="2171"/>
      <c r="M9" s="2171"/>
      <c r="N9" s="2171"/>
      <c r="O9" s="2171"/>
      <c r="P9" s="2171"/>
      <c r="Q9" s="2171"/>
      <c r="R9" s="2172"/>
      <c r="S9" s="2196" t="s">
        <v>306</v>
      </c>
      <c r="T9" s="403"/>
      <c r="CF9" s="574">
        <v>19</v>
      </c>
    </row>
    <row customHeight="1" ht="48.29999999999999">
      <c r="D10" s="620" t="s">
        <v>89</v>
      </c>
      <c r="E10" s="2196" t="s">
        <v>89</v>
      </c>
      <c r="F10" s="2196"/>
      <c r="G10" s="590" t="s">
        <v>307</v>
      </c>
      <c r="H10" s="2196" t="s">
        <v>89</v>
      </c>
      <c r="I10" s="2196"/>
      <c r="J10" s="590" t="s">
        <v>607</v>
      </c>
      <c r="K10" s="590" t="s">
        <v>608</v>
      </c>
      <c r="L10" s="2196" t="s">
        <v>89</v>
      </c>
      <c r="M10" s="2196"/>
      <c r="N10" s="590" t="s">
        <v>609</v>
      </c>
      <c r="O10" s="590" t="s">
        <v>610</v>
      </c>
      <c r="P10" s="590" t="s">
        <v>611</v>
      </c>
      <c r="Q10" s="590" t="s">
        <v>612</v>
      </c>
      <c r="R10" s="590" t="s">
        <v>613</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149</v>
      </c>
      <c r="P11" s="1094" t="s">
        <v>150</v>
      </c>
      <c r="Q11" s="1094" t="s">
        <v>100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381</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614</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569</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570</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615</v>
      </c>
      <c r="F17" s="2445"/>
      <c r="G17" s="2445"/>
      <c r="H17" s="2445"/>
      <c r="I17" s="2445"/>
      <c r="J17" s="2445"/>
      <c r="K17" s="2445"/>
      <c r="L17" s="2445"/>
      <c r="M17" s="2445"/>
      <c r="N17" s="2445"/>
      <c r="O17" s="2445"/>
      <c r="P17" s="2445"/>
      <c r="Q17" s="627">
        <f>SUMIF(T18:T19,"i",Q18:Q19)</f>
        <v>0</v>
      </c>
      <c r="R17" s="1086"/>
      <c r="S17" s="966" t="s">
        <v>616</v>
      </c>
      <c r="T17" s="786" t="s">
        <v>617</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618</v>
      </c>
      <c r="F20" s="2445"/>
      <c r="G20" s="2445"/>
      <c r="H20" s="2445"/>
      <c r="I20" s="2445"/>
      <c r="J20" s="2445"/>
      <c r="K20" s="2445"/>
      <c r="L20" s="2445"/>
      <c r="M20" s="2445"/>
      <c r="N20" s="2445"/>
      <c r="O20" s="2445"/>
      <c r="P20" s="2445"/>
      <c r="Q20" s="627">
        <f>SUMIF(T21:T22,"i",Q21:Q22)</f>
        <v>0</v>
      </c>
      <c r="R20" s="1086"/>
      <c r="S20" s="778" t="s">
        <v>619</v>
      </c>
      <c r="T20" s="786" t="s">
        <v>617</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9D4D-9B5D-5A03-32AB-0.47C5BE6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620</v>
      </c>
      <c r="C2" s="2122" t="s">
        <v>621</v>
      </c>
      <c r="D2" s="2121" t="s">
        <v>622</v>
      </c>
      <c r="E2" s="2125">
        <f>RIGHT(I2,LEN(I2)-SEARCH("#",SUBSTITUTE(I2,".","#",LEN(I2)-LEN(SUBSTITUTE(I2,".","")))))</f>
      </c>
      <c r="F2" s="2127">
        <f>J2</f>
        <v>0</v>
      </c>
      <c r="G2" s="1705"/>
      <c r="H2" s="2128"/>
      <c r="I2" s="2118"/>
      <c r="J2" s="609"/>
      <c r="K2" s="2088" t="s">
        <v>561</v>
      </c>
      <c r="L2" s="820"/>
      <c r="M2" s="820"/>
      <c r="N2" s="612"/>
      <c r="O2" s="1594" t="s">
        <v>562</v>
      </c>
      <c r="P2" s="612"/>
      <c r="Q2" s="1705"/>
      <c r="R2" s="1705"/>
      <c r="W2" s="1705"/>
      <c r="Z2" s="613"/>
      <c r="AF2" s="1701"/>
      <c r="AG2" s="1701"/>
      <c r="AH2" s="1701"/>
      <c r="AI2" s="1701"/>
      <c r="AJ2" s="1701"/>
      <c r="AK2" s="1435">
        <v>0</v>
      </c>
    </row>
    <row customHeight="1" ht="11.25" hidden="1">
      <c r="E3" s="2120" t="s">
        <v>623</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624</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118</v>
      </c>
      <c r="AK9" s="1705">
        <v>1</v>
      </c>
    </row>
    <row customHeight="1" ht="11.549999999999999">
      <c r="E10" s="2119" t="s">
        <v>625</v>
      </c>
      <c r="I10" s="780"/>
      <c r="J10" s="2436" t="s">
        <v>106</v>
      </c>
      <c r="K10" s="2437"/>
      <c r="L10" s="2098" t="str">
        <f>IF(L9="","",INDEX(DIFFERENTIATION_UNMERGE_VD,MATCH(L9,DIFFERENTIATION_ID_DIFF,0)))</f>
        <v/>
      </c>
      <c r="M10" s="2098">
        <f>IF(M9="","",INDEX(DIFFERENTIATION_UNMERGE_VD,MATCH(M9,DIFFERENTIATION_ID_DIFF,0)))</f>
        <v>0</v>
      </c>
      <c r="O10" s="2196" t="s">
        <v>306</v>
      </c>
      <c r="AK10" s="1700">
        <v>11</v>
      </c>
    </row>
    <row customHeight="1" ht="11.549999999999999">
      <c r="E11" s="2119" t="s">
        <v>626</v>
      </c>
      <c r="I11" s="780"/>
      <c r="J11" s="2436" t="s">
        <v>569</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627</v>
      </c>
      <c r="I12" s="1731"/>
      <c r="J12" s="2436" t="s">
        <v>570</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628</v>
      </c>
      <c r="F13" s="2119" t="s">
        <v>629</v>
      </c>
      <c r="I13" s="2438" t="s">
        <v>305</v>
      </c>
      <c r="J13" s="2439"/>
      <c r="K13" s="2439"/>
      <c r="L13" s="2096"/>
      <c r="M13" s="2136"/>
      <c r="O13" s="2196"/>
      <c r="AK13" s="1700">
        <v>11</v>
      </c>
    </row>
    <row customHeight="1" ht="24">
      <c r="I14" s="2089" t="s">
        <v>89</v>
      </c>
      <c r="J14" s="2089" t="s">
        <v>307</v>
      </c>
      <c r="K14" s="2089" t="s">
        <v>571</v>
      </c>
      <c r="L14" s="2129" t="s">
        <v>308</v>
      </c>
      <c r="M14" s="2130" t="s">
        <v>308</v>
      </c>
      <c r="O14" s="2196"/>
      <c r="AK14" s="1700">
        <v>23</v>
      </c>
    </row>
    <row customHeight="1" ht="24">
      <c r="A15" s="2123"/>
      <c r="B15" s="2122" t="s">
        <v>630</v>
      </c>
      <c r="C15" s="2122" t="s">
        <v>631</v>
      </c>
      <c r="D15" s="2121" t="s">
        <v>632</v>
      </c>
      <c r="E15" s="2125" t="s">
        <v>633</v>
      </c>
      <c r="F15" s="2125" t="s">
        <v>633</v>
      </c>
      <c r="G15" s="1705" t="s">
        <v>593</v>
      </c>
      <c r="H15" s="2090"/>
      <c r="I15" s="1699">
        <v>1</v>
      </c>
      <c r="J15" s="2091" t="s">
        <v>634</v>
      </c>
      <c r="K15" s="2089" t="s">
        <v>311</v>
      </c>
      <c r="L15" s="731"/>
      <c r="M15" s="887"/>
      <c r="N15" s="612" t="s">
        <v>635</v>
      </c>
      <c r="O15" s="1594" t="s">
        <v>636</v>
      </c>
      <c r="P15" s="612" t="s">
        <v>635</v>
      </c>
      <c r="AK15" s="1700">
        <v>23</v>
      </c>
    </row>
    <row customHeight="1" ht="35.699999999999996">
      <c r="A16" s="2123"/>
      <c r="B16" s="2122" t="s">
        <v>637</v>
      </c>
      <c r="C16" s="2122" t="s">
        <v>638</v>
      </c>
      <c r="D16" s="2121" t="s">
        <v>622</v>
      </c>
      <c r="E16" s="2125" t="s">
        <v>633</v>
      </c>
      <c r="F16" s="2125" t="s">
        <v>633</v>
      </c>
      <c r="H16" s="2090"/>
      <c r="I16" s="1698">
        <v>2</v>
      </c>
      <c r="J16" s="2132" t="s">
        <v>639</v>
      </c>
      <c r="K16" s="2131" t="s">
        <v>561</v>
      </c>
      <c r="L16" s="2137"/>
      <c r="M16" s="1745"/>
      <c r="N16" s="612" t="s">
        <v>635</v>
      </c>
      <c r="O16" s="1594" t="s">
        <v>640</v>
      </c>
      <c r="P16" s="612" t="s">
        <v>635</v>
      </c>
      <c r="AK16" s="1700">
        <v>34</v>
      </c>
    </row>
    <row s="4032" customFormat="1" customHeight="1" ht="17.25" hidden="1">
      <c r="A17" s="1236"/>
      <c r="B17" s="1236"/>
      <c r="C17" s="1236"/>
      <c r="D17" s="1236"/>
      <c r="E17" s="1236"/>
      <c r="H17" s="1393"/>
      <c r="I17" s="1082" t="s">
        <v>641</v>
      </c>
      <c r="J17" s="1060"/>
      <c r="K17" s="1082"/>
      <c r="L17" s="1061"/>
      <c r="M17" s="1061"/>
      <c r="O17" s="1454"/>
      <c r="AK17" s="1705">
        <v>1</v>
      </c>
    </row>
    <row s="4472" customFormat="1" customHeight="1" ht="24">
      <c r="A18" s="1056"/>
      <c r="B18" s="1056"/>
      <c r="C18" s="1056"/>
      <c r="D18" s="1056"/>
      <c r="E18" s="1056"/>
      <c r="G18" s="1705"/>
      <c r="H18" s="1702"/>
      <c r="I18" s="639"/>
      <c r="J18" s="640" t="s">
        <v>591</v>
      </c>
      <c r="K18" s="641"/>
      <c r="L18" s="2139"/>
      <c r="M18" s="642"/>
      <c r="N18" s="612"/>
      <c r="O18" s="1594" t="s">
        <v>592</v>
      </c>
      <c r="P18" s="612"/>
      <c r="Q18" s="1705"/>
      <c r="R18" s="1705"/>
      <c r="W18" s="1705"/>
      <c r="Z18" s="613"/>
      <c r="AF18" s="1701"/>
      <c r="AG18" s="1701"/>
      <c r="AH18" s="1701"/>
      <c r="AI18" s="1701"/>
      <c r="AJ18" s="1701"/>
      <c r="AK18" s="1435">
        <v>23</v>
      </c>
    </row>
    <row customHeight="1" ht="19.95">
      <c r="A19" s="2123"/>
      <c r="B19" s="2122" t="s">
        <v>642</v>
      </c>
      <c r="C19" s="2122" t="s">
        <v>643</v>
      </c>
      <c r="D19" s="2121" t="s">
        <v>622</v>
      </c>
      <c r="E19" s="2125" t="s">
        <v>633</v>
      </c>
      <c r="F19" s="2125" t="s">
        <v>633</v>
      </c>
      <c r="H19" s="2090"/>
      <c r="I19" s="1733">
        <v>3</v>
      </c>
      <c r="J19" s="2091" t="s">
        <v>643</v>
      </c>
      <c r="K19" s="2087" t="s">
        <v>561</v>
      </c>
      <c r="L19" s="796"/>
      <c r="M19" s="626"/>
      <c r="N19" s="612"/>
      <c r="O19" s="1594" t="s">
        <v>644</v>
      </c>
      <c r="P19" s="612"/>
      <c r="AK19" s="1700">
        <v>19</v>
      </c>
    </row>
    <row customHeight="1" ht="77.7">
      <c r="A20" s="2123"/>
      <c r="B20" s="2122" t="s">
        <v>645</v>
      </c>
      <c r="C20" s="2122" t="s">
        <v>646</v>
      </c>
      <c r="D20" s="2121" t="s">
        <v>622</v>
      </c>
      <c r="E20" s="2125" t="s">
        <v>633</v>
      </c>
      <c r="F20" s="2125" t="s">
        <v>633</v>
      </c>
      <c r="H20" s="2090"/>
      <c r="I20" s="1733">
        <v>4</v>
      </c>
      <c r="J20" s="2091" t="s">
        <v>647</v>
      </c>
      <c r="K20" s="2087" t="s">
        <v>588</v>
      </c>
      <c r="L20" s="796"/>
      <c r="M20" s="626"/>
      <c r="N20" s="612"/>
      <c r="O20" s="1594"/>
      <c r="P20" s="612"/>
      <c r="AK20" s="1700">
        <v>74</v>
      </c>
    </row>
    <row customHeight="1" ht="35.699999999999996">
      <c r="A21" s="2123"/>
      <c r="B21" s="2122" t="s">
        <v>648</v>
      </c>
      <c r="C21" s="2122" t="s">
        <v>649</v>
      </c>
      <c r="D21" s="2121" t="s">
        <v>622</v>
      </c>
      <c r="E21" s="2125" t="s">
        <v>633</v>
      </c>
      <c r="F21" s="2125" t="s">
        <v>633</v>
      </c>
      <c r="H21" s="2090"/>
      <c r="I21" s="1733">
        <v>5</v>
      </c>
      <c r="J21" s="2091" t="s">
        <v>650</v>
      </c>
      <c r="K21" s="2087" t="s">
        <v>588</v>
      </c>
      <c r="L21" s="796"/>
      <c r="M21" s="626"/>
      <c r="N21" s="612"/>
      <c r="O21" s="1594" t="s">
        <v>644</v>
      </c>
      <c r="P21" s="612"/>
      <c r="AK21" s="1700">
        <v>34</v>
      </c>
    </row>
    <row customHeight="1" ht="48.29999999999999">
      <c r="A22" s="2123"/>
      <c r="B22" s="2122" t="s">
        <v>651</v>
      </c>
      <c r="C22" s="2122" t="s">
        <v>652</v>
      </c>
      <c r="D22" s="2121" t="s">
        <v>622</v>
      </c>
      <c r="E22" s="2125" t="s">
        <v>633</v>
      </c>
      <c r="F22" s="2125" t="s">
        <v>633</v>
      </c>
      <c r="H22" s="2090"/>
      <c r="I22" s="1733">
        <v>6</v>
      </c>
      <c r="J22" s="2091" t="s">
        <v>653</v>
      </c>
      <c r="K22" s="2087" t="s">
        <v>588</v>
      </c>
      <c r="L22" s="796"/>
      <c r="M22" s="626"/>
      <c r="N22" s="612"/>
      <c r="O22" s="1594" t="s">
        <v>654</v>
      </c>
      <c r="P22" s="612"/>
      <c r="AK22" s="1700">
        <v>46</v>
      </c>
    </row>
    <row customHeight="1" ht="19.95">
      <c r="A23" s="2123"/>
      <c r="B23" s="2122" t="s">
        <v>655</v>
      </c>
      <c r="C23" s="2122" t="s">
        <v>656</v>
      </c>
      <c r="D23" s="2121" t="s">
        <v>622</v>
      </c>
      <c r="E23" s="2125" t="s">
        <v>633</v>
      </c>
      <c r="F23" s="2125" t="s">
        <v>633</v>
      </c>
      <c r="H23" s="2090"/>
      <c r="I23" s="1733" t="s">
        <v>657</v>
      </c>
      <c r="J23" s="1593" t="s">
        <v>658</v>
      </c>
      <c r="K23" s="2087" t="s">
        <v>588</v>
      </c>
      <c r="L23" s="796"/>
      <c r="M23" s="626"/>
      <c r="N23" s="612"/>
      <c r="O23" s="1594" t="s">
        <v>644</v>
      </c>
      <c r="P23" s="612"/>
      <c r="AK23" s="1700">
        <v>19</v>
      </c>
    </row>
    <row customHeight="1" ht="19.95">
      <c r="A24" s="2123"/>
      <c r="B24" s="2122" t="s">
        <v>659</v>
      </c>
      <c r="C24" s="2122" t="s">
        <v>660</v>
      </c>
      <c r="D24" s="2121" t="s">
        <v>622</v>
      </c>
      <c r="E24" s="2125" t="s">
        <v>633</v>
      </c>
      <c r="F24" s="2125" t="s">
        <v>633</v>
      </c>
      <c r="H24" s="2090"/>
      <c r="I24" s="1733" t="s">
        <v>661</v>
      </c>
      <c r="J24" s="1593" t="s">
        <v>662</v>
      </c>
      <c r="K24" s="2087" t="s">
        <v>588</v>
      </c>
      <c r="L24" s="796"/>
      <c r="M24" s="626"/>
      <c r="N24" s="612"/>
      <c r="O24" s="1594"/>
      <c r="P24" s="612"/>
      <c r="AK24" s="1700">
        <v>19</v>
      </c>
    </row>
    <row customHeight="1" ht="24">
      <c r="A25" s="2123"/>
      <c r="B25" s="2122" t="s">
        <v>663</v>
      </c>
      <c r="C25" s="2122" t="s">
        <v>664</v>
      </c>
      <c r="D25" s="2121" t="s">
        <v>622</v>
      </c>
      <c r="E25" s="2125" t="s">
        <v>633</v>
      </c>
      <c r="F25" s="2125" t="s">
        <v>633</v>
      </c>
      <c r="H25" s="2090"/>
      <c r="I25" s="1733" t="s">
        <v>665</v>
      </c>
      <c r="J25" s="1593" t="s">
        <v>666</v>
      </c>
      <c r="K25" s="2087" t="s">
        <v>588</v>
      </c>
      <c r="L25" s="796"/>
      <c r="M25" s="626"/>
      <c r="N25" s="612"/>
      <c r="O25" s="1594"/>
      <c r="P25" s="612"/>
      <c r="AK25" s="1700">
        <v>23</v>
      </c>
    </row>
    <row customHeight="1" ht="24">
      <c r="A26" s="2123"/>
      <c r="B26" s="2122" t="s">
        <v>667</v>
      </c>
      <c r="C26" s="2122" t="s">
        <v>668</v>
      </c>
      <c r="D26" s="2121" t="s">
        <v>622</v>
      </c>
      <c r="E26" s="2125" t="s">
        <v>633</v>
      </c>
      <c r="F26" s="2125" t="s">
        <v>633</v>
      </c>
      <c r="H26" s="2090"/>
      <c r="I26" s="1733">
        <v>7</v>
      </c>
      <c r="J26" s="2091" t="s">
        <v>668</v>
      </c>
      <c r="K26" s="2087" t="s">
        <v>669</v>
      </c>
      <c r="L26" s="796"/>
      <c r="M26" s="626"/>
      <c r="N26" s="612"/>
      <c r="O26" s="1594"/>
      <c r="P26" s="612"/>
      <c r="AK26" s="1700">
        <v>23</v>
      </c>
    </row>
    <row customHeight="1" ht="24">
      <c r="A27" s="2123"/>
      <c r="B27" s="2122" t="s">
        <v>670</v>
      </c>
      <c r="C27" s="2122" t="s">
        <v>671</v>
      </c>
      <c r="D27" s="2121" t="s">
        <v>622</v>
      </c>
      <c r="E27" s="2125" t="s">
        <v>633</v>
      </c>
      <c r="F27" s="2125" t="s">
        <v>633</v>
      </c>
      <c r="H27" s="2090"/>
      <c r="I27" s="1733">
        <v>8</v>
      </c>
      <c r="J27" s="2091" t="s">
        <v>671</v>
      </c>
      <c r="K27" s="2087" t="s">
        <v>594</v>
      </c>
      <c r="L27" s="796"/>
      <c r="M27" s="626"/>
      <c r="N27" s="612"/>
      <c r="O27" s="1594"/>
      <c r="P27" s="612"/>
      <c r="AK27" s="1700">
        <v>23</v>
      </c>
    </row>
    <row customHeight="1" ht="35.699999999999996">
      <c r="A28" s="2123"/>
      <c r="B28" s="2122" t="s">
        <v>672</v>
      </c>
      <c r="C28" s="2122" t="s">
        <v>673</v>
      </c>
      <c r="D28" s="2121" t="s">
        <v>622</v>
      </c>
      <c r="E28" s="2125" t="s">
        <v>633</v>
      </c>
      <c r="F28" s="2125" t="s">
        <v>633</v>
      </c>
      <c r="H28" s="2090"/>
      <c r="I28" s="1744">
        <v>9</v>
      </c>
      <c r="J28" s="2091" t="s">
        <v>674</v>
      </c>
      <c r="K28" s="2087" t="s">
        <v>565</v>
      </c>
      <c r="L28" s="796"/>
      <c r="M28" s="626"/>
      <c r="N28" s="612"/>
      <c r="O28" s="1594"/>
      <c r="P28" s="612"/>
      <c r="AK28" s="1700">
        <v>34</v>
      </c>
    </row>
    <row customHeight="1" ht="35.699999999999996">
      <c r="A29" s="2123"/>
      <c r="B29" s="2122" t="s">
        <v>675</v>
      </c>
      <c r="C29" s="2122" t="s">
        <v>676</v>
      </c>
      <c r="D29" s="2121" t="s">
        <v>622</v>
      </c>
      <c r="E29" s="2125" t="s">
        <v>633</v>
      </c>
      <c r="F29" s="2125" t="s">
        <v>633</v>
      </c>
      <c r="H29" s="2090"/>
      <c r="I29" s="1744">
        <v>10</v>
      </c>
      <c r="J29" s="2091" t="s">
        <v>677</v>
      </c>
      <c r="K29" s="2087" t="s">
        <v>565</v>
      </c>
      <c r="L29" s="796"/>
      <c r="M29" s="626"/>
      <c r="N29" s="612"/>
      <c r="O29" s="1594"/>
      <c r="P29" s="612"/>
      <c r="AK29" s="1700">
        <v>34</v>
      </c>
    </row>
    <row customHeight="1" ht="24">
      <c r="A30" s="2123"/>
      <c r="B30" s="2122" t="s">
        <v>678</v>
      </c>
      <c r="C30" s="2122" t="s">
        <v>679</v>
      </c>
      <c r="D30" s="2121" t="s">
        <v>622</v>
      </c>
      <c r="E30" s="2125" t="s">
        <v>633</v>
      </c>
      <c r="F30" s="2125" t="s">
        <v>633</v>
      </c>
      <c r="H30" s="2090"/>
      <c r="I30" s="1744">
        <v>11</v>
      </c>
      <c r="J30" s="2091" t="s">
        <v>679</v>
      </c>
      <c r="K30" s="2087" t="s">
        <v>595</v>
      </c>
      <c r="L30" s="2138"/>
      <c r="M30" s="1690"/>
      <c r="N30" s="612"/>
      <c r="O30" s="1594"/>
      <c r="P30" s="612"/>
      <c r="AK30" s="1700">
        <v>23</v>
      </c>
    </row>
    <row customHeight="1" ht="24">
      <c r="A31" s="2123"/>
      <c r="B31" s="2122" t="s">
        <v>680</v>
      </c>
      <c r="C31" s="2122" t="s">
        <v>681</v>
      </c>
      <c r="D31" s="2121" t="s">
        <v>622</v>
      </c>
      <c r="E31" s="2125" t="s">
        <v>633</v>
      </c>
      <c r="F31" s="2125" t="s">
        <v>633</v>
      </c>
      <c r="H31" s="2090"/>
      <c r="I31" s="1744">
        <v>12</v>
      </c>
      <c r="J31" s="2091" t="s">
        <v>681</v>
      </c>
      <c r="K31" s="2087" t="s">
        <v>595</v>
      </c>
      <c r="L31" s="2138"/>
      <c r="M31" s="1690"/>
      <c r="N31" s="612"/>
      <c r="O31" s="1594"/>
      <c r="P31" s="612"/>
      <c r="AK31" s="1700">
        <v>23</v>
      </c>
    </row>
    <row customHeight="1" ht="48.29999999999999">
      <c r="A32" s="2123"/>
      <c r="B32" s="2122" t="s">
        <v>682</v>
      </c>
      <c r="C32" s="2122" t="s">
        <v>683</v>
      </c>
      <c r="D32" s="2121" t="s">
        <v>622</v>
      </c>
      <c r="E32" s="2125" t="s">
        <v>633</v>
      </c>
      <c r="F32" s="2125" t="s">
        <v>633</v>
      </c>
      <c r="H32" s="2090"/>
      <c r="I32" s="1744">
        <v>13</v>
      </c>
      <c r="J32" s="2091" t="s">
        <v>684</v>
      </c>
      <c r="K32" s="2087" t="s">
        <v>605</v>
      </c>
      <c r="L32" s="796"/>
      <c r="M32" s="626"/>
      <c r="N32" s="612"/>
      <c r="O32" s="1594" t="s">
        <v>644</v>
      </c>
      <c r="P32" s="612"/>
      <c r="AK32" s="1700">
        <v>46</v>
      </c>
    </row>
    <row s="4472" customFormat="1" customHeight="1" ht="48.29999999999999">
      <c r="A33" s="2123"/>
      <c r="B33" s="2122" t="s">
        <v>685</v>
      </c>
      <c r="C33" s="2122" t="s">
        <v>686</v>
      </c>
      <c r="D33" s="2121" t="s">
        <v>622</v>
      </c>
      <c r="E33" s="2125" t="s">
        <v>633</v>
      </c>
      <c r="F33" s="2125" t="s">
        <v>633</v>
      </c>
      <c r="G33" s="1705"/>
      <c r="H33" s="2090"/>
      <c r="I33" s="1744">
        <v>14</v>
      </c>
      <c r="J33" s="2103" t="s">
        <v>687</v>
      </c>
      <c r="K33" s="2092" t="s">
        <v>688</v>
      </c>
      <c r="L33" s="796"/>
      <c r="M33" s="626"/>
      <c r="N33" s="612"/>
      <c r="O33" s="1594" t="s">
        <v>644</v>
      </c>
      <c r="P33" s="612"/>
      <c r="Q33" s="1705"/>
      <c r="R33" s="1705"/>
      <c r="W33" s="1705"/>
      <c r="Z33" s="613"/>
      <c r="AF33" s="1701"/>
      <c r="AG33" s="1701"/>
      <c r="AH33" s="1701"/>
      <c r="AI33" s="1701"/>
      <c r="AJ33" s="1701"/>
      <c r="AK33" s="1435">
        <v>46</v>
      </c>
    </row>
    <row customHeight="1" ht="108">
      <c r="A34" s="2123"/>
      <c r="B34" s="2122" t="s">
        <v>689</v>
      </c>
      <c r="C34" s="2122" t="s">
        <v>690</v>
      </c>
      <c r="D34" s="2121" t="s">
        <v>632</v>
      </c>
      <c r="E34" s="2125" t="s">
        <v>633</v>
      </c>
      <c r="F34" s="2125" t="s">
        <v>633</v>
      </c>
      <c r="G34" s="1705" t="s">
        <v>593</v>
      </c>
      <c r="H34" s="2090"/>
      <c r="I34" s="2101">
        <v>15</v>
      </c>
      <c r="J34" s="2102" t="s">
        <v>691</v>
      </c>
      <c r="K34" s="2087" t="s">
        <v>311</v>
      </c>
      <c r="L34" s="454"/>
      <c r="M34" s="1233"/>
      <c r="N34" s="612"/>
      <c r="O34" s="1594" t="s">
        <v>636</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150</v>
      </c>
      <c r="C204" s="1056" t="s">
        <v>150</v>
      </c>
      <c r="D204" s="1056" t="s">
        <v>150</v>
      </c>
      <c r="E204" s="1056" t="s">
        <v>150</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E082A-B648-DC4A-CD5E-0.779690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692</v>
      </c>
      <c r="C2" s="2122" t="s">
        <v>693</v>
      </c>
      <c r="D2" s="2121" t="s">
        <v>632</v>
      </c>
      <c r="E2" s="2127">
        <f>I2-3</f>
        <v>-3</v>
      </c>
      <c r="F2" s="2127">
        <f>J2</f>
        <v>0</v>
      </c>
      <c r="H2" s="1799" t="s">
        <v>450</v>
      </c>
      <c r="I2" s="2093"/>
      <c r="J2" s="1751"/>
      <c r="K2" s="2087" t="s">
        <v>311</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694</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305</v>
      </c>
      <c r="J8" s="2456"/>
      <c r="K8" s="2456"/>
      <c r="L8" s="2457"/>
      <c r="M8" s="2458" t="s">
        <v>306</v>
      </c>
      <c r="W8" s="1700">
        <v>14</v>
      </c>
    </row>
    <row customHeight="1" ht="35.699999999999996">
      <c r="E9" s="2120" t="s">
        <v>623</v>
      </c>
      <c r="F9" s="2120" t="s">
        <v>629</v>
      </c>
      <c r="H9" s="445"/>
      <c r="I9" s="2094" t="s">
        <v>89</v>
      </c>
      <c r="J9" s="2095" t="s">
        <v>307</v>
      </c>
      <c r="K9" s="2133" t="s">
        <v>571</v>
      </c>
      <c r="L9" s="2134" t="s">
        <v>308</v>
      </c>
      <c r="M9" s="2458"/>
      <c r="W9" s="1700">
        <v>34</v>
      </c>
    </row>
    <row customHeight="1" ht="35.699999999999996">
      <c r="B10" s="2122" t="s">
        <v>695</v>
      </c>
      <c r="C10" s="2122" t="s">
        <v>696</v>
      </c>
      <c r="D10" s="2121" t="s">
        <v>632</v>
      </c>
      <c r="E10" s="2125" t="s">
        <v>633</v>
      </c>
      <c r="F10" s="2125" t="s">
        <v>633</v>
      </c>
      <c r="H10" s="445"/>
      <c r="I10" s="2093" t="s">
        <v>110</v>
      </c>
      <c r="J10" s="1955" t="s">
        <v>697</v>
      </c>
      <c r="K10" s="2087" t="s">
        <v>311</v>
      </c>
      <c r="L10" s="887"/>
      <c r="M10" s="366" t="s">
        <v>698</v>
      </c>
      <c r="W10" s="1700">
        <v>34</v>
      </c>
    </row>
    <row customHeight="1" ht="50.25">
      <c r="B11" s="2122" t="s">
        <v>699</v>
      </c>
      <c r="C11" s="2122" t="s">
        <v>700</v>
      </c>
      <c r="D11" s="2121" t="s">
        <v>632</v>
      </c>
      <c r="E11" s="2125" t="s">
        <v>633</v>
      </c>
      <c r="F11" s="2125" t="s">
        <v>633</v>
      </c>
      <c r="H11" s="445"/>
      <c r="I11" s="2093" t="s">
        <v>111</v>
      </c>
      <c r="J11" s="1955" t="s">
        <v>701</v>
      </c>
      <c r="K11" s="2087" t="s">
        <v>311</v>
      </c>
      <c r="L11" s="887"/>
      <c r="M11" s="366" t="s">
        <v>698</v>
      </c>
      <c r="W11" s="1700">
        <v>48</v>
      </c>
    </row>
    <row customHeight="1" ht="48.29999999999999">
      <c r="B12" s="2122" t="s">
        <v>702</v>
      </c>
      <c r="C12" s="2122" t="s">
        <v>703</v>
      </c>
      <c r="D12" s="2121" t="s">
        <v>632</v>
      </c>
      <c r="E12" s="2125" t="s">
        <v>633</v>
      </c>
      <c r="F12" s="2125" t="s">
        <v>633</v>
      </c>
      <c r="H12" s="1757"/>
      <c r="I12" s="2093" t="s">
        <v>91</v>
      </c>
      <c r="J12" s="2100" t="s">
        <v>704</v>
      </c>
      <c r="K12" s="2087" t="s">
        <v>311</v>
      </c>
      <c r="L12" s="887"/>
      <c r="M12" s="366" t="s">
        <v>705</v>
      </c>
      <c r="N12" s="1693"/>
      <c r="P12" s="1700"/>
      <c r="W12" s="1700">
        <v>46</v>
      </c>
    </row>
    <row customHeight="1" ht="14.699999999999998">
      <c r="E13" s="412"/>
      <c r="H13" s="445"/>
      <c r="I13" s="416"/>
      <c r="J13" s="720" t="s">
        <v>706</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149</v>
      </c>
      <c r="F16" s="2124" t="s">
        <v>149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4E56E-3C8E-2988-B238-0.B1644BE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557</v>
      </c>
      <c r="H2" s="610"/>
      <c r="I2" s="610"/>
      <c r="J2" s="611" t="s">
        <v>707</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708</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118</v>
      </c>
      <c r="AF9" s="1705">
        <v>4</v>
      </c>
    </row>
    <row customHeight="1" ht="11.549999999999999">
      <c r="E10" s="780"/>
      <c r="F10" s="2436" t="s">
        <v>106</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569</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305</v>
      </c>
      <c r="F13" s="2439"/>
      <c r="G13" s="2439"/>
      <c r="H13" s="1620"/>
      <c r="I13" s="1620"/>
      <c r="J13" s="2196"/>
      <c r="AF13" s="1700">
        <v>11</v>
      </c>
    </row>
    <row customHeight="1" ht="24">
      <c r="E14" s="1708" t="s">
        <v>89</v>
      </c>
      <c r="F14" s="1703" t="s">
        <v>307</v>
      </c>
      <c r="G14" s="1703" t="s">
        <v>571</v>
      </c>
      <c r="H14" s="1703" t="s">
        <v>308</v>
      </c>
      <c r="I14" s="1703" t="s">
        <v>308</v>
      </c>
      <c r="J14" s="2196"/>
      <c r="AF14" s="1700">
        <v>23</v>
      </c>
    </row>
    <row customHeight="1" ht="19.95">
      <c r="D15" s="1707"/>
      <c r="E15" s="1699" t="s">
        <v>110</v>
      </c>
      <c r="F15" s="776" t="s">
        <v>709</v>
      </c>
      <c r="G15" s="1715" t="s">
        <v>557</v>
      </c>
      <c r="H15" s="626"/>
      <c r="I15" s="626"/>
      <c r="J15" s="358" t="s">
        <v>710</v>
      </c>
      <c r="K15" s="612" t="s">
        <v>635</v>
      </c>
      <c r="AF15" s="1700">
        <v>19</v>
      </c>
    </row>
    <row customHeight="1" ht="35.699999999999996">
      <c r="D16" s="1707"/>
      <c r="E16" s="1699" t="s">
        <v>111</v>
      </c>
      <c r="F16" s="776" t="s">
        <v>711</v>
      </c>
      <c r="G16" s="1715" t="s">
        <v>557</v>
      </c>
      <c r="H16" s="627">
        <f>SUM(H17,H20:H32)</f>
        <v>0</v>
      </c>
      <c r="I16" s="627">
        <f>SUM(I17,I20,I23,I26,I29:I32)</f>
        <v>0</v>
      </c>
      <c r="J16" s="358" t="s">
        <v>712</v>
      </c>
      <c r="K16" s="612" t="s">
        <v>635</v>
      </c>
      <c r="AF16" s="1700">
        <v>34</v>
      </c>
    </row>
    <row customHeight="1" ht="19.95">
      <c r="D17" s="1707"/>
      <c r="E17" s="1733" t="s">
        <v>713</v>
      </c>
      <c r="F17" s="1023" t="s">
        <v>714</v>
      </c>
      <c r="G17" s="1712" t="s">
        <v>557</v>
      </c>
      <c r="H17" s="626"/>
      <c r="I17" s="626"/>
      <c r="J17" s="358" t="s">
        <v>715</v>
      </c>
      <c r="K17" s="612"/>
      <c r="AF17" s="1700">
        <v>19</v>
      </c>
    </row>
    <row customHeight="1" ht="24">
      <c r="D18" s="1707"/>
      <c r="E18" s="1733" t="s">
        <v>716</v>
      </c>
      <c r="F18" s="1719" t="s">
        <v>717</v>
      </c>
      <c r="G18" s="1712" t="s">
        <v>557</v>
      </c>
      <c r="H18" s="626"/>
      <c r="I18" s="626"/>
      <c r="J18" s="358" t="s">
        <v>718</v>
      </c>
      <c r="K18" s="612"/>
      <c r="AF18" s="1700">
        <v>23</v>
      </c>
    </row>
    <row customHeight="1" ht="35.699999999999996">
      <c r="D19" s="1707"/>
      <c r="E19" s="1733" t="s">
        <v>719</v>
      </c>
      <c r="F19" s="1719" t="s">
        <v>720</v>
      </c>
      <c r="G19" s="1712" t="s">
        <v>557</v>
      </c>
      <c r="H19" s="626"/>
      <c r="I19" s="626"/>
      <c r="J19" s="358"/>
      <c r="K19" s="612"/>
      <c r="AF19" s="1700">
        <v>34</v>
      </c>
    </row>
    <row customHeight="1" ht="19.95">
      <c r="D20" s="1707"/>
      <c r="E20" s="1733" t="s">
        <v>312</v>
      </c>
      <c r="F20" s="1023" t="s">
        <v>721</v>
      </c>
      <c r="G20" s="1712" t="s">
        <v>557</v>
      </c>
      <c r="H20" s="626"/>
      <c r="I20" s="626"/>
      <c r="J20" s="358" t="s">
        <v>722</v>
      </c>
      <c r="K20" s="612"/>
      <c r="AF20" s="1700">
        <v>19</v>
      </c>
    </row>
    <row customHeight="1" ht="19.95">
      <c r="D21" s="1707"/>
      <c r="E21" s="1733" t="s">
        <v>723</v>
      </c>
      <c r="F21" s="1719" t="s">
        <v>724</v>
      </c>
      <c r="G21" s="1712" t="s">
        <v>557</v>
      </c>
      <c r="H21" s="626"/>
      <c r="I21" s="626"/>
      <c r="J21" s="358"/>
      <c r="K21" s="612"/>
      <c r="AF21" s="1700">
        <v>19</v>
      </c>
    </row>
    <row customHeight="1" ht="19.95">
      <c r="D22" s="1707"/>
      <c r="E22" s="1733" t="s">
        <v>725</v>
      </c>
      <c r="F22" s="1719" t="s">
        <v>726</v>
      </c>
      <c r="G22" s="1712" t="s">
        <v>557</v>
      </c>
      <c r="H22" s="626"/>
      <c r="I22" s="626"/>
      <c r="J22" s="358"/>
      <c r="K22" s="612"/>
      <c r="AF22" s="1700">
        <v>19</v>
      </c>
    </row>
    <row customHeight="1" ht="24">
      <c r="D23" s="1707"/>
      <c r="E23" s="1733" t="s">
        <v>315</v>
      </c>
      <c r="F23" s="1023" t="s">
        <v>727</v>
      </c>
      <c r="G23" s="1712" t="s">
        <v>557</v>
      </c>
      <c r="H23" s="626"/>
      <c r="I23" s="626"/>
      <c r="J23" s="358" t="s">
        <v>728</v>
      </c>
      <c r="K23" s="612"/>
      <c r="AF23" s="1700">
        <v>23</v>
      </c>
    </row>
    <row customHeight="1" ht="19.95">
      <c r="D24" s="1707"/>
      <c r="E24" s="1733" t="s">
        <v>729</v>
      </c>
      <c r="F24" s="1719" t="s">
        <v>730</v>
      </c>
      <c r="G24" s="1712" t="s">
        <v>557</v>
      </c>
      <c r="H24" s="626"/>
      <c r="I24" s="626"/>
      <c r="J24" s="358"/>
      <c r="K24" s="612"/>
      <c r="AF24" s="1700">
        <v>19</v>
      </c>
    </row>
    <row customHeight="1" ht="35.699999999999996">
      <c r="D25" s="1707"/>
      <c r="E25" s="1733" t="s">
        <v>731</v>
      </c>
      <c r="F25" s="1719" t="s">
        <v>732</v>
      </c>
      <c r="G25" s="1712" t="s">
        <v>557</v>
      </c>
      <c r="H25" s="626"/>
      <c r="I25" s="626"/>
      <c r="J25" s="358"/>
      <c r="K25" s="612"/>
      <c r="AF25" s="1700">
        <v>34</v>
      </c>
    </row>
    <row customHeight="1" ht="24">
      <c r="D26" s="1707"/>
      <c r="E26" s="1733" t="s">
        <v>733</v>
      </c>
      <c r="F26" s="1023" t="s">
        <v>734</v>
      </c>
      <c r="G26" s="1712" t="s">
        <v>557</v>
      </c>
      <c r="H26" s="626"/>
      <c r="I26" s="626"/>
      <c r="J26" s="358" t="s">
        <v>735</v>
      </c>
      <c r="K26" s="612"/>
      <c r="AF26" s="1700">
        <v>23</v>
      </c>
    </row>
    <row customHeight="1" ht="19.95">
      <c r="D27" s="1707"/>
      <c r="E27" s="1744" t="s">
        <v>736</v>
      </c>
      <c r="F27" s="1719" t="s">
        <v>737</v>
      </c>
      <c r="G27" s="1723" t="s">
        <v>557</v>
      </c>
      <c r="H27" s="1745"/>
      <c r="I27" s="1745"/>
      <c r="J27" s="358"/>
      <c r="K27" s="612"/>
      <c r="AF27" s="1700">
        <v>19</v>
      </c>
    </row>
    <row customHeight="1" ht="19.95">
      <c r="D28" s="1707"/>
      <c r="E28" s="1744" t="s">
        <v>738</v>
      </c>
      <c r="F28" s="1719" t="s">
        <v>739</v>
      </c>
      <c r="G28" s="1723" t="s">
        <v>557</v>
      </c>
      <c r="H28" s="1745"/>
      <c r="I28" s="1745"/>
      <c r="J28" s="358"/>
      <c r="K28" s="612"/>
      <c r="AF28" s="1700">
        <v>19</v>
      </c>
    </row>
    <row customHeight="1" ht="19.95">
      <c r="D29" s="1707"/>
      <c r="E29" s="1744" t="s">
        <v>740</v>
      </c>
      <c r="F29" s="1023" t="s">
        <v>741</v>
      </c>
      <c r="G29" s="1723" t="s">
        <v>557</v>
      </c>
      <c r="H29" s="1745"/>
      <c r="I29" s="1745"/>
      <c r="J29" s="358"/>
      <c r="K29" s="612"/>
      <c r="AF29" s="1700">
        <v>19</v>
      </c>
    </row>
    <row customHeight="1" ht="19.95">
      <c r="D30" s="1707"/>
      <c r="E30" s="1744" t="s">
        <v>742</v>
      </c>
      <c r="F30" s="1023" t="s">
        <v>743</v>
      </c>
      <c r="G30" s="1723" t="s">
        <v>557</v>
      </c>
      <c r="H30" s="1745"/>
      <c r="I30" s="1745"/>
      <c r="J30" s="358"/>
      <c r="K30" s="612"/>
      <c r="AF30" s="1700">
        <v>19</v>
      </c>
    </row>
    <row customHeight="1" ht="19.95">
      <c r="D31" s="1707"/>
      <c r="E31" s="1744" t="s">
        <v>744</v>
      </c>
      <c r="F31" s="1023" t="s">
        <v>745</v>
      </c>
      <c r="G31" s="1723" t="s">
        <v>557</v>
      </c>
      <c r="H31" s="1745"/>
      <c r="I31" s="1745"/>
      <c r="J31" s="358"/>
      <c r="K31" s="612"/>
      <c r="AF31" s="1700">
        <v>19</v>
      </c>
    </row>
    <row s="4472" customFormat="1" customHeight="1" ht="35.699999999999996">
      <c r="A32" s="1056"/>
      <c r="C32" s="1705"/>
      <c r="D32" s="1707"/>
      <c r="E32" s="1744" t="s">
        <v>746</v>
      </c>
      <c r="F32" s="1023" t="s">
        <v>747</v>
      </c>
      <c r="G32" s="1713" t="s">
        <v>557</v>
      </c>
      <c r="H32" s="648">
        <f>SUM(H33:H34)</f>
        <v>0</v>
      </c>
      <c r="I32" s="648">
        <f>SUM(I33:I34)</f>
        <v>0</v>
      </c>
      <c r="J32" s="358" t="s">
        <v>748</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582</v>
      </c>
      <c r="G34" s="641"/>
      <c r="H34" s="642"/>
      <c r="I34" s="642"/>
      <c r="J34" s="370" t="s">
        <v>749</v>
      </c>
      <c r="K34" s="612"/>
      <c r="L34" s="1705"/>
      <c r="M34" s="1705"/>
      <c r="R34" s="1705"/>
      <c r="U34" s="613"/>
      <c r="AA34" s="1701"/>
      <c r="AB34" s="1701"/>
      <c r="AC34" s="1701"/>
      <c r="AD34" s="1701"/>
      <c r="AE34" s="1701"/>
      <c r="AF34" s="1229">
        <v>19</v>
      </c>
    </row>
    <row customHeight="1" ht="60">
      <c r="D35" s="1707"/>
      <c r="E35" s="1744" t="s">
        <v>750</v>
      </c>
      <c r="F35" s="1023" t="s">
        <v>751</v>
      </c>
      <c r="G35" s="1723" t="s">
        <v>557</v>
      </c>
      <c r="H35" s="1745"/>
      <c r="I35" s="1745"/>
      <c r="J35" s="358" t="s">
        <v>752</v>
      </c>
      <c r="K35" s="612"/>
      <c r="AF35" s="1700">
        <v>57</v>
      </c>
    </row>
    <row s="4472" customFormat="1" customHeight="1" ht="24">
      <c r="A36" s="1058" t="s">
        <v>583</v>
      </c>
      <c r="C36" s="1705"/>
      <c r="D36" s="1707"/>
      <c r="E36" s="1733" t="s">
        <v>91</v>
      </c>
      <c r="F36" s="776" t="s">
        <v>753</v>
      </c>
      <c r="G36" s="1712" t="s">
        <v>557</v>
      </c>
      <c r="H36" s="626"/>
      <c r="I36" s="626"/>
      <c r="J36" s="358" t="s">
        <v>754</v>
      </c>
      <c r="K36" s="612"/>
      <c r="L36" s="1705"/>
      <c r="M36" s="1705"/>
      <c r="R36" s="1705"/>
      <c r="U36" s="613"/>
      <c r="AA36" s="1701"/>
      <c r="AB36" s="1701"/>
      <c r="AC36" s="1701"/>
      <c r="AD36" s="1701"/>
      <c r="AE36" s="1701"/>
      <c r="AF36" s="1229">
        <v>23</v>
      </c>
    </row>
    <row s="4472" customFormat="1" customHeight="1" ht="35.699999999999996">
      <c r="A37" s="1058"/>
      <c r="C37" s="1705"/>
      <c r="D37" s="1707"/>
      <c r="E37" s="1733" t="s">
        <v>329</v>
      </c>
      <c r="F37" s="1023" t="s">
        <v>755</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756</v>
      </c>
      <c r="G38" s="1712" t="s">
        <v>557</v>
      </c>
      <c r="H38" s="626"/>
      <c r="I38" s="626"/>
      <c r="J38" s="358" t="s">
        <v>757</v>
      </c>
      <c r="K38" s="612"/>
      <c r="L38" s="1705"/>
      <c r="M38" s="1705"/>
      <c r="R38" s="1705"/>
      <c r="U38" s="613"/>
      <c r="AA38" s="1701"/>
      <c r="AB38" s="1701"/>
      <c r="AC38" s="1701"/>
      <c r="AD38" s="1701"/>
      <c r="AE38" s="1701"/>
      <c r="AF38" s="1229">
        <v>19</v>
      </c>
    </row>
    <row s="4472" customFormat="1" customHeight="1" ht="24">
      <c r="A39" s="1056"/>
      <c r="C39" s="1705"/>
      <c r="D39" s="644"/>
      <c r="E39" s="1733" t="s">
        <v>758</v>
      </c>
      <c r="F39" s="1023" t="s">
        <v>759</v>
      </c>
      <c r="G39" s="1723" t="s">
        <v>557</v>
      </c>
      <c r="H39" s="626"/>
      <c r="I39" s="626"/>
      <c r="J39" s="358" t="s">
        <v>760</v>
      </c>
      <c r="K39" s="612"/>
      <c r="L39" s="1705"/>
      <c r="M39" s="1705"/>
      <c r="R39" s="1705"/>
      <c r="U39" s="613"/>
      <c r="AA39" s="1701"/>
      <c r="AB39" s="1701"/>
      <c r="AC39" s="1701"/>
      <c r="AD39" s="1701"/>
      <c r="AE39" s="1701"/>
      <c r="AF39" s="1229">
        <v>23</v>
      </c>
    </row>
    <row s="4472" customFormat="1" customHeight="1" ht="24">
      <c r="A40" s="1056"/>
      <c r="C40" s="1705"/>
      <c r="D40" s="1707"/>
      <c r="E40" s="1733" t="s">
        <v>761</v>
      </c>
      <c r="F40" s="1719" t="s">
        <v>762</v>
      </c>
      <c r="G40" s="1712" t="s">
        <v>557</v>
      </c>
      <c r="H40" s="626"/>
      <c r="I40" s="626"/>
      <c r="J40" s="358" t="s">
        <v>763</v>
      </c>
      <c r="K40" s="612"/>
      <c r="L40" s="1705"/>
      <c r="M40" s="1705"/>
      <c r="R40" s="1705"/>
      <c r="U40" s="613"/>
      <c r="AA40" s="1701"/>
      <c r="AB40" s="1701"/>
      <c r="AC40" s="1701"/>
      <c r="AD40" s="1701"/>
      <c r="AE40" s="1701"/>
      <c r="AF40" s="1229">
        <v>23</v>
      </c>
    </row>
    <row s="4472" customFormat="1" customHeight="1" ht="24">
      <c r="A41" s="1056"/>
      <c r="C41" s="1705"/>
      <c r="D41" s="1707"/>
      <c r="E41" s="1733" t="s">
        <v>764</v>
      </c>
      <c r="F41" s="1719" t="s">
        <v>765</v>
      </c>
      <c r="G41" s="1712" t="s">
        <v>557</v>
      </c>
      <c r="H41" s="626"/>
      <c r="I41" s="626"/>
      <c r="J41" s="358" t="s">
        <v>766</v>
      </c>
      <c r="K41" s="612"/>
      <c r="L41" s="1705"/>
      <c r="M41" s="1705"/>
      <c r="R41" s="1705"/>
      <c r="U41" s="613"/>
      <c r="AA41" s="1701"/>
      <c r="AB41" s="1701"/>
      <c r="AC41" s="1701"/>
      <c r="AD41" s="1701"/>
      <c r="AE41" s="1701"/>
      <c r="AF41" s="1229">
        <v>23</v>
      </c>
    </row>
    <row s="4472" customFormat="1" customHeight="1" ht="24">
      <c r="A42" s="1056"/>
      <c r="C42" s="1705"/>
      <c r="D42" s="1707"/>
      <c r="E42" s="1733" t="s">
        <v>767</v>
      </c>
      <c r="F42" s="1719" t="s">
        <v>768</v>
      </c>
      <c r="G42" s="1712" t="s">
        <v>557</v>
      </c>
      <c r="H42" s="626"/>
      <c r="I42" s="626"/>
      <c r="J42" s="358" t="s">
        <v>769</v>
      </c>
      <c r="K42" s="612"/>
      <c r="L42" s="1705"/>
      <c r="M42" s="1705"/>
      <c r="R42" s="1705"/>
      <c r="U42" s="613"/>
      <c r="AA42" s="1701"/>
      <c r="AB42" s="1701"/>
      <c r="AC42" s="1701"/>
      <c r="AD42" s="1701"/>
      <c r="AE42" s="1701"/>
      <c r="AF42" s="1229">
        <v>23</v>
      </c>
    </row>
    <row s="4472" customFormat="1" customHeight="1" ht="35.699999999999996">
      <c r="A43" s="1056"/>
      <c r="C43" s="1705" t="s">
        <v>593</v>
      </c>
      <c r="D43" s="1707"/>
      <c r="E43" s="1733" t="s">
        <v>112</v>
      </c>
      <c r="F43" s="776" t="s">
        <v>634</v>
      </c>
      <c r="G43" s="1715" t="s">
        <v>770</v>
      </c>
      <c r="H43" s="470"/>
      <c r="I43" s="470"/>
      <c r="J43" s="358" t="s">
        <v>771</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772</v>
      </c>
      <c r="G44" s="1712" t="s">
        <v>773</v>
      </c>
      <c r="H44" s="614"/>
      <c r="I44" s="614"/>
      <c r="J44" s="358" t="s">
        <v>774</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775</v>
      </c>
      <c r="G45" s="1723" t="s">
        <v>776</v>
      </c>
      <c r="H45" s="614"/>
      <c r="I45" s="614"/>
      <c r="J45" s="358" t="s">
        <v>777</v>
      </c>
      <c r="K45" s="612"/>
      <c r="L45" s="1705"/>
      <c r="M45" s="1705"/>
      <c r="R45" s="1705"/>
      <c r="U45" s="613"/>
      <c r="AA45" s="1701"/>
      <c r="AB45" s="1701"/>
      <c r="AC45" s="1701"/>
      <c r="AD45" s="1701"/>
      <c r="AE45" s="1701"/>
      <c r="AF45" s="1229">
        <v>23</v>
      </c>
    </row>
    <row s="4472" customFormat="1" customHeight="1" ht="19.95">
      <c r="A46" s="1056"/>
      <c r="C46" s="1705"/>
      <c r="D46" s="1707"/>
      <c r="E46" s="1733" t="s">
        <v>113</v>
      </c>
      <c r="F46" s="776" t="s">
        <v>778</v>
      </c>
      <c r="G46" s="1712" t="s">
        <v>595</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BA6F-9085-73E5-531A-0.71F56E8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557</v>
      </c>
      <c r="H2" s="610"/>
      <c r="I2" s="610"/>
      <c r="J2" s="611" t="s">
        <v>560</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779</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118</v>
      </c>
      <c r="AF9" s="1705">
        <v>1</v>
      </c>
    </row>
    <row customHeight="1" ht="11.549999999999999">
      <c r="E10" s="780"/>
      <c r="F10" s="2436" t="s">
        <v>106</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569</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305</v>
      </c>
      <c r="F13" s="2439"/>
      <c r="G13" s="2439"/>
      <c r="H13" s="1725"/>
      <c r="I13" s="1725"/>
      <c r="J13" s="2196"/>
      <c r="AF13" s="1700">
        <v>11</v>
      </c>
    </row>
    <row customHeight="1" ht="24">
      <c r="E14" s="1726" t="s">
        <v>89</v>
      </c>
      <c r="F14" s="1729" t="s">
        <v>307</v>
      </c>
      <c r="G14" s="1729" t="s">
        <v>571</v>
      </c>
      <c r="H14" s="1729" t="s">
        <v>308</v>
      </c>
      <c r="I14" s="1729" t="s">
        <v>308</v>
      </c>
      <c r="J14" s="2196"/>
      <c r="AF14" s="1700">
        <v>23</v>
      </c>
    </row>
    <row customHeight="1" ht="19.95">
      <c r="D15" s="1707"/>
      <c r="E15" s="1699" t="s">
        <v>110</v>
      </c>
      <c r="F15" s="776" t="s">
        <v>780</v>
      </c>
      <c r="G15" s="1726" t="s">
        <v>557</v>
      </c>
      <c r="H15" s="626"/>
      <c r="I15" s="626"/>
      <c r="J15" s="358" t="s">
        <v>781</v>
      </c>
      <c r="K15" s="612" t="s">
        <v>635</v>
      </c>
      <c r="AF15" s="1700">
        <v>19</v>
      </c>
    </row>
    <row customHeight="1" ht="24">
      <c r="D16" s="1707"/>
      <c r="E16" s="1699" t="s">
        <v>111</v>
      </c>
      <c r="F16" s="1734" t="s">
        <v>782</v>
      </c>
      <c r="G16" s="1726" t="s">
        <v>557</v>
      </c>
      <c r="H16" s="627">
        <f>SUM(H17,H20:H27)</f>
        <v>0</v>
      </c>
      <c r="I16" s="627">
        <f>SUM(I17,I20:I27)</f>
        <v>0</v>
      </c>
      <c r="J16" s="358" t="s">
        <v>783</v>
      </c>
      <c r="K16" s="612" t="s">
        <v>635</v>
      </c>
      <c r="AF16" s="1700">
        <v>23</v>
      </c>
    </row>
    <row customHeight="1" ht="35.699999999999996">
      <c r="D17" s="1707"/>
      <c r="E17" s="1733" t="s">
        <v>713</v>
      </c>
      <c r="F17" s="1736" t="s">
        <v>784</v>
      </c>
      <c r="G17" s="1723" t="s">
        <v>557</v>
      </c>
      <c r="H17" s="626"/>
      <c r="I17" s="626"/>
      <c r="J17" s="358" t="s">
        <v>785</v>
      </c>
      <c r="K17" s="612"/>
      <c r="AF17" s="1700">
        <v>34</v>
      </c>
    </row>
    <row customHeight="1" ht="19.95">
      <c r="D18" s="1707"/>
      <c r="E18" s="1733" t="s">
        <v>716</v>
      </c>
      <c r="F18" s="1737" t="s">
        <v>786</v>
      </c>
      <c r="G18" s="1723" t="s">
        <v>557</v>
      </c>
      <c r="H18" s="626"/>
      <c r="I18" s="626"/>
      <c r="J18" s="358"/>
      <c r="K18" s="612"/>
      <c r="AF18" s="1700">
        <v>19</v>
      </c>
    </row>
    <row customHeight="1" ht="24">
      <c r="D19" s="1707"/>
      <c r="E19" s="1733" t="s">
        <v>719</v>
      </c>
      <c r="F19" s="1737" t="s">
        <v>787</v>
      </c>
      <c r="G19" s="1723" t="s">
        <v>557</v>
      </c>
      <c r="H19" s="626"/>
      <c r="I19" s="626"/>
      <c r="J19" s="358"/>
      <c r="K19" s="612"/>
      <c r="AF19" s="1700">
        <v>23</v>
      </c>
    </row>
    <row customHeight="1" ht="35.699999999999996">
      <c r="D20" s="1707"/>
      <c r="E20" s="1733" t="s">
        <v>312</v>
      </c>
      <c r="F20" s="1736" t="s">
        <v>788</v>
      </c>
      <c r="G20" s="1723" t="s">
        <v>557</v>
      </c>
      <c r="H20" s="626"/>
      <c r="I20" s="626"/>
      <c r="J20" s="358"/>
      <c r="K20" s="612"/>
      <c r="AF20" s="1700">
        <v>34</v>
      </c>
    </row>
    <row customHeight="1" ht="48.29999999999999">
      <c r="D21" s="1707"/>
      <c r="E21" s="1733" t="s">
        <v>315</v>
      </c>
      <c r="F21" s="1736" t="s">
        <v>789</v>
      </c>
      <c r="G21" s="1723" t="s">
        <v>557</v>
      </c>
      <c r="H21" s="626"/>
      <c r="I21" s="626"/>
      <c r="J21" s="358"/>
      <c r="K21" s="612"/>
      <c r="AF21" s="1700">
        <v>46</v>
      </c>
    </row>
    <row customHeight="1" ht="60">
      <c r="D22" s="1707"/>
      <c r="E22" s="1733" t="s">
        <v>733</v>
      </c>
      <c r="F22" s="1736" t="s">
        <v>790</v>
      </c>
      <c r="G22" s="1723" t="s">
        <v>557</v>
      </c>
      <c r="H22" s="626"/>
      <c r="I22" s="626"/>
      <c r="J22" s="358"/>
      <c r="K22" s="612"/>
      <c r="AF22" s="1700">
        <v>57</v>
      </c>
    </row>
    <row customHeight="1" ht="35.699999999999996">
      <c r="D23" s="1707"/>
      <c r="E23" s="1733" t="s">
        <v>740</v>
      </c>
      <c r="F23" s="1736" t="s">
        <v>791</v>
      </c>
      <c r="G23" s="1723" t="s">
        <v>557</v>
      </c>
      <c r="H23" s="626"/>
      <c r="I23" s="626"/>
      <c r="J23" s="358"/>
      <c r="K23" s="612"/>
      <c r="AF23" s="1700">
        <v>34</v>
      </c>
    </row>
    <row customHeight="1" ht="35.699999999999996">
      <c r="D24" s="1707"/>
      <c r="E24" s="1733" t="s">
        <v>742</v>
      </c>
      <c r="F24" s="1736" t="s">
        <v>792</v>
      </c>
      <c r="G24" s="1723" t="s">
        <v>557</v>
      </c>
      <c r="H24" s="626"/>
      <c r="I24" s="626"/>
      <c r="J24" s="358"/>
      <c r="K24" s="612"/>
      <c r="AF24" s="1700">
        <v>34</v>
      </c>
    </row>
    <row customHeight="1" ht="24">
      <c r="D25" s="1707"/>
      <c r="E25" s="1733" t="s">
        <v>744</v>
      </c>
      <c r="F25" s="1736" t="s">
        <v>793</v>
      </c>
      <c r="G25" s="1723" t="s">
        <v>557</v>
      </c>
      <c r="H25" s="626"/>
      <c r="I25" s="626"/>
      <c r="J25" s="358"/>
      <c r="K25" s="612"/>
      <c r="AF25" s="1700">
        <v>23</v>
      </c>
    </row>
    <row customHeight="1" ht="76.5">
      <c r="D26" s="1707"/>
      <c r="E26" s="1733" t="s">
        <v>746</v>
      </c>
      <c r="F26" s="1736" t="s">
        <v>794</v>
      </c>
      <c r="G26" s="1723" t="s">
        <v>557</v>
      </c>
      <c r="H26" s="626"/>
      <c r="I26" s="626"/>
      <c r="J26" s="358"/>
      <c r="K26" s="612"/>
      <c r="AF26" s="1700">
        <v>73</v>
      </c>
    </row>
    <row s="4472" customFormat="1" customHeight="1" ht="35.699999999999996">
      <c r="A27" s="1056"/>
      <c r="C27" s="1705"/>
      <c r="D27" s="1707"/>
      <c r="E27" s="1698" t="s">
        <v>750</v>
      </c>
      <c r="F27" s="1697" t="s">
        <v>795</v>
      </c>
      <c r="G27" s="1724" t="s">
        <v>557</v>
      </c>
      <c r="H27" s="648">
        <f>SUM(H28:H29)</f>
        <v>0</v>
      </c>
      <c r="I27" s="648">
        <f>SUM(I28:I29)</f>
        <v>0</v>
      </c>
      <c r="J27" s="358" t="s">
        <v>748</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582</v>
      </c>
      <c r="G29" s="641"/>
      <c r="H29" s="642"/>
      <c r="I29" s="642"/>
      <c r="J29" s="370" t="s">
        <v>749</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796</v>
      </c>
      <c r="G30" s="1723" t="s">
        <v>557</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797</v>
      </c>
      <c r="G31" s="1723" t="s">
        <v>557</v>
      </c>
      <c r="H31" s="626"/>
      <c r="I31" s="626"/>
      <c r="J31" s="358" t="s">
        <v>798</v>
      </c>
      <c r="K31" s="612"/>
      <c r="L31" s="1705"/>
      <c r="M31" s="1705"/>
      <c r="R31" s="1705"/>
      <c r="U31" s="613"/>
      <c r="AA31" s="1701"/>
      <c r="AB31" s="1701"/>
      <c r="AC31" s="1701"/>
      <c r="AD31" s="1701"/>
      <c r="AE31" s="1701"/>
      <c r="AF31" s="1229">
        <v>34</v>
      </c>
    </row>
    <row s="4472" customFormat="1" customHeight="1" ht="24">
      <c r="A32" s="1056"/>
      <c r="C32" s="1705"/>
      <c r="D32" s="1707"/>
      <c r="E32" s="1733" t="s">
        <v>758</v>
      </c>
      <c r="F32" s="759" t="s">
        <v>762</v>
      </c>
      <c r="G32" s="1723" t="s">
        <v>557</v>
      </c>
      <c r="H32" s="626"/>
      <c r="I32" s="626"/>
      <c r="J32" s="358" t="s">
        <v>799</v>
      </c>
      <c r="K32" s="612"/>
      <c r="L32" s="1705"/>
      <c r="M32" s="1705"/>
      <c r="R32" s="1705"/>
      <c r="U32" s="613"/>
      <c r="AA32" s="1701"/>
      <c r="AB32" s="1701"/>
      <c r="AC32" s="1701"/>
      <c r="AD32" s="1701"/>
      <c r="AE32" s="1701"/>
      <c r="AF32" s="1229">
        <v>23</v>
      </c>
    </row>
    <row s="4472" customFormat="1" customHeight="1" ht="24">
      <c r="A33" s="1056"/>
      <c r="C33" s="1705"/>
      <c r="D33" s="1707"/>
      <c r="E33" s="1733" t="s">
        <v>800</v>
      </c>
      <c r="F33" s="759" t="s">
        <v>801</v>
      </c>
      <c r="G33" s="1723" t="s">
        <v>557</v>
      </c>
      <c r="H33" s="626"/>
      <c r="I33" s="626"/>
      <c r="J33" s="358" t="s">
        <v>802</v>
      </c>
      <c r="K33" s="612"/>
      <c r="L33" s="1705"/>
      <c r="M33" s="1705"/>
      <c r="R33" s="1705"/>
      <c r="U33" s="613"/>
      <c r="AA33" s="1701"/>
      <c r="AB33" s="1701"/>
      <c r="AC33" s="1701"/>
      <c r="AD33" s="1701"/>
      <c r="AE33" s="1701"/>
      <c r="AF33" s="1229">
        <v>23</v>
      </c>
    </row>
    <row s="4472" customFormat="1" customHeight="1" ht="24">
      <c r="A34" s="1056"/>
      <c r="C34" s="1705"/>
      <c r="D34" s="1707"/>
      <c r="E34" s="1733" t="s">
        <v>803</v>
      </c>
      <c r="F34" s="759" t="s">
        <v>768</v>
      </c>
      <c r="G34" s="1723" t="s">
        <v>557</v>
      </c>
      <c r="H34" s="626"/>
      <c r="I34" s="626"/>
      <c r="J34" s="358" t="s">
        <v>804</v>
      </c>
      <c r="K34" s="612"/>
      <c r="L34" s="1705"/>
      <c r="M34" s="1705"/>
      <c r="R34" s="1705"/>
      <c r="U34" s="613"/>
      <c r="AA34" s="1701"/>
      <c r="AB34" s="1701"/>
      <c r="AC34" s="1701"/>
      <c r="AD34" s="1701"/>
      <c r="AE34" s="1701"/>
      <c r="AF34" s="1229">
        <v>23</v>
      </c>
    </row>
    <row s="4472" customFormat="1" customHeight="1" ht="35.699999999999996">
      <c r="A35" s="1056"/>
      <c r="C35" s="1705" t="s">
        <v>593</v>
      </c>
      <c r="D35" s="1707"/>
      <c r="E35" s="1733" t="s">
        <v>112</v>
      </c>
      <c r="F35" s="1730" t="s">
        <v>634</v>
      </c>
      <c r="G35" s="1726" t="s">
        <v>311</v>
      </c>
      <c r="H35" s="470"/>
      <c r="I35" s="470"/>
      <c r="J35" s="358" t="s">
        <v>805</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806</v>
      </c>
      <c r="G36" s="1723" t="s">
        <v>773</v>
      </c>
      <c r="H36" s="614"/>
      <c r="I36" s="614"/>
      <c r="J36" s="358" t="s">
        <v>774</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807</v>
      </c>
      <c r="G37" s="1723" t="s">
        <v>776</v>
      </c>
      <c r="H37" s="614"/>
      <c r="I37" s="614"/>
      <c r="J37" s="358" t="s">
        <v>777</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808</v>
      </c>
      <c r="F39" s="2354" t="s">
        <v>809</v>
      </c>
      <c r="G39" s="2354"/>
      <c r="H39" s="438"/>
      <c r="I39" s="438"/>
      <c r="J39" s="438"/>
      <c r="AF39" s="1700">
        <v>26</v>
      </c>
    </row>
    <row s="3623" customFormat="1" customHeight="1" ht="39.75">
      <c r="A40" s="1056"/>
      <c r="B40" s="1705"/>
      <c r="C40" s="1705"/>
      <c r="D40" s="420"/>
      <c r="F40" s="2354" t="s">
        <v>810</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A6A1D-11D4-2677-A1AE-0.7F24381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118</v>
      </c>
      <c r="J6" s="1091"/>
      <c r="X6" s="574">
        <v>1</v>
      </c>
    </row>
    <row customHeight="1" ht="11.549999999999999">
      <c r="D7" s="780"/>
      <c r="E7" s="2436" t="s">
        <v>106</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569</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570</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305</v>
      </c>
      <c r="E10" s="2171"/>
      <c r="F10" s="2171"/>
      <c r="G10" s="2171"/>
      <c r="H10" s="2171"/>
      <c r="I10" s="2171"/>
      <c r="J10" s="2172"/>
      <c r="K10" s="2268"/>
      <c r="L10" s="578"/>
      <c r="X10" s="827">
        <v>11</v>
      </c>
    </row>
    <row s="4523" customFormat="1" customHeight="1" ht="24">
      <c r="A11" s="2454"/>
      <c r="B11" s="2454"/>
      <c r="C11" s="726"/>
      <c r="D11" s="772" t="s">
        <v>89</v>
      </c>
      <c r="E11" s="774" t="s">
        <v>811</v>
      </c>
      <c r="F11" s="774" t="s">
        <v>571</v>
      </c>
      <c r="G11" s="534" t="s">
        <v>308</v>
      </c>
      <c r="H11" s="534" t="s">
        <v>395</v>
      </c>
      <c r="I11" s="876" t="s">
        <v>308</v>
      </c>
      <c r="J11" s="877" t="s">
        <v>395</v>
      </c>
      <c r="K11" s="2301"/>
      <c r="L11" s="727"/>
      <c r="X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1095"/>
      <c r="X12" s="580">
        <v>10</v>
      </c>
    </row>
    <row customHeight="1" ht="22.5">
      <c r="A13" s="2461" t="s">
        <v>812</v>
      </c>
      <c r="D13" s="1022" t="s">
        <v>110</v>
      </c>
      <c r="E13" s="348" t="s">
        <v>813</v>
      </c>
      <c r="F13" s="729" t="s">
        <v>814</v>
      </c>
      <c r="G13" s="626"/>
      <c r="H13" s="730"/>
      <c r="I13" s="626"/>
      <c r="J13" s="730"/>
      <c r="K13" s="358" t="s">
        <v>815</v>
      </c>
      <c r="L13" s="789"/>
      <c r="X13" s="574">
        <v>0</v>
      </c>
    </row>
    <row customHeight="1" ht="22.5">
      <c r="A14" s="2461"/>
      <c r="D14" s="608" t="s">
        <v>111</v>
      </c>
      <c r="E14" s="348" t="s">
        <v>816</v>
      </c>
      <c r="F14" s="729" t="s">
        <v>817</v>
      </c>
      <c r="G14" s="626"/>
      <c r="H14" s="731"/>
      <c r="I14" s="626"/>
      <c r="J14" s="731"/>
      <c r="K14" s="358" t="s">
        <v>818</v>
      </c>
      <c r="L14" s="789"/>
      <c r="X14" s="574">
        <v>0</v>
      </c>
    </row>
    <row s="4523" customFormat="1" customHeight="1" ht="78.75">
      <c r="A15" s="2461"/>
      <c r="B15" s="580"/>
      <c r="D15" s="1022" t="s">
        <v>91</v>
      </c>
      <c r="E15" s="776" t="s">
        <v>819</v>
      </c>
      <c r="F15" s="1019" t="s">
        <v>311</v>
      </c>
      <c r="G15" s="1019" t="s">
        <v>311</v>
      </c>
      <c r="H15" s="175"/>
      <c r="I15" s="1019" t="s">
        <v>311</v>
      </c>
      <c r="J15" s="175"/>
      <c r="K15" s="358" t="s">
        <v>820</v>
      </c>
      <c r="L15" s="789"/>
      <c r="X15" s="827">
        <v>0</v>
      </c>
    </row>
    <row s="4523" customFormat="1" customHeight="1" ht="22.5">
      <c r="A16" s="2461"/>
      <c r="B16" s="580"/>
      <c r="D16" s="1022" t="s">
        <v>329</v>
      </c>
      <c r="E16" s="1023" t="s">
        <v>821</v>
      </c>
      <c r="F16" s="1019" t="s">
        <v>822</v>
      </c>
      <c r="G16" s="886"/>
      <c r="H16" s="175"/>
      <c r="I16" s="886"/>
      <c r="J16" s="175"/>
      <c r="K16" s="358"/>
      <c r="L16" s="789"/>
      <c r="X16" s="827">
        <v>0</v>
      </c>
    </row>
    <row s="4523" customFormat="1" customHeight="1" ht="22.5">
      <c r="A17" s="2461"/>
      <c r="B17" s="580"/>
      <c r="D17" s="1022" t="s">
        <v>337</v>
      </c>
      <c r="E17" s="1023" t="s">
        <v>823</v>
      </c>
      <c r="F17" s="1019" t="s">
        <v>824</v>
      </c>
      <c r="G17" s="886"/>
      <c r="H17" s="175"/>
      <c r="I17" s="886"/>
      <c r="J17" s="175"/>
      <c r="K17" s="358"/>
      <c r="L17" s="789"/>
      <c r="X17" s="827">
        <v>0</v>
      </c>
    </row>
    <row s="4523" customFormat="1" customHeight="1" ht="33.75">
      <c r="A18" s="2461"/>
      <c r="B18" s="580"/>
      <c r="D18" s="1022" t="s">
        <v>339</v>
      </c>
      <c r="E18" s="1023" t="s">
        <v>825</v>
      </c>
      <c r="F18" s="1019" t="s">
        <v>576</v>
      </c>
      <c r="G18" s="749"/>
      <c r="H18" s="175"/>
      <c r="I18" s="749"/>
      <c r="J18" s="175"/>
      <c r="K18" s="358"/>
      <c r="L18" s="789"/>
      <c r="X18" s="827">
        <v>0</v>
      </c>
    </row>
    <row customHeight="1" ht="101.25">
      <c r="A19" s="2461"/>
      <c r="D19" s="1022" t="s">
        <v>92</v>
      </c>
      <c r="E19" s="348" t="s">
        <v>826</v>
      </c>
      <c r="F19" s="729" t="s">
        <v>551</v>
      </c>
      <c r="G19" s="732"/>
      <c r="H19" s="731"/>
      <c r="I19" s="1024"/>
      <c r="J19" s="731"/>
      <c r="K19" s="358" t="s">
        <v>827</v>
      </c>
      <c r="L19" s="789"/>
      <c r="X19" s="574">
        <v>0</v>
      </c>
    </row>
    <row s="4523" customFormat="1" customHeight="1" ht="18.75">
      <c r="A20" s="2461"/>
      <c r="C20" s="1025"/>
      <c r="D20" s="1022" t="s">
        <v>758</v>
      </c>
      <c r="E20" s="1023" t="s">
        <v>828</v>
      </c>
      <c r="F20" s="1019" t="s">
        <v>311</v>
      </c>
      <c r="G20" s="1019" t="s">
        <v>311</v>
      </c>
      <c r="H20" s="1018" t="s">
        <v>311</v>
      </c>
      <c r="I20" s="1019" t="s">
        <v>311</v>
      </c>
      <c r="J20" s="1018" t="s">
        <v>311</v>
      </c>
      <c r="K20" s="1017"/>
      <c r="L20" s="789"/>
      <c r="W20" s="744"/>
      <c r="X20" s="827">
        <v>0</v>
      </c>
    </row>
    <row s="4523" customFormat="1" customHeight="1" ht="33.75">
      <c r="A21" s="2461"/>
      <c r="C21" s="1025"/>
      <c r="D21" s="1022" t="s">
        <v>761</v>
      </c>
      <c r="E21" s="645" t="s">
        <v>829</v>
      </c>
      <c r="F21" s="1019" t="s">
        <v>830</v>
      </c>
      <c r="G21" s="749"/>
      <c r="H21" s="175"/>
      <c r="I21" s="749"/>
      <c r="J21" s="175"/>
      <c r="K21" s="1017"/>
      <c r="L21" s="789"/>
      <c r="W21" s="744"/>
      <c r="X21" s="827">
        <v>0</v>
      </c>
    </row>
    <row s="4523" customFormat="1" customHeight="1" ht="33.75">
      <c r="A22" s="2461"/>
      <c r="C22" s="1025"/>
      <c r="D22" s="1022" t="s">
        <v>764</v>
      </c>
      <c r="E22" s="645" t="s">
        <v>831</v>
      </c>
      <c r="F22" s="1019" t="s">
        <v>832</v>
      </c>
      <c r="G22" s="749"/>
      <c r="H22" s="175"/>
      <c r="I22" s="749"/>
      <c r="J22" s="175"/>
      <c r="K22" s="1017"/>
      <c r="L22" s="789"/>
      <c r="W22" s="744"/>
      <c r="X22" s="827">
        <v>0</v>
      </c>
    </row>
    <row s="4523" customFormat="1" customHeight="1" ht="22.5">
      <c r="A23" s="2461"/>
      <c r="C23" s="1025"/>
      <c r="D23" s="1022" t="s">
        <v>800</v>
      </c>
      <c r="E23" s="1023" t="s">
        <v>833</v>
      </c>
      <c r="F23" s="1019" t="s">
        <v>311</v>
      </c>
      <c r="G23" s="1019" t="s">
        <v>311</v>
      </c>
      <c r="H23" s="1018" t="s">
        <v>311</v>
      </c>
      <c r="I23" s="1019" t="s">
        <v>311</v>
      </c>
      <c r="J23" s="1018" t="s">
        <v>311</v>
      </c>
      <c r="K23" s="1017"/>
      <c r="L23" s="789"/>
      <c r="W23" s="744"/>
      <c r="X23" s="827">
        <v>0</v>
      </c>
    </row>
    <row s="4523" customFormat="1" customHeight="1" ht="22.5">
      <c r="A24" s="2461"/>
      <c r="C24" s="1025"/>
      <c r="D24" s="1022" t="s">
        <v>834</v>
      </c>
      <c r="E24" s="645" t="s">
        <v>835</v>
      </c>
      <c r="F24" s="1019" t="s">
        <v>836</v>
      </c>
      <c r="G24" s="749"/>
      <c r="H24" s="755"/>
      <c r="I24" s="749"/>
      <c r="J24" s="755"/>
      <c r="K24" s="1017"/>
      <c r="L24" s="789"/>
      <c r="W24" s="744"/>
      <c r="X24" s="827">
        <v>0</v>
      </c>
    </row>
    <row s="4523" customFormat="1" customHeight="1" ht="22.5">
      <c r="A25" s="2461"/>
      <c r="C25" s="1025"/>
      <c r="D25" s="1022" t="s">
        <v>837</v>
      </c>
      <c r="E25" s="645" t="s">
        <v>838</v>
      </c>
      <c r="F25" s="1019" t="s">
        <v>311</v>
      </c>
      <c r="G25" s="1019" t="s">
        <v>311</v>
      </c>
      <c r="H25" s="1018" t="s">
        <v>311</v>
      </c>
      <c r="I25" s="1019" t="s">
        <v>311</v>
      </c>
      <c r="J25" s="1018" t="s">
        <v>311</v>
      </c>
      <c r="K25" s="1017"/>
      <c r="L25" s="789"/>
      <c r="W25" s="744"/>
      <c r="X25" s="827">
        <v>0</v>
      </c>
    </row>
    <row s="4523" customFormat="1" customHeight="1" ht="18.75">
      <c r="A26" s="2461"/>
      <c r="C26" s="1025"/>
      <c r="D26" s="1022" t="s">
        <v>839</v>
      </c>
      <c r="E26" s="622" t="s">
        <v>840</v>
      </c>
      <c r="F26" s="1019" t="s">
        <v>841</v>
      </c>
      <c r="G26" s="749"/>
      <c r="H26" s="755"/>
      <c r="I26" s="749"/>
      <c r="J26" s="755"/>
      <c r="K26" s="1017"/>
      <c r="L26" s="789"/>
      <c r="W26" s="744"/>
      <c r="X26" s="827">
        <v>0</v>
      </c>
    </row>
    <row s="4523" customFormat="1" customHeight="1" ht="18.75">
      <c r="A27" s="2461"/>
      <c r="C27" s="1025"/>
      <c r="D27" s="1022" t="s">
        <v>842</v>
      </c>
      <c r="E27" s="622" t="s">
        <v>843</v>
      </c>
      <c r="F27" s="1019" t="s">
        <v>844</v>
      </c>
      <c r="G27" s="749"/>
      <c r="H27" s="755"/>
      <c r="I27" s="749"/>
      <c r="J27" s="755"/>
      <c r="K27" s="1017"/>
      <c r="L27" s="789"/>
      <c r="W27" s="744"/>
      <c r="X27" s="827">
        <v>0</v>
      </c>
    </row>
    <row s="4523" customFormat="1" customHeight="1" ht="18.75">
      <c r="A28" s="2461"/>
      <c r="C28" s="1025"/>
      <c r="D28" s="1022" t="s">
        <v>845</v>
      </c>
      <c r="E28" s="645" t="s">
        <v>846</v>
      </c>
      <c r="F28" s="1019" t="s">
        <v>311</v>
      </c>
      <c r="G28" s="1019" t="s">
        <v>311</v>
      </c>
      <c r="H28" s="1018" t="s">
        <v>311</v>
      </c>
      <c r="I28" s="1019" t="s">
        <v>311</v>
      </c>
      <c r="J28" s="1018" t="s">
        <v>311</v>
      </c>
      <c r="K28" s="1017"/>
      <c r="L28" s="789"/>
      <c r="W28" s="744"/>
      <c r="X28" s="827">
        <v>0</v>
      </c>
    </row>
    <row s="4523" customFormat="1" customHeight="1" ht="18.75">
      <c r="A29" s="2461"/>
      <c r="C29" s="1025"/>
      <c r="D29" s="1022" t="s">
        <v>847</v>
      </c>
      <c r="E29" s="622" t="s">
        <v>840</v>
      </c>
      <c r="F29" s="1019" t="s">
        <v>848</v>
      </c>
      <c r="G29" s="749"/>
      <c r="H29" s="755"/>
      <c r="I29" s="749"/>
      <c r="J29" s="755"/>
      <c r="K29" s="1017"/>
      <c r="L29" s="789"/>
      <c r="W29" s="744"/>
      <c r="X29" s="827">
        <v>0</v>
      </c>
    </row>
    <row s="4523" customFormat="1" customHeight="1" ht="18.75">
      <c r="A30" s="2461"/>
      <c r="C30" s="1025"/>
      <c r="D30" s="1022" t="s">
        <v>849</v>
      </c>
      <c r="E30" s="622" t="s">
        <v>850</v>
      </c>
      <c r="F30" s="1019" t="s">
        <v>851</v>
      </c>
      <c r="G30" s="749"/>
      <c r="H30" s="755"/>
      <c r="I30" s="749"/>
      <c r="J30" s="755"/>
      <c r="K30" s="1017"/>
      <c r="L30" s="789"/>
      <c r="W30" s="744"/>
      <c r="X30" s="827">
        <v>0</v>
      </c>
    </row>
    <row customHeight="1" ht="126.75">
      <c r="A31" s="2461"/>
      <c r="D31" s="1022" t="s">
        <v>112</v>
      </c>
      <c r="E31" s="348" t="s">
        <v>852</v>
      </c>
      <c r="F31" s="729" t="s">
        <v>563</v>
      </c>
      <c r="G31" s="626"/>
      <c r="H31" s="731"/>
      <c r="I31" s="626"/>
      <c r="J31" s="731"/>
      <c r="K31" s="358" t="s">
        <v>853</v>
      </c>
      <c r="L31" s="789"/>
      <c r="X31" s="574">
        <v>0</v>
      </c>
    </row>
    <row customHeight="1" ht="56.25">
      <c r="A32" s="2461"/>
      <c r="D32" s="1022" t="s">
        <v>93</v>
      </c>
      <c r="E32" s="348" t="s">
        <v>854</v>
      </c>
      <c r="F32" s="608" t="s">
        <v>824</v>
      </c>
      <c r="G32" s="626"/>
      <c r="H32" s="731"/>
      <c r="I32" s="626"/>
      <c r="J32" s="731"/>
      <c r="K32" s="358" t="s">
        <v>855</v>
      </c>
      <c r="L32" s="789"/>
      <c r="X32" s="574">
        <v>0</v>
      </c>
    </row>
    <row customHeight="1" ht="11.25">
      <c r="A33" s="2461"/>
      <c r="E33" s="733"/>
      <c r="F33" s="250"/>
      <c r="G33" s="250"/>
      <c r="H33" s="250"/>
      <c r="I33" s="250"/>
      <c r="J33" s="250"/>
      <c r="K33" s="250"/>
      <c r="X33" s="574">
        <v>0</v>
      </c>
    </row>
    <row customHeight="1" ht="12.75">
      <c r="A34" s="2461"/>
      <c r="D34" s="134">
        <v>1</v>
      </c>
      <c r="E34" s="404" t="s">
        <v>856</v>
      </c>
      <c r="X34" s="574">
        <v>0</v>
      </c>
    </row>
    <row customHeight="1" ht="11.25">
      <c r="A35" s="2461"/>
      <c r="D35" s="438"/>
      <c r="E35" s="404" t="s">
        <v>857</v>
      </c>
      <c r="X35" s="574">
        <v>0</v>
      </c>
    </row>
    <row s="4523" customFormat="1" customHeight="1" ht="11.549999999999999">
      <c r="A36" s="1102"/>
      <c r="B36" s="587"/>
      <c r="D36" s="1103"/>
      <c r="E36" s="1104"/>
      <c r="X36" s="578">
        <v>11</v>
      </c>
    </row>
    <row s="4523" customFormat="1" customHeight="1" ht="22.5" hidden="1">
      <c r="A37" s="2461" t="s">
        <v>858</v>
      </c>
      <c r="B37" s="580"/>
      <c r="D37" s="1022">
        <v>1</v>
      </c>
      <c r="E37" s="776" t="s">
        <v>859</v>
      </c>
      <c r="F37" s="729" t="s">
        <v>814</v>
      </c>
      <c r="G37" s="626"/>
      <c r="H37" s="588"/>
      <c r="I37" s="626"/>
      <c r="J37" s="588"/>
      <c r="K37" s="358" t="s">
        <v>860</v>
      </c>
      <c r="X37" s="827">
        <v>0</v>
      </c>
    </row>
    <row s="4523" customFormat="1" customHeight="1" ht="22.5" hidden="1">
      <c r="A38" s="2461"/>
      <c r="B38" s="580"/>
      <c r="D38" s="738" t="s">
        <v>111</v>
      </c>
      <c r="E38" s="1101" t="s">
        <v>861</v>
      </c>
      <c r="F38" s="1105" t="s">
        <v>551</v>
      </c>
      <c r="G38" s="1105" t="s">
        <v>551</v>
      </c>
      <c r="H38" s="1099"/>
      <c r="I38" s="1105" t="s">
        <v>551</v>
      </c>
      <c r="J38" s="1099"/>
      <c r="K38" s="1100"/>
      <c r="X38" s="827">
        <v>0</v>
      </c>
    </row>
    <row s="4523" customFormat="1" customHeight="1" ht="33.75" hidden="1">
      <c r="A39" s="2461"/>
      <c r="B39" s="580"/>
      <c r="D39" s="734" t="s">
        <v>716</v>
      </c>
      <c r="E39" s="792" t="s">
        <v>862</v>
      </c>
      <c r="F39" s="729" t="s">
        <v>863</v>
      </c>
      <c r="G39" s="737"/>
      <c r="H39" s="1092"/>
      <c r="I39" s="737"/>
      <c r="J39" s="1092"/>
      <c r="K39" s="358" t="s">
        <v>864</v>
      </c>
      <c r="X39" s="827">
        <v>0</v>
      </c>
    </row>
    <row s="4523" customFormat="1" customHeight="1" ht="33.75" hidden="1">
      <c r="A40" s="2461"/>
      <c r="B40" s="580"/>
      <c r="D40" s="734" t="s">
        <v>719</v>
      </c>
      <c r="E40" s="792" t="s">
        <v>865</v>
      </c>
      <c r="F40" s="1096" t="s">
        <v>866</v>
      </c>
      <c r="G40" s="810"/>
      <c r="H40" s="1092"/>
      <c r="I40" s="810"/>
      <c r="J40" s="1092"/>
      <c r="K40" s="358" t="s">
        <v>867</v>
      </c>
      <c r="X40" s="827">
        <v>0</v>
      </c>
    </row>
    <row s="4523" customFormat="1" customHeight="1" ht="22.5" hidden="1">
      <c r="A41" s="2461"/>
      <c r="B41" s="580"/>
      <c r="D41" s="734" t="s">
        <v>91</v>
      </c>
      <c r="E41" s="791" t="s">
        <v>868</v>
      </c>
      <c r="F41" s="729" t="s">
        <v>551</v>
      </c>
      <c r="G41" s="729" t="s">
        <v>551</v>
      </c>
      <c r="H41" s="1093"/>
      <c r="I41" s="729" t="s">
        <v>551</v>
      </c>
      <c r="J41" s="1093"/>
      <c r="K41" s="371"/>
      <c r="X41" s="827">
        <v>0</v>
      </c>
    </row>
    <row s="4523" customFormat="1" customHeight="1" ht="45" hidden="1">
      <c r="A42" s="2461"/>
      <c r="B42" s="580"/>
      <c r="D42" s="734" t="s">
        <v>329</v>
      </c>
      <c r="E42" s="792" t="s">
        <v>869</v>
      </c>
      <c r="F42" s="729" t="s">
        <v>563</v>
      </c>
      <c r="G42" s="626"/>
      <c r="H42" s="1093"/>
      <c r="I42" s="626"/>
      <c r="J42" s="1093"/>
      <c r="K42" s="371" t="s">
        <v>870</v>
      </c>
      <c r="X42" s="827">
        <v>0</v>
      </c>
    </row>
    <row s="4523" customFormat="1" customHeight="1" ht="45" hidden="1">
      <c r="A43" s="2461"/>
      <c r="B43" s="580"/>
      <c r="D43" s="734" t="s">
        <v>337</v>
      </c>
      <c r="E43" s="736" t="s">
        <v>871</v>
      </c>
      <c r="F43" s="1097" t="s">
        <v>563</v>
      </c>
      <c r="G43" s="811"/>
      <c r="H43" s="1092"/>
      <c r="I43" s="811"/>
      <c r="J43" s="1092"/>
      <c r="K43" s="371" t="s">
        <v>872</v>
      </c>
      <c r="X43" s="827">
        <v>0</v>
      </c>
    </row>
    <row s="4523" customFormat="1" customHeight="1" ht="11.25" hidden="1">
      <c r="A44" s="2461"/>
      <c r="B44" s="580"/>
      <c r="D44" s="734" t="s">
        <v>92</v>
      </c>
      <c r="E44" s="735" t="s">
        <v>873</v>
      </c>
      <c r="F44" s="729" t="s">
        <v>863</v>
      </c>
      <c r="G44" s="737"/>
      <c r="H44" s="1092"/>
      <c r="I44" s="737"/>
      <c r="J44" s="1092"/>
      <c r="K44" s="358"/>
      <c r="X44" s="827">
        <v>0</v>
      </c>
    </row>
    <row s="4523" customFormat="1" customHeight="1" ht="11.25" hidden="1">
      <c r="A45" s="2461"/>
      <c r="B45" s="580"/>
      <c r="D45" s="734" t="s">
        <v>758</v>
      </c>
      <c r="E45" s="736" t="s">
        <v>874</v>
      </c>
      <c r="F45" s="729" t="s">
        <v>863</v>
      </c>
      <c r="G45" s="737"/>
      <c r="H45" s="1092"/>
      <c r="I45" s="737"/>
      <c r="J45" s="1092"/>
      <c r="K45" s="358"/>
      <c r="X45" s="827">
        <v>0</v>
      </c>
    </row>
    <row s="4523" customFormat="1" customHeight="1" ht="11.25" hidden="1">
      <c r="A46" s="2461"/>
      <c r="B46" s="580"/>
      <c r="D46" s="734" t="s">
        <v>800</v>
      </c>
      <c r="E46" s="736" t="s">
        <v>875</v>
      </c>
      <c r="F46" s="729" t="s">
        <v>863</v>
      </c>
      <c r="G46" s="737"/>
      <c r="H46" s="1092"/>
      <c r="I46" s="737"/>
      <c r="J46" s="1092"/>
      <c r="K46" s="358"/>
      <c r="X46" s="827">
        <v>0</v>
      </c>
    </row>
    <row s="4523" customFormat="1" customHeight="1" ht="11.25" hidden="1">
      <c r="A47" s="2461"/>
      <c r="B47" s="580"/>
      <c r="D47" s="734" t="s">
        <v>803</v>
      </c>
      <c r="E47" s="736" t="s">
        <v>876</v>
      </c>
      <c r="F47" s="729" t="s">
        <v>863</v>
      </c>
      <c r="G47" s="737"/>
      <c r="H47" s="1092"/>
      <c r="I47" s="737"/>
      <c r="J47" s="1092"/>
      <c r="K47" s="358"/>
      <c r="X47" s="827">
        <v>0</v>
      </c>
    </row>
    <row s="4523" customFormat="1" customHeight="1" ht="11.25" hidden="1">
      <c r="A48" s="2461"/>
      <c r="B48" s="580"/>
      <c r="D48" s="734" t="s">
        <v>877</v>
      </c>
      <c r="E48" s="740" t="s">
        <v>878</v>
      </c>
      <c r="F48" s="729" t="s">
        <v>863</v>
      </c>
      <c r="G48" s="737"/>
      <c r="H48" s="1092"/>
      <c r="I48" s="737"/>
      <c r="J48" s="1092"/>
      <c r="K48" s="358"/>
      <c r="X48" s="827">
        <v>0</v>
      </c>
    </row>
    <row s="4523" customFormat="1" customHeight="1" ht="11.25" hidden="1">
      <c r="A49" s="2461"/>
      <c r="B49" s="580"/>
      <c r="D49" s="734" t="s">
        <v>879</v>
      </c>
      <c r="E49" s="740" t="s">
        <v>880</v>
      </c>
      <c r="F49" s="729" t="s">
        <v>863</v>
      </c>
      <c r="G49" s="737"/>
      <c r="H49" s="1092"/>
      <c r="I49" s="737"/>
      <c r="J49" s="1092"/>
      <c r="K49" s="358"/>
      <c r="X49" s="827">
        <v>0</v>
      </c>
    </row>
    <row s="4523" customFormat="1" customHeight="1" ht="11.25" hidden="1">
      <c r="A50" s="2461"/>
      <c r="B50" s="580"/>
      <c r="D50" s="734" t="s">
        <v>881</v>
      </c>
      <c r="E50" s="736" t="s">
        <v>882</v>
      </c>
      <c r="F50" s="729" t="s">
        <v>863</v>
      </c>
      <c r="G50" s="737"/>
      <c r="H50" s="1092"/>
      <c r="I50" s="737"/>
      <c r="J50" s="1092"/>
      <c r="K50" s="358"/>
      <c r="X50" s="827">
        <v>0</v>
      </c>
    </row>
    <row s="4523" customFormat="1" customHeight="1" ht="11.25" hidden="1">
      <c r="A51" s="2461"/>
      <c r="B51" s="580"/>
      <c r="D51" s="734" t="s">
        <v>883</v>
      </c>
      <c r="E51" s="736" t="s">
        <v>884</v>
      </c>
      <c r="F51" s="729" t="s">
        <v>863</v>
      </c>
      <c r="G51" s="737"/>
      <c r="H51" s="1092"/>
      <c r="I51" s="737"/>
      <c r="J51" s="1092"/>
      <c r="K51" s="358"/>
      <c r="X51" s="827">
        <v>0</v>
      </c>
    </row>
    <row s="4523" customFormat="1" customHeight="1" ht="45" hidden="1">
      <c r="A52" s="2461"/>
      <c r="B52" s="580"/>
      <c r="D52" s="734" t="s">
        <v>112</v>
      </c>
      <c r="E52" s="735" t="s">
        <v>885</v>
      </c>
      <c r="F52" s="729" t="s">
        <v>863</v>
      </c>
      <c r="G52" s="737"/>
      <c r="H52" s="1092"/>
      <c r="I52" s="737"/>
      <c r="J52" s="1092"/>
      <c r="K52" s="358"/>
      <c r="X52" s="827">
        <v>0</v>
      </c>
    </row>
    <row s="4523" customFormat="1" customHeight="1" ht="11.25" hidden="1">
      <c r="A53" s="2461"/>
      <c r="B53" s="580"/>
      <c r="D53" s="734" t="s">
        <v>318</v>
      </c>
      <c r="E53" s="736" t="s">
        <v>874</v>
      </c>
      <c r="F53" s="729" t="s">
        <v>863</v>
      </c>
      <c r="G53" s="737"/>
      <c r="H53" s="1092"/>
      <c r="I53" s="737"/>
      <c r="J53" s="1092"/>
      <c r="K53" s="358"/>
      <c r="X53" s="827">
        <v>0</v>
      </c>
    </row>
    <row s="4523" customFormat="1" customHeight="1" ht="11.25" hidden="1">
      <c r="A54" s="2461"/>
      <c r="B54" s="580"/>
      <c r="D54" s="734" t="s">
        <v>886</v>
      </c>
      <c r="E54" s="736" t="s">
        <v>875</v>
      </c>
      <c r="F54" s="729" t="s">
        <v>863</v>
      </c>
      <c r="G54" s="737"/>
      <c r="H54" s="1092"/>
      <c r="I54" s="737"/>
      <c r="J54" s="1092"/>
      <c r="K54" s="358"/>
      <c r="X54" s="827">
        <v>0</v>
      </c>
    </row>
    <row s="4523" customFormat="1" customHeight="1" ht="11.25" hidden="1">
      <c r="A55" s="2461"/>
      <c r="B55" s="580"/>
      <c r="D55" s="734" t="s">
        <v>887</v>
      </c>
      <c r="E55" s="736" t="s">
        <v>876</v>
      </c>
      <c r="F55" s="729" t="s">
        <v>863</v>
      </c>
      <c r="G55" s="737"/>
      <c r="H55" s="1092"/>
      <c r="I55" s="737"/>
      <c r="J55" s="1092"/>
      <c r="K55" s="358"/>
      <c r="X55" s="827">
        <v>0</v>
      </c>
    </row>
    <row s="4523" customFormat="1" customHeight="1" ht="11.25" hidden="1">
      <c r="A56" s="2461"/>
      <c r="B56" s="580"/>
      <c r="D56" s="734" t="s">
        <v>888</v>
      </c>
      <c r="E56" s="740" t="s">
        <v>878</v>
      </c>
      <c r="F56" s="729" t="s">
        <v>863</v>
      </c>
      <c r="G56" s="737"/>
      <c r="H56" s="1092"/>
      <c r="I56" s="737"/>
      <c r="J56" s="1092"/>
      <c r="K56" s="358"/>
      <c r="X56" s="827">
        <v>0</v>
      </c>
    </row>
    <row s="4523" customFormat="1" customHeight="1" ht="11.25" hidden="1">
      <c r="A57" s="2461"/>
      <c r="B57" s="580"/>
      <c r="D57" s="734" t="s">
        <v>889</v>
      </c>
      <c r="E57" s="740" t="s">
        <v>880</v>
      </c>
      <c r="F57" s="729" t="s">
        <v>863</v>
      </c>
      <c r="G57" s="737"/>
      <c r="H57" s="1092"/>
      <c r="I57" s="737"/>
      <c r="J57" s="1092"/>
      <c r="K57" s="358"/>
      <c r="X57" s="827">
        <v>0</v>
      </c>
    </row>
    <row s="4523" customFormat="1" customHeight="1" ht="11.25" hidden="1">
      <c r="A58" s="2461"/>
      <c r="B58" s="580"/>
      <c r="D58" s="734" t="s">
        <v>890</v>
      </c>
      <c r="E58" s="736" t="s">
        <v>882</v>
      </c>
      <c r="F58" s="729" t="s">
        <v>863</v>
      </c>
      <c r="G58" s="737"/>
      <c r="H58" s="1092"/>
      <c r="I58" s="737"/>
      <c r="J58" s="1092"/>
      <c r="K58" s="358"/>
      <c r="X58" s="827">
        <v>0</v>
      </c>
    </row>
    <row s="4523" customFormat="1" customHeight="1" ht="11.25" hidden="1">
      <c r="A59" s="2461"/>
      <c r="B59" s="580"/>
      <c r="D59" s="734" t="s">
        <v>891</v>
      </c>
      <c r="E59" s="736" t="s">
        <v>884</v>
      </c>
      <c r="F59" s="729" t="s">
        <v>863</v>
      </c>
      <c r="G59" s="737"/>
      <c r="H59" s="1092"/>
      <c r="I59" s="737"/>
      <c r="J59" s="1092"/>
      <c r="K59" s="358"/>
      <c r="X59" s="827">
        <v>0</v>
      </c>
    </row>
    <row s="4523" customFormat="1" customHeight="1" ht="33.75" hidden="1">
      <c r="A60" s="2461"/>
      <c r="B60" s="580"/>
      <c r="D60" s="734" t="s">
        <v>93</v>
      </c>
      <c r="E60" s="735" t="s">
        <v>892</v>
      </c>
      <c r="F60" s="790" t="s">
        <v>563</v>
      </c>
      <c r="G60" s="811"/>
      <c r="H60" s="1092"/>
      <c r="I60" s="811"/>
      <c r="J60" s="1092"/>
      <c r="K60" s="371" t="s">
        <v>893</v>
      </c>
      <c r="X60" s="827">
        <v>0</v>
      </c>
    </row>
    <row s="4523" customFormat="1" customHeight="1" ht="33.75" hidden="1">
      <c r="A61" s="2461"/>
      <c r="B61" s="580"/>
      <c r="D61" s="734" t="s">
        <v>94</v>
      </c>
      <c r="E61" s="735" t="s">
        <v>894</v>
      </c>
      <c r="F61" s="795" t="s">
        <v>824</v>
      </c>
      <c r="G61" s="737"/>
      <c r="H61" s="1092"/>
      <c r="I61" s="737"/>
      <c r="J61" s="1092"/>
      <c r="K61" s="358"/>
      <c r="X61" s="827">
        <v>0</v>
      </c>
    </row>
    <row s="4523" customFormat="1" customHeight="1" ht="22.5" hidden="1">
      <c r="A62" s="2461"/>
      <c r="B62" s="580" t="s">
        <v>593</v>
      </c>
      <c r="D62" s="734" t="s">
        <v>113</v>
      </c>
      <c r="E62" s="735" t="s">
        <v>895</v>
      </c>
      <c r="F62" s="795" t="s">
        <v>311</v>
      </c>
      <c r="G62" s="451"/>
      <c r="H62" s="1092"/>
      <c r="I62" s="451"/>
      <c r="J62" s="1092"/>
      <c r="K62" s="358" t="s">
        <v>636</v>
      </c>
      <c r="X62" s="827">
        <v>0</v>
      </c>
    </row>
    <row s="4523" customFormat="1" customHeight="1" ht="45" hidden="1">
      <c r="A63" s="2461"/>
      <c r="B63" s="580" t="s">
        <v>593</v>
      </c>
      <c r="D63" s="734" t="s">
        <v>896</v>
      </c>
      <c r="E63" s="736" t="s">
        <v>897</v>
      </c>
      <c r="F63" s="790" t="s">
        <v>311</v>
      </c>
      <c r="G63" s="451"/>
      <c r="H63" s="1092"/>
      <c r="I63" s="451"/>
      <c r="J63" s="1092"/>
      <c r="K63" s="358" t="s">
        <v>636</v>
      </c>
      <c r="X63" s="827">
        <v>0</v>
      </c>
    </row>
    <row s="4523" customFormat="1" customHeight="1" ht="11.549999999999999">
      <c r="A64" s="1102"/>
      <c r="B64" s="587"/>
      <c r="D64" s="1103"/>
      <c r="E64" s="1104"/>
      <c r="X64" s="578">
        <v>11</v>
      </c>
    </row>
    <row s="4523" customFormat="1" customHeight="1" ht="22.5" hidden="1">
      <c r="A65" s="2461" t="s">
        <v>898</v>
      </c>
      <c r="B65" s="580"/>
      <c r="D65" s="734">
        <v>1</v>
      </c>
      <c r="E65" s="813" t="s">
        <v>899</v>
      </c>
      <c r="F65" s="809" t="s">
        <v>814</v>
      </c>
      <c r="G65" s="810"/>
      <c r="H65" s="1098"/>
      <c r="I65" s="810"/>
      <c r="J65" s="1098"/>
      <c r="K65" s="370" t="s">
        <v>900</v>
      </c>
      <c r="X65" s="827">
        <v>0</v>
      </c>
    </row>
    <row s="4523" customFormat="1" customHeight="1" ht="56.25" hidden="1">
      <c r="A66" s="2461"/>
      <c r="B66" s="580"/>
      <c r="D66" s="812" t="s">
        <v>111</v>
      </c>
      <c r="E66" s="776" t="s">
        <v>901</v>
      </c>
      <c r="F66" s="729" t="s">
        <v>551</v>
      </c>
      <c r="G66" s="729" t="s">
        <v>551</v>
      </c>
      <c r="H66" s="588"/>
      <c r="I66" s="729" t="s">
        <v>551</v>
      </c>
      <c r="J66" s="588"/>
      <c r="K66" s="358"/>
      <c r="X66" s="827">
        <v>0</v>
      </c>
    </row>
    <row s="4523" customFormat="1" customHeight="1" ht="33.75" hidden="1">
      <c r="A67" s="2461"/>
      <c r="B67" s="580"/>
      <c r="D67" s="812" t="s">
        <v>713</v>
      </c>
      <c r="E67" s="1023" t="s">
        <v>902</v>
      </c>
      <c r="F67" s="729" t="s">
        <v>866</v>
      </c>
      <c r="G67" s="796"/>
      <c r="H67" s="588"/>
      <c r="I67" s="796"/>
      <c r="J67" s="588"/>
      <c r="K67" s="358"/>
      <c r="X67" s="827">
        <v>0</v>
      </c>
    </row>
    <row s="4523" customFormat="1" customHeight="1" ht="22.5" hidden="1">
      <c r="A68" s="2461"/>
      <c r="B68" s="580"/>
      <c r="D68" s="812" t="s">
        <v>312</v>
      </c>
      <c r="E68" s="1023" t="s">
        <v>903</v>
      </c>
      <c r="F68" s="729" t="s">
        <v>866</v>
      </c>
      <c r="G68" s="796"/>
      <c r="H68" s="588"/>
      <c r="I68" s="796"/>
      <c r="J68" s="588"/>
      <c r="K68" s="358"/>
      <c r="X68" s="827">
        <v>0</v>
      </c>
    </row>
    <row s="4523" customFormat="1" customHeight="1" ht="22.5" hidden="1">
      <c r="A69" s="2461"/>
      <c r="B69" s="580"/>
      <c r="D69" s="812" t="s">
        <v>315</v>
      </c>
      <c r="E69" s="1023" t="s">
        <v>904</v>
      </c>
      <c r="F69" s="790" t="s">
        <v>563</v>
      </c>
      <c r="G69" s="811"/>
      <c r="H69" s="588"/>
      <c r="I69" s="811"/>
      <c r="J69" s="588"/>
      <c r="K69" s="358"/>
      <c r="X69" s="827">
        <v>0</v>
      </c>
    </row>
    <row s="4523" customFormat="1" customHeight="1" ht="22.5" hidden="1">
      <c r="A70" s="2461"/>
      <c r="B70" s="580"/>
      <c r="D70" s="812" t="s">
        <v>733</v>
      </c>
      <c r="E70" s="1023" t="s">
        <v>905</v>
      </c>
      <c r="F70" s="790" t="s">
        <v>563</v>
      </c>
      <c r="G70" s="811"/>
      <c r="H70" s="588"/>
      <c r="I70" s="811"/>
      <c r="J70" s="588"/>
      <c r="K70" s="358"/>
      <c r="X70" s="827">
        <v>0</v>
      </c>
    </row>
    <row s="4523" customFormat="1" customHeight="1" ht="22.5" hidden="1">
      <c r="A71" s="2461"/>
      <c r="B71" s="580"/>
      <c r="D71" s="734" t="s">
        <v>91</v>
      </c>
      <c r="E71" s="735" t="s">
        <v>906</v>
      </c>
      <c r="F71" s="729" t="s">
        <v>866</v>
      </c>
      <c r="G71" s="626"/>
      <c r="H71" s="1099"/>
      <c r="I71" s="626"/>
      <c r="J71" s="1099"/>
      <c r="K71" s="371"/>
      <c r="X71" s="827">
        <v>0</v>
      </c>
    </row>
    <row s="4523" customFormat="1" customHeight="1" ht="56.25" hidden="1">
      <c r="A72" s="2461"/>
      <c r="B72" s="580"/>
      <c r="D72" s="734" t="s">
        <v>92</v>
      </c>
      <c r="E72" s="735" t="s">
        <v>907</v>
      </c>
      <c r="F72" s="790" t="s">
        <v>563</v>
      </c>
      <c r="G72" s="811"/>
      <c r="H72" s="1092"/>
      <c r="I72" s="811"/>
      <c r="J72" s="1092"/>
      <c r="K72" s="371"/>
      <c r="X72" s="827">
        <v>0</v>
      </c>
    </row>
    <row s="4523" customFormat="1" customHeight="1" ht="33.75" hidden="1">
      <c r="A73" s="2461"/>
      <c r="B73" s="580"/>
      <c r="D73" s="734" t="s">
        <v>112</v>
      </c>
      <c r="E73" s="735" t="s">
        <v>908</v>
      </c>
      <c r="F73" s="795" t="s">
        <v>824</v>
      </c>
      <c r="G73" s="737"/>
      <c r="H73" s="1092"/>
      <c r="I73" s="737"/>
      <c r="J73" s="1092"/>
      <c r="K73" s="358"/>
      <c r="X73" s="827">
        <v>0</v>
      </c>
    </row>
    <row s="4523" customFormat="1" customHeight="1" ht="22.5" hidden="1">
      <c r="A74" s="2461"/>
      <c r="B74" s="580" t="s">
        <v>593</v>
      </c>
      <c r="D74" s="734" t="s">
        <v>93</v>
      </c>
      <c r="E74" s="735" t="s">
        <v>909</v>
      </c>
      <c r="F74" s="795" t="s">
        <v>311</v>
      </c>
      <c r="G74" s="451"/>
      <c r="H74" s="1092"/>
      <c r="I74" s="451"/>
      <c r="J74" s="1092"/>
      <c r="K74" s="358" t="s">
        <v>636</v>
      </c>
      <c r="X74" s="827">
        <v>0</v>
      </c>
    </row>
    <row s="4523" customFormat="1" customHeight="1" ht="45" hidden="1">
      <c r="A75" s="2461"/>
      <c r="B75" s="580" t="s">
        <v>593</v>
      </c>
      <c r="D75" s="734" t="s">
        <v>657</v>
      </c>
      <c r="E75" s="736" t="s">
        <v>910</v>
      </c>
      <c r="F75" s="790" t="s">
        <v>311</v>
      </c>
      <c r="G75" s="451"/>
      <c r="H75" s="1092"/>
      <c r="I75" s="451"/>
      <c r="J75" s="1092"/>
      <c r="K75" s="358" t="s">
        <v>636</v>
      </c>
      <c r="X75" s="827">
        <v>0</v>
      </c>
    </row>
    <row s="4523" customFormat="1" customHeight="1" ht="11.549999999999999">
      <c r="A76" s="1102"/>
      <c r="B76" s="587"/>
      <c r="D76" s="1103"/>
      <c r="E76" s="1104"/>
      <c r="X76" s="578">
        <v>11</v>
      </c>
    </row>
    <row s="4523" customFormat="1" customHeight="1" ht="11.25" hidden="1">
      <c r="A77" s="2461" t="s">
        <v>911</v>
      </c>
      <c r="B77" s="580"/>
      <c r="D77" s="734">
        <v>1</v>
      </c>
      <c r="E77" s="735" t="s">
        <v>912</v>
      </c>
      <c r="F77" s="790" t="s">
        <v>814</v>
      </c>
      <c r="G77" s="793"/>
      <c r="H77" s="1092"/>
      <c r="I77" s="793"/>
      <c r="J77" s="1092"/>
      <c r="K77" s="358" t="s">
        <v>913</v>
      </c>
      <c r="X77" s="827">
        <v>0</v>
      </c>
    </row>
    <row s="4523" customFormat="1" customHeight="1" ht="11.25" hidden="1">
      <c r="A78" s="2461"/>
      <c r="B78" s="580"/>
      <c r="D78" s="734" t="s">
        <v>111</v>
      </c>
      <c r="E78" s="735" t="s">
        <v>914</v>
      </c>
      <c r="F78" s="790" t="s">
        <v>814</v>
      </c>
      <c r="G78" s="793"/>
      <c r="H78" s="1092"/>
      <c r="I78" s="793"/>
      <c r="J78" s="1092"/>
      <c r="K78" s="358" t="s">
        <v>915</v>
      </c>
      <c r="X78" s="827">
        <v>0</v>
      </c>
    </row>
    <row s="4523" customFormat="1" customHeight="1" ht="22.5" hidden="1">
      <c r="A79" s="2461"/>
      <c r="B79" s="580"/>
      <c r="D79" s="734" t="s">
        <v>91</v>
      </c>
      <c r="E79" s="791" t="s">
        <v>916</v>
      </c>
      <c r="F79" s="729" t="s">
        <v>863</v>
      </c>
      <c r="G79" s="793"/>
      <c r="H79" s="1092"/>
      <c r="I79" s="793"/>
      <c r="J79" s="1092"/>
      <c r="K79" s="358" t="s">
        <v>917</v>
      </c>
      <c r="X79" s="827">
        <v>0</v>
      </c>
    </row>
    <row s="4523" customFormat="1" customHeight="1" ht="11.25" hidden="1">
      <c r="A80" s="2461"/>
      <c r="B80" s="580"/>
      <c r="D80" s="734" t="s">
        <v>329</v>
      </c>
      <c r="E80" s="792" t="s">
        <v>918</v>
      </c>
      <c r="F80" s="729" t="s">
        <v>863</v>
      </c>
      <c r="G80" s="793"/>
      <c r="H80" s="1092"/>
      <c r="I80" s="793"/>
      <c r="J80" s="1092"/>
      <c r="K80" s="358"/>
      <c r="X80" s="827">
        <v>0</v>
      </c>
    </row>
    <row s="4523" customFormat="1" customHeight="1" ht="11.25" hidden="1">
      <c r="A81" s="2461"/>
      <c r="B81" s="580"/>
      <c r="D81" s="734" t="s">
        <v>337</v>
      </c>
      <c r="E81" s="792" t="s">
        <v>919</v>
      </c>
      <c r="F81" s="729" t="s">
        <v>863</v>
      </c>
      <c r="G81" s="793"/>
      <c r="H81" s="1092"/>
      <c r="I81" s="793"/>
      <c r="J81" s="1092"/>
      <c r="K81" s="358"/>
      <c r="X81" s="827">
        <v>0</v>
      </c>
    </row>
    <row s="4523" customFormat="1" customHeight="1" ht="11.25" hidden="1">
      <c r="A82" s="2461"/>
      <c r="B82" s="580"/>
      <c r="D82" s="734" t="s">
        <v>339</v>
      </c>
      <c r="E82" s="792" t="s">
        <v>920</v>
      </c>
      <c r="F82" s="729" t="s">
        <v>863</v>
      </c>
      <c r="G82" s="793"/>
      <c r="H82" s="1092"/>
      <c r="I82" s="793"/>
      <c r="J82" s="1092"/>
      <c r="K82" s="358"/>
      <c r="X82" s="827">
        <v>0</v>
      </c>
    </row>
    <row s="4523" customFormat="1" customHeight="1" ht="11.25" hidden="1">
      <c r="A83" s="2461"/>
      <c r="B83" s="580"/>
      <c r="D83" s="734" t="s">
        <v>341</v>
      </c>
      <c r="E83" s="792" t="s">
        <v>921</v>
      </c>
      <c r="F83" s="729" t="s">
        <v>863</v>
      </c>
      <c r="G83" s="793"/>
      <c r="H83" s="1092"/>
      <c r="I83" s="793"/>
      <c r="J83" s="1092"/>
      <c r="K83" s="358"/>
      <c r="X83" s="827">
        <v>0</v>
      </c>
    </row>
    <row s="4523" customFormat="1" customHeight="1" ht="11.25" hidden="1">
      <c r="A84" s="2461"/>
      <c r="B84" s="580"/>
      <c r="D84" s="734" t="s">
        <v>922</v>
      </c>
      <c r="E84" s="792" t="s">
        <v>923</v>
      </c>
      <c r="F84" s="729" t="s">
        <v>863</v>
      </c>
      <c r="G84" s="793"/>
      <c r="H84" s="1092"/>
      <c r="I84" s="793"/>
      <c r="J84" s="1092"/>
      <c r="K84" s="358"/>
      <c r="X84" s="827">
        <v>0</v>
      </c>
    </row>
    <row s="4523" customFormat="1" customHeight="1" ht="11.25" hidden="1">
      <c r="A85" s="2461"/>
      <c r="B85" s="580"/>
      <c r="D85" s="734" t="s">
        <v>924</v>
      </c>
      <c r="E85" s="792" t="s">
        <v>925</v>
      </c>
      <c r="F85" s="729" t="s">
        <v>863</v>
      </c>
      <c r="G85" s="793"/>
      <c r="H85" s="1092"/>
      <c r="I85" s="793"/>
      <c r="J85" s="1092"/>
      <c r="K85" s="358"/>
      <c r="X85" s="827">
        <v>0</v>
      </c>
    </row>
    <row s="4523" customFormat="1" customHeight="1" ht="11.25" hidden="1">
      <c r="A86" s="2461"/>
      <c r="B86" s="580"/>
      <c r="D86" s="734" t="s">
        <v>926</v>
      </c>
      <c r="E86" s="792" t="s">
        <v>927</v>
      </c>
      <c r="F86" s="729" t="s">
        <v>863</v>
      </c>
      <c r="G86" s="793"/>
      <c r="H86" s="1092"/>
      <c r="I86" s="793"/>
      <c r="J86" s="1092"/>
      <c r="K86" s="358"/>
      <c r="X86" s="827">
        <v>0</v>
      </c>
    </row>
    <row s="4523" customFormat="1" customHeight="1" ht="45" hidden="1">
      <c r="A87" s="2461"/>
      <c r="B87" s="580"/>
      <c r="D87" s="734" t="s">
        <v>92</v>
      </c>
      <c r="E87" s="735" t="s">
        <v>928</v>
      </c>
      <c r="F87" s="729" t="s">
        <v>863</v>
      </c>
      <c r="G87" s="793"/>
      <c r="H87" s="1092"/>
      <c r="I87" s="793"/>
      <c r="J87" s="1092"/>
      <c r="K87" s="358" t="s">
        <v>929</v>
      </c>
      <c r="X87" s="827">
        <v>0</v>
      </c>
    </row>
    <row s="4523" customFormat="1" customHeight="1" ht="11.25" hidden="1">
      <c r="A88" s="2461"/>
      <c r="B88" s="580"/>
      <c r="D88" s="734" t="s">
        <v>758</v>
      </c>
      <c r="E88" s="792" t="s">
        <v>918</v>
      </c>
      <c r="F88" s="729" t="s">
        <v>863</v>
      </c>
      <c r="G88" s="793"/>
      <c r="H88" s="1092"/>
      <c r="I88" s="793"/>
      <c r="J88" s="1092"/>
      <c r="K88" s="358"/>
      <c r="X88" s="827">
        <v>0</v>
      </c>
    </row>
    <row s="4523" customFormat="1" customHeight="1" ht="11.25" hidden="1">
      <c r="A89" s="2461"/>
      <c r="B89" s="580"/>
      <c r="D89" s="734" t="s">
        <v>800</v>
      </c>
      <c r="E89" s="792" t="s">
        <v>919</v>
      </c>
      <c r="F89" s="729" t="s">
        <v>863</v>
      </c>
      <c r="G89" s="793"/>
      <c r="H89" s="1092"/>
      <c r="I89" s="793"/>
      <c r="J89" s="1092"/>
      <c r="K89" s="358"/>
      <c r="X89" s="827">
        <v>0</v>
      </c>
    </row>
    <row s="4523" customFormat="1" customHeight="1" ht="11.25" hidden="1">
      <c r="A90" s="2461"/>
      <c r="B90" s="580"/>
      <c r="D90" s="734" t="s">
        <v>803</v>
      </c>
      <c r="E90" s="792" t="s">
        <v>920</v>
      </c>
      <c r="F90" s="729" t="s">
        <v>863</v>
      </c>
      <c r="G90" s="793"/>
      <c r="H90" s="1092"/>
      <c r="I90" s="793"/>
      <c r="J90" s="1092"/>
      <c r="K90" s="358"/>
      <c r="X90" s="827">
        <v>0</v>
      </c>
    </row>
    <row s="4523" customFormat="1" customHeight="1" ht="11.25" hidden="1">
      <c r="A91" s="2461"/>
      <c r="B91" s="580"/>
      <c r="D91" s="734" t="s">
        <v>881</v>
      </c>
      <c r="E91" s="792" t="s">
        <v>921</v>
      </c>
      <c r="F91" s="729" t="s">
        <v>863</v>
      </c>
      <c r="G91" s="793"/>
      <c r="H91" s="1092"/>
      <c r="I91" s="793"/>
      <c r="J91" s="1092"/>
      <c r="K91" s="358"/>
      <c r="X91" s="827">
        <v>0</v>
      </c>
    </row>
    <row s="4523" customFormat="1" customHeight="1" ht="11.25" hidden="1">
      <c r="A92" s="2461"/>
      <c r="B92" s="580"/>
      <c r="D92" s="734" t="s">
        <v>883</v>
      </c>
      <c r="E92" s="792" t="s">
        <v>923</v>
      </c>
      <c r="F92" s="729" t="s">
        <v>863</v>
      </c>
      <c r="G92" s="793"/>
      <c r="H92" s="1092"/>
      <c r="I92" s="793"/>
      <c r="J92" s="1092"/>
      <c r="K92" s="358"/>
      <c r="X92" s="827">
        <v>0</v>
      </c>
    </row>
    <row s="4523" customFormat="1" customHeight="1" ht="11.25" hidden="1">
      <c r="A93" s="2461"/>
      <c r="B93" s="580"/>
      <c r="D93" s="734" t="s">
        <v>930</v>
      </c>
      <c r="E93" s="792" t="s">
        <v>925</v>
      </c>
      <c r="F93" s="729" t="s">
        <v>863</v>
      </c>
      <c r="G93" s="793"/>
      <c r="H93" s="1092"/>
      <c r="I93" s="793"/>
      <c r="J93" s="1092"/>
      <c r="K93" s="358"/>
      <c r="X93" s="827">
        <v>0</v>
      </c>
    </row>
    <row s="4523" customFormat="1" customHeight="1" ht="11.25" hidden="1">
      <c r="A94" s="2461"/>
      <c r="B94" s="580"/>
      <c r="D94" s="734" t="s">
        <v>931</v>
      </c>
      <c r="E94" s="792" t="s">
        <v>927</v>
      </c>
      <c r="F94" s="729" t="s">
        <v>863</v>
      </c>
      <c r="G94" s="793"/>
      <c r="H94" s="1092"/>
      <c r="I94" s="793"/>
      <c r="J94" s="1092"/>
      <c r="K94" s="358"/>
      <c r="X94" s="827">
        <v>0</v>
      </c>
    </row>
    <row s="4523" customFormat="1" customHeight="1" ht="24.75" hidden="1">
      <c r="A95" s="2461"/>
      <c r="B95" s="580"/>
      <c r="D95" s="734" t="s">
        <v>112</v>
      </c>
      <c r="E95" s="735" t="s">
        <v>932</v>
      </c>
      <c r="F95" s="794" t="s">
        <v>563</v>
      </c>
      <c r="G95" s="796"/>
      <c r="H95" s="1092"/>
      <c r="I95" s="796"/>
      <c r="J95" s="1092"/>
      <c r="K95" s="358" t="s">
        <v>933</v>
      </c>
      <c r="X95" s="827">
        <v>0</v>
      </c>
    </row>
    <row s="4523" customFormat="1" customHeight="1" ht="33.75" hidden="1">
      <c r="A96" s="2461"/>
      <c r="B96" s="580"/>
      <c r="D96" s="734" t="s">
        <v>93</v>
      </c>
      <c r="E96" s="735" t="s">
        <v>934</v>
      </c>
      <c r="F96" s="795" t="s">
        <v>824</v>
      </c>
      <c r="G96" s="797"/>
      <c r="H96" s="1092"/>
      <c r="I96" s="797"/>
      <c r="J96" s="1092"/>
      <c r="K96" s="358"/>
      <c r="X96" s="827">
        <v>0</v>
      </c>
    </row>
    <row s="4523" customFormat="1" customHeight="1" ht="22.5" hidden="1">
      <c r="A97" s="2461"/>
      <c r="B97" s="580" t="s">
        <v>593</v>
      </c>
      <c r="D97" s="734" t="s">
        <v>94</v>
      </c>
      <c r="E97" s="735" t="s">
        <v>935</v>
      </c>
      <c r="F97" s="795" t="s">
        <v>311</v>
      </c>
      <c r="G97" s="454"/>
      <c r="H97" s="1092"/>
      <c r="I97" s="454"/>
      <c r="J97" s="1092"/>
      <c r="K97" s="358" t="s">
        <v>636</v>
      </c>
      <c r="X97" s="827">
        <v>0</v>
      </c>
    </row>
    <row s="4523" customFormat="1" customHeight="1" ht="45" hidden="1">
      <c r="A98" s="2461"/>
      <c r="B98" s="580" t="s">
        <v>593</v>
      </c>
      <c r="D98" s="734" t="s">
        <v>936</v>
      </c>
      <c r="E98" s="736" t="s">
        <v>937</v>
      </c>
      <c r="F98" s="790" t="s">
        <v>311</v>
      </c>
      <c r="G98" s="454"/>
      <c r="H98" s="1092"/>
      <c r="I98" s="454"/>
      <c r="J98" s="1092"/>
      <c r="K98" s="358" t="s">
        <v>636</v>
      </c>
      <c r="X98" s="827">
        <v>0</v>
      </c>
    </row>
    <row s="4523" customFormat="1" customHeight="1" ht="95.25" hidden="1">
      <c r="A99" s="2461"/>
      <c r="B99" s="580" t="s">
        <v>593</v>
      </c>
      <c r="D99" s="734" t="s">
        <v>113</v>
      </c>
      <c r="E99" s="735" t="s">
        <v>938</v>
      </c>
      <c r="F99" s="790" t="s">
        <v>311</v>
      </c>
      <c r="G99" s="454"/>
      <c r="H99" s="1092"/>
      <c r="I99" s="454"/>
      <c r="J99" s="1092"/>
      <c r="K99" s="358" t="s">
        <v>636</v>
      </c>
      <c r="X99" s="827">
        <v>0</v>
      </c>
    </row>
    <row s="4523" customFormat="1" customHeight="1" ht="22.5" hidden="1">
      <c r="A100" s="2461"/>
      <c r="B100" s="580" t="s">
        <v>593</v>
      </c>
      <c r="D100" s="734" t="s">
        <v>149</v>
      </c>
      <c r="E100" s="735" t="s">
        <v>939</v>
      </c>
      <c r="F100" s="790" t="s">
        <v>311</v>
      </c>
      <c r="G100" s="454"/>
      <c r="H100" s="1092"/>
      <c r="I100" s="454"/>
      <c r="J100" s="1092"/>
      <c r="K100" s="358" t="s">
        <v>636</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27184-B5D2-8F2C-6445-0.9DB230F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c r="F13" s="2181" t="s">
        <v>67</v>
      </c>
      <c r="G13" s="2182"/>
      <c r="H13" s="2183">
        <v>1</v>
      </c>
      <c r="I13" s="2174" t="str">
        <f>IF(U13="","",INDEX(TERRITORY_MR_LIST,MATCH(U13,TERRITORY_LIST_ID,0)))</f>
        <v/>
      </c>
      <c r="J13" s="2176" t="s">
        <v>19</v>
      </c>
      <c r="K13" s="671"/>
      <c r="L13" s="596" t="s">
        <v>110</v>
      </c>
      <c r="M13" s="672" t="s">
        <v>28</v>
      </c>
      <c r="N13" s="881"/>
      <c r="O13" s="1485" t="s">
        <v>118</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119</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120</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121</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122</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5BA06-1227-4A9A-A3FD-0.3463A41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450</v>
      </c>
      <c r="D3" s="758" t="str">
        <f>B3&amp;".1"</f>
        <v>.1</v>
      </c>
      <c r="E3" s="759" t="s">
        <v>940</v>
      </c>
      <c r="F3" s="760" t="s">
        <v>311</v>
      </c>
      <c r="G3" s="755"/>
      <c r="H3" s="470"/>
      <c r="I3" s="755"/>
      <c r="J3" s="470"/>
      <c r="K3" s="358" t="s">
        <v>941</v>
      </c>
      <c r="V3" s="574">
        <v>0</v>
      </c>
    </row>
    <row customHeight="1" ht="15" hidden="1">
      <c r="A4" s="574"/>
      <c r="B4" s="2466"/>
      <c r="C4" s="2467"/>
      <c r="D4" s="758" t="str">
        <f>B3&amp;".2"</f>
        <v>.2</v>
      </c>
      <c r="E4" s="759" t="s">
        <v>942</v>
      </c>
      <c r="F4" s="760" t="s">
        <v>311</v>
      </c>
      <c r="G4" s="1807" t="s">
        <v>28</v>
      </c>
      <c r="H4" s="470"/>
      <c r="I4" s="1807" t="s">
        <v>28</v>
      </c>
      <c r="J4" s="470"/>
      <c r="K4" s="358" t="s">
        <v>943</v>
      </c>
      <c r="V4" s="574">
        <v>0</v>
      </c>
    </row>
    <row s="4472" customFormat="1" customHeight="1" ht="15" hidden="1">
      <c r="C5" s="741"/>
      <c r="U5" s="489"/>
      <c r="V5" s="486">
        <v>0</v>
      </c>
    </row>
    <row customHeight="1" ht="22.5" hidden="1">
      <c r="A6" s="574"/>
      <c r="B6" s="2466"/>
      <c r="C6" s="2467" t="s">
        <v>450</v>
      </c>
      <c r="D6" s="758" t="str">
        <f>B6&amp;".1"</f>
        <v>.1</v>
      </c>
      <c r="E6" s="759" t="s">
        <v>944</v>
      </c>
      <c r="F6" s="760" t="s">
        <v>311</v>
      </c>
      <c r="G6" s="755"/>
      <c r="H6" s="470"/>
      <c r="I6" s="755"/>
      <c r="J6" s="470"/>
      <c r="K6" s="358" t="s">
        <v>945</v>
      </c>
      <c r="V6" s="574">
        <v>0</v>
      </c>
    </row>
    <row customHeight="1" ht="15" hidden="1">
      <c r="A7" s="574"/>
      <c r="B7" s="2466"/>
      <c r="C7" s="2467"/>
      <c r="D7" s="758" t="str">
        <f>B6&amp;".2"</f>
        <v>.2</v>
      </c>
      <c r="E7" s="759" t="s">
        <v>942</v>
      </c>
      <c r="F7" s="760" t="s">
        <v>311</v>
      </c>
      <c r="G7" s="1807" t="s">
        <v>28</v>
      </c>
      <c r="H7" s="470"/>
      <c r="I7" s="1807" t="s">
        <v>28</v>
      </c>
      <c r="J7" s="470"/>
      <c r="K7" s="358" t="s">
        <v>943</v>
      </c>
      <c r="V7" s="574">
        <v>0</v>
      </c>
    </row>
    <row s="4472" customFormat="1" customHeight="1" ht="15" hidden="1">
      <c r="C8" s="741"/>
      <c r="U8" s="489"/>
      <c r="V8" s="486">
        <v>0</v>
      </c>
    </row>
    <row customHeight="1" ht="22.5" hidden="1">
      <c r="A9" s="574"/>
      <c r="B9" s="2466"/>
      <c r="C9" s="2467" t="s">
        <v>450</v>
      </c>
      <c r="D9" s="758" t="str">
        <f>B9&amp;".1"</f>
        <v>.1</v>
      </c>
      <c r="E9" s="759" t="s">
        <v>946</v>
      </c>
      <c r="F9" s="760" t="s">
        <v>311</v>
      </c>
      <c r="G9" s="766" t="s">
        <v>28</v>
      </c>
      <c r="H9" s="470" t="s">
        <v>28</v>
      </c>
      <c r="I9" s="766" t="s">
        <v>28</v>
      </c>
      <c r="J9" s="470" t="s">
        <v>28</v>
      </c>
      <c r="K9" s="358"/>
      <c r="V9" s="574">
        <v>0</v>
      </c>
    </row>
    <row customHeight="1" ht="15" hidden="1">
      <c r="A10" s="574"/>
      <c r="B10" s="2466"/>
      <c r="C10" s="2467"/>
      <c r="D10" s="758" t="str">
        <f>B9&amp;".2"</f>
        <v>.2</v>
      </c>
      <c r="E10" s="759" t="s">
        <v>947</v>
      </c>
      <c r="F10" s="760" t="s">
        <v>311</v>
      </c>
      <c r="G10" s="1801" t="s">
        <v>28</v>
      </c>
      <c r="H10" s="470" t="s">
        <v>28</v>
      </c>
      <c r="I10" s="1801" t="s">
        <v>28</v>
      </c>
      <c r="J10" s="470" t="s">
        <v>28</v>
      </c>
      <c r="K10" s="358" t="s">
        <v>948</v>
      </c>
      <c r="V10" s="574">
        <v>0</v>
      </c>
    </row>
    <row customHeight="1" ht="15" hidden="1">
      <c r="A11" s="574"/>
      <c r="B11" s="2466"/>
      <c r="C11" s="2467"/>
      <c r="D11" s="758" t="str">
        <f>B9&amp;".3"</f>
        <v>.3</v>
      </c>
      <c r="E11" s="759" t="s">
        <v>949</v>
      </c>
      <c r="F11" s="760" t="s">
        <v>311</v>
      </c>
      <c r="G11" s="1801" t="s">
        <v>28</v>
      </c>
      <c r="H11" s="470" t="s">
        <v>28</v>
      </c>
      <c r="I11" s="1801" t="s">
        <v>28</v>
      </c>
      <c r="J11" s="470" t="s">
        <v>28</v>
      </c>
      <c r="K11" s="358" t="s">
        <v>950</v>
      </c>
      <c r="V11" s="574">
        <v>0</v>
      </c>
    </row>
    <row s="4472" customFormat="1" customHeight="1" ht="15" hidden="1">
      <c r="C12" s="741"/>
      <c r="U12" s="489"/>
      <c r="V12" s="486">
        <v>0</v>
      </c>
    </row>
    <row customHeight="1" ht="33.75" hidden="1">
      <c r="A13" s="574"/>
      <c r="B13" s="2466"/>
      <c r="C13" s="2467" t="s">
        <v>450</v>
      </c>
      <c r="D13" s="758" t="str">
        <f>B13&amp;".1"</f>
        <v>.1</v>
      </c>
      <c r="E13" s="759" t="s">
        <v>951</v>
      </c>
      <c r="F13" s="760" t="s">
        <v>311</v>
      </c>
      <c r="G13" s="766" t="s">
        <v>28</v>
      </c>
      <c r="H13" s="470" t="s">
        <v>28</v>
      </c>
      <c r="I13" s="766" t="s">
        <v>28</v>
      </c>
      <c r="J13" s="470" t="s">
        <v>28</v>
      </c>
      <c r="K13" s="358" t="s">
        <v>952</v>
      </c>
      <c r="V13" s="574">
        <v>0</v>
      </c>
    </row>
    <row customHeight="1" ht="15" hidden="1">
      <c r="B14" s="2466"/>
      <c r="C14" s="2467"/>
      <c r="D14" s="758" t="str">
        <f>B13&amp;".2"</f>
        <v>.2</v>
      </c>
      <c r="E14" s="759" t="s">
        <v>953</v>
      </c>
      <c r="F14" s="760" t="s">
        <v>311</v>
      </c>
      <c r="G14" s="1801" t="s">
        <v>28</v>
      </c>
      <c r="H14" s="470" t="s">
        <v>28</v>
      </c>
      <c r="I14" s="1801" t="s">
        <v>28</v>
      </c>
      <c r="J14" s="470" t="s">
        <v>28</v>
      </c>
      <c r="K14" s="358" t="s">
        <v>954</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118</v>
      </c>
      <c r="J25" s="821"/>
      <c r="K25" s="486"/>
      <c r="U25" s="744"/>
      <c r="V25" s="827">
        <v>1</v>
      </c>
    </row>
    <row customHeight="1" ht="15.75">
      <c r="C26" s="245"/>
      <c r="D26" s="780"/>
      <c r="E26" s="2436" t="s">
        <v>106</v>
      </c>
      <c r="F26" s="2437"/>
      <c r="G26" s="2464" t="str">
        <f>IF(G25="","",INDEX(DIFFERENTIATION_UNMERGE_VD,MATCH(G25,DIFFERENTIATION_ID_DIFF,0)))</f>
        <v/>
      </c>
      <c r="H26" s="2465"/>
      <c r="I26" s="2464">
        <f>IF(I25="","",INDEX(DIFFERENTIATION_UNMERGE_VD,MATCH(I25,DIFFERENTIATION_ID_DIFF,0)))</f>
        <v>0</v>
      </c>
      <c r="J26" s="2465"/>
      <c r="K26" s="2244" t="s">
        <v>306</v>
      </c>
      <c r="V26" s="574">
        <v>15</v>
      </c>
    </row>
    <row s="4523" customFormat="1" customHeight="1" ht="15.75">
      <c r="A27" s="828"/>
      <c r="C27" s="245"/>
      <c r="D27" s="780"/>
      <c r="E27" s="2436" t="s">
        <v>569</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570</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305</v>
      </c>
      <c r="E29" s="2439"/>
      <c r="F29" s="2439"/>
      <c r="G29" s="956"/>
      <c r="H29" s="956"/>
      <c r="I29" s="956"/>
      <c r="J29" s="957"/>
      <c r="K29" s="2264"/>
      <c r="U29" s="744"/>
      <c r="V29" s="827">
        <v>15</v>
      </c>
    </row>
    <row customHeight="1" ht="35.699999999999996">
      <c r="C30" s="245"/>
      <c r="D30" s="830" t="s">
        <v>89</v>
      </c>
      <c r="E30" s="829" t="s">
        <v>307</v>
      </c>
      <c r="F30" s="829" t="s">
        <v>571</v>
      </c>
      <c r="G30" s="877" t="s">
        <v>308</v>
      </c>
      <c r="H30" s="876" t="s">
        <v>395</v>
      </c>
      <c r="I30" s="753" t="s">
        <v>308</v>
      </c>
      <c r="J30" s="534" t="s">
        <v>395</v>
      </c>
      <c r="K30" s="2270"/>
      <c r="V30" s="574">
        <v>34</v>
      </c>
    </row>
    <row customHeight="1" ht="15" hidden="1">
      <c r="C31" s="245"/>
      <c r="D31" s="662"/>
      <c r="E31" s="662"/>
      <c r="F31" s="662"/>
      <c r="G31" s="728"/>
      <c r="H31" s="728"/>
      <c r="I31" s="728"/>
      <c r="J31" s="728"/>
      <c r="K31" s="358"/>
      <c r="V31" s="574">
        <v>0</v>
      </c>
    </row>
    <row customHeight="1" ht="24">
      <c r="A32" s="574"/>
      <c r="B32" s="574" t="s">
        <v>955</v>
      </c>
      <c r="C32" s="595"/>
      <c r="D32" s="761">
        <v>1</v>
      </c>
      <c r="E32" s="762" t="s">
        <v>956</v>
      </c>
      <c r="F32" s="760" t="s">
        <v>311</v>
      </c>
      <c r="G32" s="882" t="s">
        <v>311</v>
      </c>
      <c r="H32" s="882" t="s">
        <v>311</v>
      </c>
      <c r="I32" s="760" t="s">
        <v>311</v>
      </c>
      <c r="J32" s="760" t="s">
        <v>311</v>
      </c>
      <c r="K32" s="358"/>
      <c r="V32" s="574">
        <v>23</v>
      </c>
    </row>
    <row customHeight="1" ht="11.549999999999999">
      <c r="A33" s="574"/>
      <c r="C33" s="574"/>
      <c r="D33" s="416"/>
      <c r="E33" s="649" t="s">
        <v>591</v>
      </c>
      <c r="F33" s="641"/>
      <c r="G33" s="641"/>
      <c r="H33" s="641"/>
      <c r="I33" s="641"/>
      <c r="J33" s="641"/>
      <c r="K33" s="642"/>
      <c r="U33" s="574"/>
      <c r="V33" s="574">
        <v>11</v>
      </c>
    </row>
    <row customHeight="1" ht="24">
      <c r="A34" s="574"/>
      <c r="B34" s="650" t="s">
        <v>641</v>
      </c>
      <c r="C34" s="595"/>
      <c r="D34" s="761">
        <v>2</v>
      </c>
      <c r="E34" s="762" t="s">
        <v>957</v>
      </c>
      <c r="F34" s="889" t="s">
        <v>311</v>
      </c>
      <c r="G34" s="889" t="s">
        <v>311</v>
      </c>
      <c r="H34" s="889" t="s">
        <v>311</v>
      </c>
      <c r="I34" s="760"/>
      <c r="J34" s="760"/>
      <c r="K34" s="358"/>
      <c r="V34" s="574">
        <v>23</v>
      </c>
    </row>
    <row customHeight="1" ht="11.549999999999999">
      <c r="A35" s="574"/>
      <c r="C35" s="574"/>
      <c r="D35" s="416"/>
      <c r="E35" s="649" t="s">
        <v>958</v>
      </c>
      <c r="F35" s="641"/>
      <c r="G35" s="763"/>
      <c r="H35" s="641"/>
      <c r="I35" s="763"/>
      <c r="J35" s="641"/>
      <c r="K35" s="642"/>
      <c r="U35" s="574"/>
      <c r="V35" s="574">
        <v>11</v>
      </c>
    </row>
    <row customHeight="1" ht="71.25">
      <c r="A36" s="574"/>
      <c r="B36" s="574" t="s">
        <v>959</v>
      </c>
      <c r="C36" s="595"/>
      <c r="D36" s="761">
        <v>3</v>
      </c>
      <c r="E36" s="762" t="s">
        <v>960</v>
      </c>
      <c r="F36" s="764" t="s">
        <v>311</v>
      </c>
      <c r="G36" s="883" t="s">
        <v>961</v>
      </c>
      <c r="H36" s="882" t="s">
        <v>311</v>
      </c>
      <c r="I36" s="593" t="s">
        <v>961</v>
      </c>
      <c r="J36" s="760" t="s">
        <v>311</v>
      </c>
      <c r="K36" s="358" t="s">
        <v>962</v>
      </c>
      <c r="V36" s="574">
        <v>68</v>
      </c>
    </row>
    <row customHeight="1" ht="11.549999999999999">
      <c r="A37" s="574"/>
      <c r="C37" s="574"/>
      <c r="D37" s="416"/>
      <c r="E37" s="649" t="s">
        <v>963</v>
      </c>
      <c r="F37" s="641"/>
      <c r="G37" s="763"/>
      <c r="H37" s="763"/>
      <c r="I37" s="763"/>
      <c r="J37" s="763"/>
      <c r="K37" s="642"/>
      <c r="U37" s="574"/>
      <c r="V37" s="574">
        <v>11</v>
      </c>
    </row>
    <row customHeight="1" ht="71.25">
      <c r="A38" s="574"/>
      <c r="B38" s="574" t="s">
        <v>964</v>
      </c>
      <c r="C38" s="595"/>
      <c r="D38" s="761">
        <v>4</v>
      </c>
      <c r="E38" s="762" t="s">
        <v>965</v>
      </c>
      <c r="F38" s="764" t="s">
        <v>311</v>
      </c>
      <c r="G38" s="883" t="s">
        <v>961</v>
      </c>
      <c r="H38" s="884" t="s">
        <v>311</v>
      </c>
      <c r="I38" s="593" t="s">
        <v>961</v>
      </c>
      <c r="J38" s="590" t="s">
        <v>311</v>
      </c>
      <c r="K38" s="748" t="s">
        <v>966</v>
      </c>
      <c r="V38" s="574">
        <v>68</v>
      </c>
    </row>
    <row customHeight="1" ht="11.549999999999999">
      <c r="A39" s="574"/>
      <c r="C39" s="574"/>
      <c r="D39" s="416"/>
      <c r="E39" s="649" t="s">
        <v>967</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CC086-CDC3-2DE5-EE1E-0.F0E7D28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968</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305</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968</v>
      </c>
      <c r="H9" s="2244" t="s">
        <v>969</v>
      </c>
      <c r="I9" s="2196" t="s">
        <v>970</v>
      </c>
      <c r="J9" s="2196" t="s">
        <v>971</v>
      </c>
      <c r="K9" s="2196" t="s">
        <v>972</v>
      </c>
      <c r="L9" s="2196" t="s">
        <v>973</v>
      </c>
      <c r="M9" s="2196" t="s">
        <v>974</v>
      </c>
      <c r="N9" s="2278" t="s">
        <v>975</v>
      </c>
      <c r="O9" s="2278"/>
      <c r="P9" s="2278"/>
      <c r="Q9" s="2468" t="s">
        <v>976</v>
      </c>
      <c r="R9" s="2469"/>
      <c r="S9" s="2469"/>
      <c r="T9" s="2470"/>
      <c r="U9" s="2468" t="s">
        <v>977</v>
      </c>
      <c r="V9" s="2469"/>
      <c r="W9" s="2469"/>
      <c r="X9" s="2470"/>
      <c r="Y9" s="2170" t="s">
        <v>978</v>
      </c>
      <c r="Z9" s="2171"/>
      <c r="AA9" s="2171"/>
      <c r="AB9" s="2172"/>
      <c r="AE9" s="827">
        <v>41</v>
      </c>
    </row>
    <row customHeight="1" ht="43.050000000000004">
      <c r="A10" s="974"/>
      <c r="B10" s="974"/>
      <c r="C10" s="974"/>
      <c r="F10" s="2244"/>
      <c r="G10" s="2244"/>
      <c r="H10" s="2301"/>
      <c r="I10" s="2244"/>
      <c r="J10" s="2244"/>
      <c r="K10" s="2244"/>
      <c r="L10" s="2244"/>
      <c r="M10" s="2244"/>
      <c r="N10" s="972" t="s">
        <v>979</v>
      </c>
      <c r="O10" s="972" t="s">
        <v>980</v>
      </c>
      <c r="P10" s="973" t="s">
        <v>981</v>
      </c>
      <c r="Q10" s="984" t="s">
        <v>90</v>
      </c>
      <c r="R10" s="984" t="s">
        <v>982</v>
      </c>
      <c r="S10" s="984" t="s">
        <v>983</v>
      </c>
      <c r="T10" s="985" t="s">
        <v>984</v>
      </c>
      <c r="U10" s="984" t="s">
        <v>90</v>
      </c>
      <c r="V10" s="984" t="s">
        <v>985</v>
      </c>
      <c r="W10" s="984" t="s">
        <v>983</v>
      </c>
      <c r="X10" s="985" t="s">
        <v>984</v>
      </c>
      <c r="Y10" s="370" t="s">
        <v>986</v>
      </c>
      <c r="Z10" s="2170" t="s">
        <v>89</v>
      </c>
      <c r="AA10" s="2172"/>
      <c r="AB10" s="1118" t="s">
        <v>987</v>
      </c>
      <c r="AE10" s="827">
        <v>41</v>
      </c>
    </row>
    <row s="4032" customFormat="1" customHeight="1" ht="5.25" hidden="1">
      <c r="A11" s="1121"/>
      <c r="B11" s="1121"/>
      <c r="C11" s="1121"/>
      <c r="E11" s="1119"/>
      <c r="F11" s="2475" t="s">
        <v>381</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988</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989</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0CF3D-AEA1-8F45-4615-0.0595E5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305</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990</v>
      </c>
      <c r="G9" s="2478" t="s">
        <v>991</v>
      </c>
      <c r="H9" s="2479"/>
      <c r="I9" s="2196" t="s">
        <v>992</v>
      </c>
      <c r="J9" s="2196"/>
      <c r="K9" s="2196" t="s">
        <v>993</v>
      </c>
      <c r="L9" s="2196"/>
      <c r="M9" s="2196"/>
      <c r="N9" s="2196"/>
      <c r="O9" s="2196"/>
      <c r="P9" s="2196"/>
      <c r="Q9" s="2196"/>
      <c r="R9" s="2196"/>
      <c r="S9" s="2196"/>
      <c r="T9" s="2196"/>
      <c r="U9" s="2196"/>
      <c r="V9" s="2196"/>
      <c r="W9" s="2196"/>
      <c r="X9" s="2196"/>
      <c r="Y9" s="2196"/>
      <c r="Z9" s="2261" t="s">
        <v>994</v>
      </c>
      <c r="AA9" s="2262"/>
      <c r="AB9" s="2196" t="s">
        <v>995</v>
      </c>
      <c r="AC9" s="2196"/>
      <c r="AD9" s="2196"/>
      <c r="AE9" s="2196"/>
      <c r="AF9" s="2244" t="s">
        <v>996</v>
      </c>
      <c r="AG9" s="2196" t="s">
        <v>997</v>
      </c>
      <c r="AH9" s="2196"/>
      <c r="AI9" s="2244" t="s">
        <v>998</v>
      </c>
      <c r="AJ9" s="2196" t="s">
        <v>999</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1000</v>
      </c>
      <c r="L10" s="2170" t="s">
        <v>1001</v>
      </c>
      <c r="M10" s="2172"/>
      <c r="N10" s="2196" t="s">
        <v>1002</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1003</v>
      </c>
      <c r="M11" s="2244" t="s">
        <v>1004</v>
      </c>
      <c r="N11" s="2196" t="s">
        <v>1005</v>
      </c>
      <c r="O11" s="2196"/>
      <c r="P11" s="2487" t="s">
        <v>986</v>
      </c>
      <c r="Q11" s="2487" t="s">
        <v>1006</v>
      </c>
      <c r="R11" s="2487" t="s">
        <v>1007</v>
      </c>
      <c r="S11" s="2487" t="s">
        <v>1008</v>
      </c>
      <c r="T11" s="2487"/>
      <c r="U11" s="2487"/>
      <c r="V11" s="2487"/>
      <c r="W11" s="2487"/>
      <c r="X11" s="2487"/>
      <c r="Y11" s="2487"/>
      <c r="Z11" s="2263"/>
      <c r="AA11" s="2264"/>
      <c r="AB11" s="2196" t="s">
        <v>1009</v>
      </c>
      <c r="AC11" s="2196"/>
      <c r="AD11" s="2170" t="s">
        <v>1010</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1011</v>
      </c>
      <c r="K12" s="2196"/>
      <c r="L12" s="2301"/>
      <c r="M12" s="2301"/>
      <c r="N12" s="2196"/>
      <c r="O12" s="2196"/>
      <c r="P12" s="2487"/>
      <c r="Q12" s="2487"/>
      <c r="R12" s="2487"/>
      <c r="S12" s="1203" t="s">
        <v>87</v>
      </c>
      <c r="T12" s="1203" t="s">
        <v>88</v>
      </c>
      <c r="U12" s="1203" t="s">
        <v>86</v>
      </c>
      <c r="V12" s="1203" t="s">
        <v>1012</v>
      </c>
      <c r="W12" s="1203" t="s">
        <v>86</v>
      </c>
      <c r="X12" s="1203" t="s">
        <v>1013</v>
      </c>
      <c r="Y12" s="1203" t="s">
        <v>1014</v>
      </c>
      <c r="Z12" s="2269"/>
      <c r="AA12" s="2270"/>
      <c r="AB12" s="1210" t="s">
        <v>1015</v>
      </c>
      <c r="AC12" s="1210" t="s">
        <v>1016</v>
      </c>
      <c r="AD12" s="1210" t="s">
        <v>1015</v>
      </c>
      <c r="AE12" s="1210" t="s">
        <v>1016</v>
      </c>
      <c r="AF12" s="2301"/>
      <c r="AG12" s="1223" t="s">
        <v>1017</v>
      </c>
      <c r="AH12" s="1223" t="s">
        <v>1018</v>
      </c>
      <c r="AI12" s="2301"/>
      <c r="AJ12" s="1223" t="s">
        <v>1017</v>
      </c>
      <c r="AK12" s="1223" t="s">
        <v>1018</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1019</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97BF-42DD-0793-BAB7-0.55C0F74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305</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1020</v>
      </c>
      <c r="H10" s="2495" t="s">
        <v>1021</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1022</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1023</v>
      </c>
      <c r="G14" s="2490" t="s">
        <v>1024</v>
      </c>
      <c r="H14" s="2490"/>
      <c r="I14" s="2490"/>
      <c r="J14" s="2490"/>
      <c r="K14" s="1303"/>
      <c r="W14" s="1224">
        <v>11</v>
      </c>
    </row>
    <row customHeight="1" ht="11.549999999999999">
      <c r="F15" s="1299">
        <v>1</v>
      </c>
      <c r="G15" s="759" t="s">
        <v>1025</v>
      </c>
      <c r="H15" s="1305">
        <f>SUM(I15:J15)</f>
        <v>0</v>
      </c>
      <c r="I15" s="1305">
        <f>SUM(I16:I27)</f>
        <v>0</v>
      </c>
      <c r="J15" s="1294"/>
      <c r="K15" s="1303"/>
      <c r="W15" s="1224">
        <v>11</v>
      </c>
    </row>
    <row customHeight="1" ht="24">
      <c r="F16" s="1299" t="s">
        <v>1026</v>
      </c>
      <c r="G16" s="1306" t="s">
        <v>1027</v>
      </c>
      <c r="H16" s="1305">
        <f>SUM(I16:J16)</f>
        <v>0</v>
      </c>
      <c r="I16" s="1304"/>
      <c r="J16" s="1294"/>
      <c r="K16" s="1303"/>
      <c r="W16" s="1224">
        <v>23</v>
      </c>
    </row>
    <row customHeight="1" ht="24">
      <c r="F17" s="1299" t="s">
        <v>1028</v>
      </c>
      <c r="G17" s="1306" t="s">
        <v>1029</v>
      </c>
      <c r="H17" s="1305">
        <f>SUM(I17:J17)</f>
        <v>0</v>
      </c>
      <c r="I17" s="1304"/>
      <c r="J17" s="1294"/>
      <c r="K17" s="1303"/>
      <c r="W17" s="1224">
        <v>23</v>
      </c>
    </row>
    <row customHeight="1" ht="35.699999999999996">
      <c r="F18" s="1299" t="s">
        <v>1030</v>
      </c>
      <c r="G18" s="1306" t="s">
        <v>1031</v>
      </c>
      <c r="H18" s="1305">
        <f>SUM(I18:J18)</f>
        <v>0</v>
      </c>
      <c r="I18" s="1304"/>
      <c r="J18" s="1294"/>
      <c r="K18" s="1303"/>
      <c r="W18" s="1224">
        <v>34</v>
      </c>
    </row>
    <row customHeight="1" ht="35.699999999999996">
      <c r="F19" s="1299" t="s">
        <v>1032</v>
      </c>
      <c r="G19" s="1306" t="s">
        <v>1033</v>
      </c>
      <c r="H19" s="1305">
        <f>SUM(I19:J19)</f>
        <v>0</v>
      </c>
      <c r="I19" s="1304"/>
      <c r="J19" s="1294"/>
      <c r="K19" s="1303"/>
      <c r="W19" s="1224">
        <v>34</v>
      </c>
    </row>
    <row customHeight="1" ht="48.29999999999999">
      <c r="F20" s="1299" t="s">
        <v>1034</v>
      </c>
      <c r="G20" s="1306" t="s">
        <v>1035</v>
      </c>
      <c r="H20" s="1305">
        <f>SUM(I20:J20)</f>
        <v>0</v>
      </c>
      <c r="I20" s="1304"/>
      <c r="J20" s="1294"/>
      <c r="K20" s="1303"/>
      <c r="W20" s="1224">
        <v>46</v>
      </c>
    </row>
    <row customHeight="1" ht="35.699999999999996">
      <c r="F21" s="1299" t="s">
        <v>1036</v>
      </c>
      <c r="G21" s="1306" t="s">
        <v>1037</v>
      </c>
      <c r="H21" s="1305">
        <f>SUM(I21:J21)</f>
        <v>0</v>
      </c>
      <c r="I21" s="1304"/>
      <c r="J21" s="1294"/>
      <c r="K21" s="1303"/>
      <c r="W21" s="1224">
        <v>34</v>
      </c>
    </row>
    <row customHeight="1" ht="35.699999999999996">
      <c r="F22" s="1299" t="s">
        <v>1038</v>
      </c>
      <c r="G22" s="1306" t="s">
        <v>1039</v>
      </c>
      <c r="H22" s="1305">
        <f>SUM(I22:J22)</f>
        <v>0</v>
      </c>
      <c r="I22" s="1304"/>
      <c r="J22" s="1294"/>
      <c r="K22" s="1303"/>
      <c r="W22" s="1224">
        <v>34</v>
      </c>
    </row>
    <row customHeight="1" ht="24">
      <c r="F23" s="1299" t="s">
        <v>1040</v>
      </c>
      <c r="G23" s="1306" t="s">
        <v>1041</v>
      </c>
      <c r="H23" s="1305">
        <f>SUM(I23:J23)</f>
        <v>0</v>
      </c>
      <c r="I23" s="1304"/>
      <c r="J23" s="1294"/>
      <c r="K23" s="1303"/>
      <c r="W23" s="1224">
        <v>23</v>
      </c>
    </row>
    <row customHeight="1" ht="24">
      <c r="F24" s="1299" t="s">
        <v>1042</v>
      </c>
      <c r="G24" s="1306" t="s">
        <v>1043</v>
      </c>
      <c r="H24" s="1305">
        <f>SUM(I24:J24)</f>
        <v>0</v>
      </c>
      <c r="I24" s="1304"/>
      <c r="J24" s="1294"/>
      <c r="K24" s="1303"/>
      <c r="W24" s="1224">
        <v>23</v>
      </c>
    </row>
    <row customHeight="1" ht="35.699999999999996">
      <c r="F25" s="1299" t="s">
        <v>1044</v>
      </c>
      <c r="G25" s="1306" t="s">
        <v>1045</v>
      </c>
      <c r="H25" s="1305">
        <f>SUM(I25:J25)</f>
        <v>0</v>
      </c>
      <c r="I25" s="1304"/>
      <c r="J25" s="1294"/>
      <c r="K25" s="1303"/>
      <c r="W25" s="1224">
        <v>34</v>
      </c>
    </row>
    <row customHeight="1" ht="35.699999999999996">
      <c r="F26" s="1299" t="s">
        <v>1046</v>
      </c>
      <c r="G26" s="1306" t="s">
        <v>1047</v>
      </c>
      <c r="H26" s="1305">
        <f>SUM(I26:J26)</f>
        <v>0</v>
      </c>
      <c r="I26" s="1304"/>
      <c r="J26" s="1294"/>
      <c r="K26" s="1303"/>
      <c r="W26" s="1224">
        <v>34</v>
      </c>
    </row>
    <row customHeight="1" ht="11.549999999999999">
      <c r="F27" s="1299" t="s">
        <v>1048</v>
      </c>
      <c r="G27" s="1306" t="s">
        <v>1049</v>
      </c>
      <c r="H27" s="1305">
        <f>SUM(I27:J27)</f>
        <v>0</v>
      </c>
      <c r="I27" s="1304"/>
      <c r="J27" s="1294"/>
      <c r="K27" s="1303"/>
      <c r="W27" s="1224">
        <v>11</v>
      </c>
    </row>
    <row customHeight="1" ht="11.549999999999999">
      <c r="F28" s="1299">
        <v>2</v>
      </c>
      <c r="G28" s="759" t="s">
        <v>1050</v>
      </c>
      <c r="H28" s="1305">
        <f>SUM(I28:J28)</f>
        <v>0</v>
      </c>
      <c r="I28" s="1305">
        <f>SUM(I29:I31)</f>
        <v>0</v>
      </c>
      <c r="J28" s="1294"/>
      <c r="K28" s="1303"/>
      <c r="W28" s="1224">
        <v>11</v>
      </c>
    </row>
    <row customHeight="1" ht="11.549999999999999">
      <c r="F29" s="1299" t="s">
        <v>713</v>
      </c>
      <c r="G29" s="1306" t="s">
        <v>1051</v>
      </c>
      <c r="H29" s="1305">
        <f>SUM(I29:J29)</f>
        <v>0</v>
      </c>
      <c r="I29" s="1304"/>
      <c r="J29" s="1294"/>
      <c r="K29" s="1303"/>
      <c r="W29" s="1224">
        <v>11</v>
      </c>
    </row>
    <row customHeight="1" ht="11.549999999999999">
      <c r="F30" s="1299" t="s">
        <v>312</v>
      </c>
      <c r="G30" s="1306" t="s">
        <v>1052</v>
      </c>
      <c r="H30" s="1305">
        <f>SUM(I30:J30)</f>
        <v>0</v>
      </c>
      <c r="I30" s="1304"/>
      <c r="J30" s="1294"/>
      <c r="K30" s="1303"/>
      <c r="W30" s="1224">
        <v>11</v>
      </c>
    </row>
    <row customHeight="1" ht="11.549999999999999">
      <c r="F31" s="1299" t="s">
        <v>315</v>
      </c>
      <c r="G31" s="1306" t="s">
        <v>1053</v>
      </c>
      <c r="H31" s="1305">
        <f>SUM(I31:J31)</f>
        <v>0</v>
      </c>
      <c r="I31" s="1304"/>
      <c r="J31" s="1294"/>
      <c r="K31" s="1303"/>
      <c r="W31" s="1224">
        <v>11</v>
      </c>
    </row>
    <row customHeight="1" ht="11.549999999999999">
      <c r="F32" s="1299">
        <v>3</v>
      </c>
      <c r="G32" s="759" t="s">
        <v>1054</v>
      </c>
      <c r="H32" s="1305">
        <f>SUM(I32:J32)</f>
        <v>0</v>
      </c>
      <c r="I32" s="1305">
        <f>SUM(I33:I34)</f>
        <v>0</v>
      </c>
      <c r="J32" s="1294"/>
      <c r="K32" s="1303"/>
      <c r="W32" s="1224">
        <v>11</v>
      </c>
    </row>
    <row customHeight="1" ht="48.29999999999999">
      <c r="F33" s="1299" t="s">
        <v>329</v>
      </c>
      <c r="G33" s="1306" t="s">
        <v>1055</v>
      </c>
      <c r="H33" s="1305">
        <f>SUM(I33:J33)</f>
        <v>0</v>
      </c>
      <c r="I33" s="1304"/>
      <c r="J33" s="1294"/>
      <c r="K33" s="1303"/>
      <c r="W33" s="1224">
        <v>46</v>
      </c>
    </row>
    <row customHeight="1" ht="11.549999999999999">
      <c r="F34" s="1299" t="s">
        <v>337</v>
      </c>
      <c r="G34" s="1306" t="s">
        <v>1056</v>
      </c>
      <c r="H34" s="1305">
        <f>SUM(I34:J34)</f>
        <v>0</v>
      </c>
      <c r="I34" s="1304"/>
      <c r="J34" s="1294"/>
      <c r="K34" s="1303"/>
      <c r="W34" s="1224">
        <v>11</v>
      </c>
    </row>
    <row customHeight="1" ht="11.549999999999999">
      <c r="F35" s="1299">
        <v>4</v>
      </c>
      <c r="G35" s="759" t="s">
        <v>1057</v>
      </c>
      <c r="H35" s="1305">
        <f>SUM(I35:J35)</f>
        <v>0</v>
      </c>
      <c r="I35" s="1304"/>
      <c r="J35" s="1294"/>
      <c r="K35" s="1303"/>
      <c r="W35" s="1224">
        <v>11</v>
      </c>
    </row>
    <row customHeight="1" ht="11.549999999999999">
      <c r="F36" s="1299"/>
      <c r="G36" s="762" t="s">
        <v>1058</v>
      </c>
      <c r="H36" s="1305">
        <f>SUM(I36:J36)</f>
        <v>0</v>
      </c>
      <c r="I36" s="1305">
        <f>SUM(I15,I28,I32,I35)</f>
        <v>0</v>
      </c>
      <c r="J36" s="1294"/>
      <c r="K36" s="1303"/>
      <c r="W36" s="1224">
        <v>11</v>
      </c>
    </row>
    <row customHeight="1" ht="29.25">
      <c r="F37" s="1300" t="s">
        <v>1059</v>
      </c>
      <c r="G37" s="2491" t="s">
        <v>1060</v>
      </c>
      <c r="H37" s="2491"/>
      <c r="I37" s="2491"/>
      <c r="J37" s="2491"/>
      <c r="K37" s="1303"/>
      <c r="W37" s="1224">
        <v>28</v>
      </c>
    </row>
    <row customHeight="1" ht="24">
      <c r="F38" s="1299" t="s">
        <v>110</v>
      </c>
      <c r="G38" s="759" t="s">
        <v>1061</v>
      </c>
      <c r="H38" s="1305">
        <f>SUM(I38:J38)</f>
        <v>0</v>
      </c>
      <c r="I38" s="1305">
        <f>SUM(I39,I44,I47)</f>
        <v>0</v>
      </c>
      <c r="J38" s="1294"/>
      <c r="K38" s="1303"/>
      <c r="W38" s="1224">
        <v>23</v>
      </c>
    </row>
    <row customHeight="1" ht="11.549999999999999">
      <c r="F39" s="1299" t="s">
        <v>1026</v>
      </c>
      <c r="G39" s="1306" t="s">
        <v>1025</v>
      </c>
      <c r="H39" s="1305">
        <f>SUM(I39:J39)</f>
        <v>0</v>
      </c>
      <c r="I39" s="1305">
        <f>SUM(I40:I43)</f>
        <v>0</v>
      </c>
      <c r="J39" s="1294"/>
      <c r="K39" s="1303"/>
      <c r="W39" s="1224">
        <v>11</v>
      </c>
    </row>
    <row customHeight="1" ht="24">
      <c r="F40" s="1299" t="s">
        <v>1062</v>
      </c>
      <c r="G40" s="1307" t="s">
        <v>1063</v>
      </c>
      <c r="H40" s="1305">
        <f>SUM(I40:J40)</f>
        <v>0</v>
      </c>
      <c r="I40" s="1304"/>
      <c r="J40" s="1294"/>
      <c r="K40" s="1303"/>
      <c r="W40" s="1224">
        <v>23</v>
      </c>
    </row>
    <row customHeight="1" ht="11.549999999999999">
      <c r="F41" s="1299" t="s">
        <v>1064</v>
      </c>
      <c r="G41" s="1307" t="s">
        <v>1065</v>
      </c>
      <c r="H41" s="1305">
        <f>SUM(I41:J41)</f>
        <v>0</v>
      </c>
      <c r="I41" s="1304"/>
      <c r="J41" s="1294"/>
      <c r="K41" s="1303"/>
      <c r="W41" s="1224">
        <v>11</v>
      </c>
    </row>
    <row customHeight="1" ht="11.549999999999999">
      <c r="F42" s="1299" t="s">
        <v>1066</v>
      </c>
      <c r="G42" s="1307" t="s">
        <v>1067</v>
      </c>
      <c r="H42" s="1305">
        <f>SUM(I42:J42)</f>
        <v>0</v>
      </c>
      <c r="I42" s="1304"/>
      <c r="J42" s="1294"/>
      <c r="K42" s="1303"/>
      <c r="W42" s="1224">
        <v>11</v>
      </c>
    </row>
    <row customHeight="1" ht="35.699999999999996">
      <c r="F43" s="1299" t="s">
        <v>1068</v>
      </c>
      <c r="G43" s="1307" t="s">
        <v>1069</v>
      </c>
      <c r="H43" s="1305">
        <f>SUM(I43:J43)</f>
        <v>0</v>
      </c>
      <c r="I43" s="1304"/>
      <c r="J43" s="1294"/>
      <c r="K43" s="1303"/>
      <c r="W43" s="1224">
        <v>34</v>
      </c>
    </row>
    <row customHeight="1" ht="11.549999999999999">
      <c r="F44" s="1299" t="s">
        <v>1028</v>
      </c>
      <c r="G44" s="1306" t="s">
        <v>1054</v>
      </c>
      <c r="H44" s="1305">
        <f>SUM(I44:J44)</f>
        <v>0</v>
      </c>
      <c r="I44" s="1305">
        <f>SUM(I45:I46)</f>
        <v>0</v>
      </c>
      <c r="J44" s="1294"/>
      <c r="K44" s="1303"/>
      <c r="W44" s="1224">
        <v>11</v>
      </c>
    </row>
    <row customHeight="1" ht="48.29999999999999">
      <c r="F45" s="1299" t="s">
        <v>1070</v>
      </c>
      <c r="G45" s="1307" t="s">
        <v>1055</v>
      </c>
      <c r="H45" s="1305">
        <f>SUM(I45:J45)</f>
        <v>0</v>
      </c>
      <c r="I45" s="1304"/>
      <c r="J45" s="1294"/>
      <c r="K45" s="1303"/>
      <c r="W45" s="1224">
        <v>46</v>
      </c>
    </row>
    <row customHeight="1" ht="11.549999999999999">
      <c r="F46" s="1299" t="s">
        <v>1071</v>
      </c>
      <c r="G46" s="1307" t="s">
        <v>1056</v>
      </c>
      <c r="H46" s="1305">
        <f>SUM(I46:J46)</f>
        <v>0</v>
      </c>
      <c r="I46" s="1304"/>
      <c r="J46" s="1294"/>
      <c r="K46" s="1303"/>
      <c r="W46" s="1224">
        <v>11</v>
      </c>
    </row>
    <row customHeight="1" ht="11.549999999999999">
      <c r="F47" s="1299" t="s">
        <v>1030</v>
      </c>
      <c r="G47" s="1306" t="s">
        <v>1072</v>
      </c>
      <c r="H47" s="1305">
        <f>SUM(I47:J47)</f>
        <v>0</v>
      </c>
      <c r="I47" s="1304"/>
      <c r="J47" s="1294"/>
      <c r="K47" s="1303"/>
      <c r="W47" s="1224">
        <v>11</v>
      </c>
    </row>
    <row customHeight="1" ht="24">
      <c r="F48" s="1299" t="s">
        <v>111</v>
      </c>
      <c r="G48" s="759" t="s">
        <v>1073</v>
      </c>
      <c r="H48" s="1305">
        <f>SUM(I48:J48)</f>
        <v>0</v>
      </c>
      <c r="I48" s="1305">
        <f>SUM(I49,I54,I57)</f>
        <v>0</v>
      </c>
      <c r="J48" s="1294"/>
      <c r="K48" s="1303"/>
      <c r="W48" s="1224">
        <v>23</v>
      </c>
    </row>
    <row customHeight="1" ht="11.549999999999999">
      <c r="F49" s="1299" t="s">
        <v>713</v>
      </c>
      <c r="G49" s="1306" t="s">
        <v>1025</v>
      </c>
      <c r="H49" s="1305">
        <f>SUM(I49:J49)</f>
        <v>0</v>
      </c>
      <c r="I49" s="1305">
        <f>SUM(I50:I53)</f>
        <v>0</v>
      </c>
      <c r="J49" s="1294"/>
      <c r="K49" s="1303"/>
      <c r="W49" s="1224">
        <v>11</v>
      </c>
    </row>
    <row customHeight="1" ht="24">
      <c r="F50" s="1299" t="s">
        <v>716</v>
      </c>
      <c r="G50" s="1307" t="s">
        <v>1063</v>
      </c>
      <c r="H50" s="1305">
        <f>SUM(I50:J50)</f>
        <v>0</v>
      </c>
      <c r="I50" s="1304"/>
      <c r="J50" s="1294"/>
      <c r="K50" s="1303"/>
      <c r="W50" s="1224">
        <v>23</v>
      </c>
    </row>
    <row customHeight="1" ht="11.549999999999999">
      <c r="F51" s="1299" t="s">
        <v>719</v>
      </c>
      <c r="G51" s="1307" t="s">
        <v>1065</v>
      </c>
      <c r="H51" s="1305">
        <f>SUM(I51:J51)</f>
        <v>0</v>
      </c>
      <c r="I51" s="1304"/>
      <c r="J51" s="1294"/>
      <c r="K51" s="1303"/>
      <c r="W51" s="1224">
        <v>11</v>
      </c>
    </row>
    <row customHeight="1" ht="11.549999999999999">
      <c r="F52" s="1299" t="s">
        <v>1074</v>
      </c>
      <c r="G52" s="1307" t="s">
        <v>1067</v>
      </c>
      <c r="H52" s="1305">
        <f>SUM(I52:J52)</f>
        <v>0</v>
      </c>
      <c r="I52" s="1304"/>
      <c r="J52" s="1294"/>
      <c r="K52" s="1303"/>
      <c r="W52" s="1224">
        <v>11</v>
      </c>
    </row>
    <row customHeight="1" ht="35.699999999999996">
      <c r="F53" s="1299" t="s">
        <v>1075</v>
      </c>
      <c r="G53" s="1307" t="s">
        <v>1069</v>
      </c>
      <c r="H53" s="1305">
        <f>SUM(I53:J53)</f>
        <v>0</v>
      </c>
      <c r="I53" s="1304"/>
      <c r="J53" s="1294"/>
      <c r="K53" s="1303"/>
      <c r="W53" s="1224">
        <v>34</v>
      </c>
    </row>
    <row customHeight="1" ht="11.549999999999999">
      <c r="F54" s="1299" t="s">
        <v>312</v>
      </c>
      <c r="G54" s="1306" t="s">
        <v>1054</v>
      </c>
      <c r="H54" s="1305">
        <f>SUM(I54:J54)</f>
        <v>0</v>
      </c>
      <c r="I54" s="1305">
        <f>SUM(I55:I56)</f>
        <v>0</v>
      </c>
      <c r="J54" s="1294"/>
      <c r="K54" s="1303"/>
      <c r="W54" s="1224">
        <v>11</v>
      </c>
    </row>
    <row customHeight="1" ht="48.29999999999999">
      <c r="F55" s="1299" t="s">
        <v>723</v>
      </c>
      <c r="G55" s="1307" t="s">
        <v>1055</v>
      </c>
      <c r="H55" s="1305">
        <f>SUM(I55:J55)</f>
        <v>0</v>
      </c>
      <c r="I55" s="1304"/>
      <c r="J55" s="1294"/>
      <c r="K55" s="1303"/>
      <c r="W55" s="1224">
        <v>46</v>
      </c>
    </row>
    <row customHeight="1" ht="11.549999999999999">
      <c r="F56" s="1299" t="s">
        <v>725</v>
      </c>
      <c r="G56" s="1307" t="s">
        <v>1056</v>
      </c>
      <c r="H56" s="1305">
        <f>SUM(I56:J56)</f>
        <v>0</v>
      </c>
      <c r="I56" s="1304"/>
      <c r="J56" s="1294"/>
      <c r="K56" s="1303"/>
      <c r="W56" s="1224">
        <v>11</v>
      </c>
    </row>
    <row customHeight="1" ht="11.549999999999999">
      <c r="F57" s="1299" t="s">
        <v>315</v>
      </c>
      <c r="G57" s="1306" t="s">
        <v>1072</v>
      </c>
      <c r="H57" s="1305">
        <f>SUM(I57:J57)</f>
        <v>0</v>
      </c>
      <c r="I57" s="1304"/>
      <c r="J57" s="1294"/>
      <c r="K57" s="1303"/>
      <c r="W57" s="1224">
        <v>11</v>
      </c>
    </row>
    <row customHeight="1" ht="11.549999999999999">
      <c r="F58" s="1299"/>
      <c r="G58" s="1308" t="s">
        <v>1058</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BDA5F-60A6-74CF-8D2C-0.EF4818A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1076</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1077</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305</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1078</v>
      </c>
      <c r="H11" s="2506" t="s">
        <v>1079</v>
      </c>
      <c r="I11" s="2506" t="s">
        <v>1080</v>
      </c>
      <c r="J11" s="2507"/>
      <c r="K11" s="2507"/>
      <c r="L11" s="2507"/>
      <c r="M11" s="2507"/>
      <c r="N11" s="2507"/>
      <c r="O11" s="2278" t="s">
        <v>1081</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1081</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1081</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1082</v>
      </c>
      <c r="P12" s="2278"/>
      <c r="Q12" s="2278"/>
      <c r="R12" s="2278"/>
      <c r="S12" s="2278" t="s">
        <v>1083</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1084</v>
      </c>
      <c r="BU12" s="2456"/>
      <c r="BV12" s="2456"/>
      <c r="BW12" s="2502"/>
      <c r="BX12" s="2455" t="s">
        <v>1085</v>
      </c>
      <c r="BY12" s="2456"/>
      <c r="BZ12" s="2456"/>
      <c r="CA12" s="2502"/>
      <c r="CB12" s="2455" t="s">
        <v>1086</v>
      </c>
      <c r="CC12" s="2502"/>
      <c r="CD12" s="2455" t="s">
        <v>1087</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1088</v>
      </c>
      <c r="CZ12" s="2456"/>
      <c r="DA12" s="2456"/>
      <c r="DB12" s="2456"/>
      <c r="DC12" s="2456"/>
      <c r="DD12" s="2502"/>
      <c r="DE12" s="2455" t="s">
        <v>1089</v>
      </c>
      <c r="DF12" s="2502"/>
      <c r="DG12" s="2455" t="s">
        <v>1087</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1090</v>
      </c>
      <c r="P13" s="2278"/>
      <c r="Q13" s="2278"/>
      <c r="R13" s="2278"/>
      <c r="S13" s="2405" t="s">
        <v>1091</v>
      </c>
      <c r="T13" s="2457"/>
      <c r="U13" s="2196" t="s">
        <v>1092</v>
      </c>
      <c r="V13" s="2196"/>
      <c r="W13" s="2196"/>
      <c r="X13" s="2196"/>
      <c r="Y13" s="2196" t="s">
        <v>1093</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1094</v>
      </c>
      <c r="BU13" s="2457"/>
      <c r="BV13" s="2405" t="s">
        <v>1095</v>
      </c>
      <c r="BW13" s="2457"/>
      <c r="BX13" s="2405" t="s">
        <v>1096</v>
      </c>
      <c r="BY13" s="2457"/>
      <c r="BZ13" s="2405" t="s">
        <v>1097</v>
      </c>
      <c r="CA13" s="2457"/>
      <c r="CB13" s="2405" t="s">
        <v>1098</v>
      </c>
      <c r="CC13" s="2457"/>
      <c r="CD13" s="2405" t="s">
        <v>1099</v>
      </c>
      <c r="CE13" s="2457"/>
      <c r="CF13" s="2405" t="s">
        <v>1100</v>
      </c>
      <c r="CG13" s="2457"/>
      <c r="CH13" s="2455" t="s">
        <v>1101</v>
      </c>
      <c r="CI13" s="2456"/>
      <c r="CJ13" s="2456"/>
      <c r="CK13" s="2502"/>
      <c r="CL13" s="2505"/>
      <c r="CM13" s="2503"/>
      <c r="CN13" s="2503"/>
      <c r="CO13" s="2503"/>
      <c r="CP13" s="2503"/>
      <c r="CQ13" s="2503"/>
      <c r="CR13" s="2503"/>
      <c r="CS13" s="2503"/>
      <c r="CT13" s="2503"/>
      <c r="CU13" s="2503"/>
      <c r="CV13" s="2503"/>
      <c r="CW13" s="2503"/>
      <c r="CX13" s="2522"/>
      <c r="CY13" s="2405" t="s">
        <v>1102</v>
      </c>
      <c r="CZ13" s="2457"/>
      <c r="DA13" s="2405" t="s">
        <v>1103</v>
      </c>
      <c r="DB13" s="2457"/>
      <c r="DC13" s="2405" t="s">
        <v>1104</v>
      </c>
      <c r="DD13" s="2457"/>
      <c r="DE13" s="2405" t="s">
        <v>1105</v>
      </c>
      <c r="DF13" s="2457"/>
      <c r="DG13" s="2455" t="s">
        <v>1106</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1107</v>
      </c>
      <c r="P14" s="2457"/>
      <c r="Q14" s="2405" t="s">
        <v>1108</v>
      </c>
      <c r="R14" s="2457"/>
      <c r="S14" s="2406"/>
      <c r="T14" s="2282"/>
      <c r="U14" s="2405" t="s">
        <v>840</v>
      </c>
      <c r="V14" s="2457"/>
      <c r="W14" s="2405" t="s">
        <v>843</v>
      </c>
      <c r="X14" s="2457"/>
      <c r="Y14" s="2405" t="s">
        <v>840</v>
      </c>
      <c r="Z14" s="2457"/>
      <c r="AA14" s="2405" t="s">
        <v>850</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1109</v>
      </c>
      <c r="CI14" s="2457"/>
      <c r="CJ14" s="2405" t="s">
        <v>1110</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1111</v>
      </c>
      <c r="DH14" s="2457"/>
      <c r="DI14" s="2405" t="s">
        <v>1112</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830</v>
      </c>
      <c r="P16" s="2502"/>
      <c r="Q16" s="2455" t="s">
        <v>832</v>
      </c>
      <c r="R16" s="2502"/>
      <c r="S16" s="2455" t="s">
        <v>836</v>
      </c>
      <c r="T16" s="2502"/>
      <c r="U16" s="2455" t="s">
        <v>841</v>
      </c>
      <c r="V16" s="2502"/>
      <c r="W16" s="2455" t="s">
        <v>844</v>
      </c>
      <c r="X16" s="2502"/>
      <c r="Y16" s="2455" t="s">
        <v>848</v>
      </c>
      <c r="Z16" s="2502"/>
      <c r="AA16" s="2455" t="s">
        <v>851</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563</v>
      </c>
      <c r="BU16" s="2502"/>
      <c r="BV16" s="2455" t="s">
        <v>563</v>
      </c>
      <c r="BW16" s="2502"/>
      <c r="BX16" s="2455" t="s">
        <v>563</v>
      </c>
      <c r="BY16" s="2502"/>
      <c r="BZ16" s="2455" t="s">
        <v>563</v>
      </c>
      <c r="CA16" s="2502"/>
      <c r="CB16" s="2455" t="s">
        <v>1113</v>
      </c>
      <c r="CC16" s="2502"/>
      <c r="CD16" s="2455" t="s">
        <v>563</v>
      </c>
      <c r="CE16" s="2502"/>
      <c r="CF16" s="2455" t="s">
        <v>1114</v>
      </c>
      <c r="CG16" s="2502"/>
      <c r="CH16" s="2455" t="s">
        <v>1115</v>
      </c>
      <c r="CI16" s="2502"/>
      <c r="CJ16" s="2455" t="s">
        <v>1115</v>
      </c>
      <c r="CK16" s="2502"/>
      <c r="CL16" s="2505"/>
      <c r="CM16" s="2503"/>
      <c r="CN16" s="2503"/>
      <c r="CO16" s="2503"/>
      <c r="CP16" s="2503"/>
      <c r="CQ16" s="2503"/>
      <c r="CR16" s="2503"/>
      <c r="CS16" s="2503"/>
      <c r="CT16" s="2503"/>
      <c r="CU16" s="2503"/>
      <c r="CV16" s="2503"/>
      <c r="CW16" s="2503"/>
      <c r="CX16" s="2522"/>
      <c r="CY16" s="2405" t="s">
        <v>563</v>
      </c>
      <c r="CZ16" s="2457"/>
      <c r="DA16" s="2405" t="s">
        <v>563</v>
      </c>
      <c r="DB16" s="2457"/>
      <c r="DC16" s="2405" t="s">
        <v>563</v>
      </c>
      <c r="DD16" s="2457"/>
      <c r="DE16" s="2455" t="s">
        <v>1113</v>
      </c>
      <c r="DF16" s="2502"/>
      <c r="DG16" s="2455" t="s">
        <v>1116</v>
      </c>
      <c r="DH16" s="2502"/>
      <c r="DI16" s="2455" t="s">
        <v>1116</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1117</v>
      </c>
      <c r="P17" s="1260" t="s">
        <v>1118</v>
      </c>
      <c r="Q17" s="1260" t="s">
        <v>1117</v>
      </c>
      <c r="R17" s="1260" t="s">
        <v>1118</v>
      </c>
      <c r="S17" s="1260" t="s">
        <v>1117</v>
      </c>
      <c r="T17" s="1260" t="s">
        <v>1118</v>
      </c>
      <c r="U17" s="1260" t="s">
        <v>1117</v>
      </c>
      <c r="V17" s="1260" t="s">
        <v>1118</v>
      </c>
      <c r="W17" s="1260" t="s">
        <v>1117</v>
      </c>
      <c r="X17" s="1260" t="s">
        <v>1118</v>
      </c>
      <c r="Y17" s="1260" t="s">
        <v>1117</v>
      </c>
      <c r="Z17" s="1260" t="s">
        <v>1118</v>
      </c>
      <c r="AA17" s="1260" t="s">
        <v>1117</v>
      </c>
      <c r="AB17" s="1260" t="s">
        <v>1118</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1117</v>
      </c>
      <c r="BU17" s="1260" t="s">
        <v>1118</v>
      </c>
      <c r="BV17" s="1260" t="s">
        <v>1117</v>
      </c>
      <c r="BW17" s="1260" t="s">
        <v>1118</v>
      </c>
      <c r="BX17" s="1260" t="s">
        <v>1117</v>
      </c>
      <c r="BY17" s="1260" t="s">
        <v>1118</v>
      </c>
      <c r="BZ17" s="1260" t="s">
        <v>1117</v>
      </c>
      <c r="CA17" s="1260" t="s">
        <v>1118</v>
      </c>
      <c r="CB17" s="1260" t="s">
        <v>1117</v>
      </c>
      <c r="CC17" s="1260" t="s">
        <v>1118</v>
      </c>
      <c r="CD17" s="1260" t="s">
        <v>1117</v>
      </c>
      <c r="CE17" s="1260" t="s">
        <v>1118</v>
      </c>
      <c r="CF17" s="1260" t="s">
        <v>1117</v>
      </c>
      <c r="CG17" s="1260" t="s">
        <v>1118</v>
      </c>
      <c r="CH17" s="1260" t="s">
        <v>1117</v>
      </c>
      <c r="CI17" s="1260" t="s">
        <v>1118</v>
      </c>
      <c r="CJ17" s="1260" t="s">
        <v>1117</v>
      </c>
      <c r="CK17" s="1260" t="s">
        <v>1118</v>
      </c>
      <c r="CL17" s="2505"/>
      <c r="CM17" s="2503"/>
      <c r="CN17" s="2503"/>
      <c r="CO17" s="2503"/>
      <c r="CP17" s="2503"/>
      <c r="CQ17" s="2503"/>
      <c r="CR17" s="2503"/>
      <c r="CS17" s="2503"/>
      <c r="CT17" s="2503"/>
      <c r="CU17" s="2503"/>
      <c r="CV17" s="2503"/>
      <c r="CW17" s="2503"/>
      <c r="CX17" s="2522"/>
      <c r="CY17" s="1260" t="s">
        <v>1117</v>
      </c>
      <c r="CZ17" s="1260" t="s">
        <v>1118</v>
      </c>
      <c r="DA17" s="1260" t="s">
        <v>1117</v>
      </c>
      <c r="DB17" s="1260" t="s">
        <v>1118</v>
      </c>
      <c r="DC17" s="1260" t="s">
        <v>1117</v>
      </c>
      <c r="DD17" s="1260" t="s">
        <v>1118</v>
      </c>
      <c r="DE17" s="1260" t="s">
        <v>1117</v>
      </c>
      <c r="DF17" s="1260" t="s">
        <v>1118</v>
      </c>
      <c r="DG17" s="1260" t="s">
        <v>1117</v>
      </c>
      <c r="DH17" s="1260" t="s">
        <v>1118</v>
      </c>
      <c r="DI17" s="1260" t="s">
        <v>1117</v>
      </c>
      <c r="DJ17" s="1260" t="s">
        <v>1118</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381</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326-3528-B95A-FE19-0.BC6981C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450</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118</v>
      </c>
      <c r="S8" s="574">
        <v>1</v>
      </c>
    </row>
    <row customHeight="1" ht="15.75">
      <c r="C9" s="245"/>
      <c r="D9" s="780"/>
      <c r="E9" s="2436" t="s">
        <v>106</v>
      </c>
      <c r="F9" s="2437"/>
      <c r="G9" s="885" t="str">
        <f>IF(G8="","",INDEX(DIFFERENTIATION_UNMERGE_VD,MATCH(G8,DIFFERENTIATION_ID_DIFF,0)))</f>
        <v/>
      </c>
      <c r="H9" s="885">
        <f>IF(H8="","",INDEX(DIFFERENTIATION_UNMERGE_VD,MATCH(H8,DIFFERENTIATION_ID_DIFF,0)))</f>
        <v>0</v>
      </c>
      <c r="I9" s="2196" t="s">
        <v>306</v>
      </c>
      <c r="S9" s="574">
        <v>15</v>
      </c>
    </row>
    <row s="4523" customFormat="1" customHeight="1" ht="15.75">
      <c r="A10" s="828"/>
      <c r="C10" s="245"/>
      <c r="D10" s="780"/>
      <c r="E10" s="2436" t="s">
        <v>569</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570</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305</v>
      </c>
      <c r="E12" s="2439"/>
      <c r="F12" s="2439"/>
      <c r="G12" s="956"/>
      <c r="H12" s="956"/>
      <c r="I12" s="2196"/>
      <c r="R12" s="744"/>
      <c r="S12" s="827">
        <v>15</v>
      </c>
    </row>
    <row customHeight="1" ht="35.699999999999996">
      <c r="C13" s="245"/>
      <c r="D13" s="830" t="s">
        <v>89</v>
      </c>
      <c r="E13" s="829" t="s">
        <v>307</v>
      </c>
      <c r="F13" s="829" t="s">
        <v>571</v>
      </c>
      <c r="G13" s="877" t="s">
        <v>308</v>
      </c>
      <c r="H13" s="823" t="s">
        <v>308</v>
      </c>
      <c r="I13" s="2196"/>
      <c r="S13" s="574">
        <v>34</v>
      </c>
    </row>
    <row customHeight="1" ht="15" hidden="1">
      <c r="C14" s="245"/>
      <c r="D14" s="662" t="s">
        <v>110</v>
      </c>
      <c r="E14" s="662" t="s">
        <v>111</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1119</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1119</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1119</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311</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1120</v>
      </c>
      <c r="E20" s="757"/>
      <c r="F20" s="578"/>
      <c r="G20" s="578"/>
      <c r="H20" s="578"/>
      <c r="I20" s="1832"/>
      <c r="S20" s="574">
        <v>0</v>
      </c>
    </row>
    <row customHeight="1" ht="29.25">
      <c r="C21" s="520"/>
      <c r="D21" s="608" t="s">
        <v>318</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1121</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F103-36BA-BCE5-1B9B-0.C15AFD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305</v>
      </c>
      <c r="E9" s="2278"/>
      <c r="F9" s="2278"/>
      <c r="G9" s="2458" t="s">
        <v>306</v>
      </c>
      <c r="Q9" s="152">
        <v>14</v>
      </c>
    </row>
    <row customHeight="1" ht="24">
      <c r="C10" s="165"/>
      <c r="D10" s="174" t="s">
        <v>89</v>
      </c>
      <c r="E10" s="177" t="s">
        <v>307</v>
      </c>
      <c r="F10" s="177" t="s">
        <v>395</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311</v>
      </c>
      <c r="G12" s="220"/>
      <c r="Q12" s="152">
        <v>62</v>
      </c>
    </row>
    <row customHeight="1" ht="24">
      <c r="A13" s="261"/>
      <c r="C13" s="165"/>
      <c r="D13" s="216" t="s">
        <v>1026</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311</v>
      </c>
      <c r="G13" s="220"/>
      <c r="Q13" s="152">
        <v>23</v>
      </c>
    </row>
    <row customHeight="1" ht="14.699999999999998">
      <c r="A14" s="261"/>
      <c r="C14" s="165"/>
      <c r="D14" s="216" t="s">
        <v>1062</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1122</v>
      </c>
      <c r="F15" s="270"/>
      <c r="G15" s="2240"/>
      <c r="Q15" s="152">
        <v>15</v>
      </c>
    </row>
    <row customHeight="1" ht="14.699999999999998">
      <c r="A16" s="261"/>
      <c r="C16" s="165"/>
      <c r="D16" s="216" t="s">
        <v>1028</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311</v>
      </c>
      <c r="G16" s="406"/>
      <c r="Q16" s="152">
        <v>14</v>
      </c>
    </row>
    <row customHeight="1" ht="14.699999999999998">
      <c r="A17" s="261"/>
      <c r="C17" s="165"/>
      <c r="D17" s="216" t="s">
        <v>1070</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1123</v>
      </c>
      <c r="F18" s="407"/>
      <c r="G18" s="2240"/>
      <c r="I18" s="419"/>
      <c r="J18" s="419"/>
      <c r="Q18" s="411">
        <v>21</v>
      </c>
    </row>
    <row s="4523" customFormat="1" customHeight="1" ht="256.5" hidden="1">
      <c r="A19" s="412"/>
      <c r="B19" s="486"/>
      <c r="C19" s="445"/>
      <c r="D19" s="953" t="s">
        <v>1030</v>
      </c>
      <c r="E19" s="952" t="s">
        <v>1124</v>
      </c>
      <c r="F19" s="454"/>
      <c r="G19" s="406" t="s">
        <v>1125</v>
      </c>
      <c r="I19" s="569"/>
      <c r="J19" s="569"/>
      <c r="Q19" s="827">
        <v>0</v>
      </c>
    </row>
    <row s="4523" customFormat="1" customHeight="1" ht="14.699999999999998">
      <c r="A20" s="412"/>
      <c r="B20" s="215"/>
      <c r="C20" s="376"/>
      <c r="D20" s="954">
        <v>2</v>
      </c>
      <c r="E20" s="399" t="s">
        <v>1126</v>
      </c>
      <c r="F20" s="267" t="s">
        <v>311</v>
      </c>
      <c r="G20" s="406"/>
      <c r="I20" s="419"/>
      <c r="J20" s="419"/>
      <c r="Q20" s="411">
        <v>14</v>
      </c>
    </row>
    <row s="4523" customFormat="1" customHeight="1" ht="18.75" hidden="1">
      <c r="A21" s="412"/>
      <c r="B21" s="215"/>
      <c r="C21" s="376"/>
      <c r="D21" s="402" t="s">
        <v>641</v>
      </c>
      <c r="E21" s="401"/>
      <c r="F21" s="400"/>
      <c r="G21" s="410"/>
      <c r="H21" s="403"/>
      <c r="I21" s="419"/>
      <c r="J21" s="419"/>
      <c r="Q21" s="411">
        <v>0</v>
      </c>
    </row>
    <row customHeight="1" ht="15.75">
      <c r="A22" s="261"/>
      <c r="C22" s="165"/>
      <c r="D22" s="178"/>
      <c r="E22" s="272" t="s">
        <v>327</v>
      </c>
      <c r="F22" s="407"/>
      <c r="G22" s="408"/>
      <c r="Q22" s="152">
        <v>15</v>
      </c>
    </row>
    <row s="4523" customFormat="1" customHeight="1" ht="22.5" hidden="1">
      <c r="A23" s="412"/>
      <c r="B23" s="1229"/>
      <c r="C23" s="445"/>
      <c r="D23" s="1742" t="s">
        <v>111</v>
      </c>
      <c r="E23" s="266" t="s">
        <v>1127</v>
      </c>
      <c r="F23" s="1739" t="s">
        <v>311</v>
      </c>
      <c r="G23" s="414"/>
      <c r="I23" s="1693"/>
      <c r="J23" s="1693"/>
      <c r="Q23" s="1700">
        <v>0</v>
      </c>
    </row>
    <row s="4523" customFormat="1" customHeight="1" ht="14.25" hidden="1">
      <c r="A24" s="412"/>
      <c r="B24" s="1229"/>
      <c r="C24" s="445"/>
      <c r="D24" s="1742" t="s">
        <v>713</v>
      </c>
      <c r="E24" s="1741" t="s">
        <v>1128</v>
      </c>
      <c r="F24" s="1739" t="s">
        <v>311</v>
      </c>
      <c r="G24" s="406"/>
      <c r="I24" s="1693"/>
      <c r="J24" s="1693"/>
      <c r="Q24" s="1700">
        <v>0</v>
      </c>
    </row>
    <row s="4523" customFormat="1" customHeight="1" ht="14.25" hidden="1">
      <c r="A25" s="412"/>
      <c r="B25" s="1229"/>
      <c r="C25" s="445"/>
      <c r="D25" s="1742" t="s">
        <v>716</v>
      </c>
      <c r="E25" s="264"/>
      <c r="F25" s="454"/>
      <c r="G25" s="2238" t="s">
        <v>1129</v>
      </c>
      <c r="I25" s="1693"/>
      <c r="J25" s="1693"/>
      <c r="Q25" s="1700">
        <v>0</v>
      </c>
    </row>
    <row s="4523" customFormat="1" customHeight="1" ht="22.5" hidden="1">
      <c r="A26" s="412"/>
      <c r="B26" s="1229"/>
      <c r="C26" s="445"/>
      <c r="D26" s="416"/>
      <c r="E26" s="418" t="s">
        <v>1130</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B03CB-6984-1383-80BC-0.DAFC7BA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450</v>
      </c>
      <c r="D2" s="1742"/>
      <c r="E2" s="268"/>
      <c r="F2" s="1739"/>
      <c r="G2" s="1739" t="s">
        <v>311</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450</v>
      </c>
      <c r="D4" s="1742"/>
      <c r="E4" s="274" t="s">
        <v>1131</v>
      </c>
      <c r="F4" s="1739"/>
      <c r="G4" s="326"/>
      <c r="H4" s="1739" t="s">
        <v>311</v>
      </c>
      <c r="K4" s="1693"/>
      <c r="L4" s="1693"/>
      <c r="M4" s="1700">
        <v>0</v>
      </c>
    </row>
    <row s="4523" customFormat="1" customHeight="1" ht="14.25" hidden="1">
      <c r="A5" s="1431"/>
      <c r="B5" s="1229"/>
      <c r="C5" s="413"/>
      <c r="K5" s="1693"/>
      <c r="L5" s="1693"/>
      <c r="M5" s="1700">
        <v>0</v>
      </c>
    </row>
    <row s="4523" customFormat="1" customHeight="1" ht="18.75" hidden="1">
      <c r="A6" s="1752"/>
      <c r="B6" s="1229"/>
      <c r="C6" s="1799" t="s">
        <v>450</v>
      </c>
      <c r="D6" s="1742"/>
      <c r="E6" s="275" t="s">
        <v>1132</v>
      </c>
      <c r="F6" s="1739"/>
      <c r="G6" s="326"/>
      <c r="H6" s="1739" t="s">
        <v>311</v>
      </c>
      <c r="K6" s="1693"/>
      <c r="L6" s="1693"/>
      <c r="M6" s="1700">
        <v>0</v>
      </c>
    </row>
    <row s="4523" customFormat="1" customHeight="1" ht="14.25" hidden="1">
      <c r="A7" s="1431"/>
      <c r="B7" s="1229"/>
      <c r="C7" s="413"/>
      <c r="K7" s="1693"/>
      <c r="L7" s="1693"/>
      <c r="M7" s="1700">
        <v>0</v>
      </c>
    </row>
    <row s="4523" customFormat="1" customHeight="1" ht="18.75" hidden="1">
      <c r="A8" s="1752"/>
      <c r="B8" s="1229"/>
      <c r="C8" s="1799" t="s">
        <v>450</v>
      </c>
      <c r="D8" s="1742"/>
      <c r="E8" s="275" t="s">
        <v>1133</v>
      </c>
      <c r="F8" s="1739"/>
      <c r="G8" s="326"/>
      <c r="H8" s="1739" t="s">
        <v>311</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450</v>
      </c>
      <c r="D10" s="1742"/>
      <c r="E10" s="275" t="s">
        <v>1134</v>
      </c>
      <c r="F10" s="1739"/>
      <c r="G10" s="1743"/>
      <c r="H10" s="1739" t="s">
        <v>311</v>
      </c>
      <c r="K10" s="1693"/>
      <c r="L10" s="1693" t="s">
        <v>1135</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305</v>
      </c>
      <c r="E18" s="2278"/>
      <c r="F18" s="2278"/>
      <c r="G18" s="2278"/>
      <c r="H18" s="2278"/>
      <c r="I18" s="2458" t="s">
        <v>306</v>
      </c>
      <c r="M18" s="152">
        <v>21</v>
      </c>
    </row>
    <row customHeight="1" ht="22.049999999999997">
      <c r="C19" s="165"/>
      <c r="D19" s="174" t="s">
        <v>89</v>
      </c>
      <c r="E19" s="177" t="s">
        <v>307</v>
      </c>
      <c r="F19" s="177"/>
      <c r="G19" s="177" t="s">
        <v>308</v>
      </c>
      <c r="H19" s="177" t="s">
        <v>395</v>
      </c>
      <c r="I19" s="2458"/>
      <c r="M19" s="152">
        <v>21</v>
      </c>
    </row>
    <row customHeight="1" ht="12" hidden="1">
      <c r="C20" s="165"/>
      <c r="D20" s="156"/>
      <c r="E20" s="156"/>
      <c r="F20" s="156"/>
      <c r="G20" s="156"/>
      <c r="H20" s="156"/>
      <c r="I20" s="156"/>
      <c r="M20" s="152">
        <v>0</v>
      </c>
    </row>
    <row customHeight="1" ht="14.699999999999998">
      <c r="A21" s="1752"/>
      <c r="C21" s="165"/>
      <c r="D21" s="216">
        <v>1</v>
      </c>
      <c r="E21" s="2530" t="s">
        <v>1136</v>
      </c>
      <c r="F21" s="2530"/>
      <c r="G21" s="2530"/>
      <c r="H21" s="2530"/>
      <c r="I21" s="277"/>
      <c r="M21" s="152">
        <v>14</v>
      </c>
    </row>
    <row customHeight="1" ht="21">
      <c r="A22" s="1752"/>
      <c r="C22" s="165"/>
      <c r="D22" s="216" t="s">
        <v>1026</v>
      </c>
      <c r="E22" s="263" t="s">
        <v>1137</v>
      </c>
      <c r="F22" s="267"/>
      <c r="G22" s="1806"/>
      <c r="H22" s="267" t="s">
        <v>311</v>
      </c>
      <c r="I22" s="220" t="s">
        <v>1138</v>
      </c>
      <c r="M22" s="152">
        <v>20</v>
      </c>
    </row>
    <row customHeight="1" ht="60">
      <c r="A23" s="1752"/>
      <c r="C23" s="165"/>
      <c r="D23" s="216" t="s">
        <v>1028</v>
      </c>
      <c r="E23" s="263" t="s">
        <v>1139</v>
      </c>
      <c r="F23" s="267"/>
      <c r="G23" s="326"/>
      <c r="H23" s="282"/>
      <c r="I23" s="327" t="s">
        <v>1140</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311</v>
      </c>
      <c r="H24" s="282"/>
      <c r="I24" s="328" t="s">
        <v>636</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329</v>
      </c>
      <c r="E26" s="268"/>
      <c r="F26" s="267"/>
      <c r="G26" s="267" t="s">
        <v>311</v>
      </c>
      <c r="H26" s="282"/>
      <c r="I26" s="2238" t="s">
        <v>1141</v>
      </c>
      <c r="M26" s="152">
        <v>14</v>
      </c>
    </row>
    <row customHeight="1" ht="15.75">
      <c r="A27" s="1752" t="s">
        <v>110</v>
      </c>
      <c r="C27" s="165"/>
      <c r="D27" s="178"/>
      <c r="E27" s="272" t="s">
        <v>327</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758</v>
      </c>
      <c r="E29" s="274" t="s">
        <v>1131</v>
      </c>
      <c r="F29" s="267"/>
      <c r="G29" s="326"/>
      <c r="H29" s="267" t="s">
        <v>311</v>
      </c>
      <c r="I29" s="2238" t="s">
        <v>1142</v>
      </c>
      <c r="M29" s="152">
        <v>20</v>
      </c>
    </row>
    <row customHeight="1" ht="15.75">
      <c r="A30" s="1752" t="s">
        <v>111</v>
      </c>
      <c r="C30" s="165"/>
      <c r="D30" s="178"/>
      <c r="E30" s="272" t="s">
        <v>327</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318</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1143</v>
      </c>
      <c r="E33" s="275" t="s">
        <v>1132</v>
      </c>
      <c r="F33" s="267"/>
      <c r="G33" s="326"/>
      <c r="H33" s="267" t="s">
        <v>311</v>
      </c>
      <c r="I33" s="2238" t="s">
        <v>1144</v>
      </c>
      <c r="M33" s="152">
        <v>14</v>
      </c>
    </row>
    <row customHeight="1" ht="15.75">
      <c r="A34" s="1752" t="s">
        <v>91</v>
      </c>
      <c r="C34" s="165"/>
      <c r="D34" s="178"/>
      <c r="E34" s="273" t="s">
        <v>327</v>
      </c>
      <c r="F34" s="269"/>
      <c r="G34" s="269"/>
      <c r="H34" s="270"/>
      <c r="I34" s="2240"/>
      <c r="M34" s="152">
        <v>15</v>
      </c>
    </row>
    <row customHeight="1" ht="25.2">
      <c r="A35" s="1752"/>
      <c r="C35" s="165"/>
      <c r="D35" s="216" t="s">
        <v>886</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1145</v>
      </c>
      <c r="E36" s="275" t="s">
        <v>1133</v>
      </c>
      <c r="F36" s="267"/>
      <c r="G36" s="326"/>
      <c r="H36" s="267" t="s">
        <v>311</v>
      </c>
      <c r="I36" s="2212" t="s">
        <v>1146</v>
      </c>
      <c r="M36" s="152">
        <v>14</v>
      </c>
    </row>
    <row customHeight="1" ht="15.75">
      <c r="A37" s="1752" t="s">
        <v>92</v>
      </c>
      <c r="C37" s="165"/>
      <c r="D37" s="178"/>
      <c r="E37" s="273" t="s">
        <v>327</v>
      </c>
      <c r="F37" s="269"/>
      <c r="G37" s="269"/>
      <c r="H37" s="270"/>
      <c r="I37" s="2212"/>
      <c r="M37" s="152">
        <v>15</v>
      </c>
    </row>
    <row customHeight="1" ht="27.299999999999997">
      <c r="A38" s="1752"/>
      <c r="C38" s="165"/>
      <c r="D38" s="216" t="s">
        <v>887</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888</v>
      </c>
      <c r="E39" s="275" t="s">
        <v>1134</v>
      </c>
      <c r="F39" s="267"/>
      <c r="G39" s="276"/>
      <c r="H39" s="267" t="s">
        <v>311</v>
      </c>
      <c r="I39" s="2238" t="s">
        <v>1147</v>
      </c>
      <c r="L39" s="224" t="s">
        <v>1135</v>
      </c>
      <c r="M39" s="152">
        <v>14</v>
      </c>
    </row>
    <row customHeight="1" ht="15.75">
      <c r="A40" s="1752" t="s">
        <v>112</v>
      </c>
      <c r="C40" s="165"/>
      <c r="D40" s="178"/>
      <c r="E40" s="273" t="s">
        <v>327</v>
      </c>
      <c r="F40" s="269"/>
      <c r="G40" s="269"/>
      <c r="H40" s="270"/>
      <c r="I40" s="2240"/>
      <c r="M40" s="152">
        <v>15</v>
      </c>
    </row>
    <row s="4985" customFormat="1" customHeight="1" ht="3">
      <c r="A41" s="1752"/>
      <c r="K41" s="265"/>
      <c r="L41" s="265"/>
      <c r="M41" s="209">
        <v>3</v>
      </c>
    </row>
    <row customHeight="1" ht="26.25">
      <c r="D42" s="1750" t="s">
        <v>808</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3405-2139-1415-5E59-0.4A10E865}" mc:Ignorable="x14ac xr xr2 xr3">
  <sheetPr>
    <tabColor theme="6" tint="0.4"/>
  </sheetPr>
  <dimension ref="A1:AH342"/>
  <sheetViews>
    <sheetView topLeftCell="A1" showGridLines="0" zoomScale="90" workbookViewId="0">
      <selection activeCell="K93" sqref="K93"/>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0039062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311</v>
      </c>
      <c r="M2" s="1944"/>
      <c r="N2" s="403"/>
      <c r="O2" s="1693"/>
      <c r="P2" s="1693"/>
      <c r="AH2" s="1700">
        <v>0</v>
      </c>
    </row>
    <row s="4523" customFormat="1" customHeight="1" ht="18.75" hidden="1">
      <c r="A3" s="1849"/>
      <c r="B3" s="1849"/>
      <c r="C3" s="438" t="s">
        <v>1148</v>
      </c>
      <c r="D3" s="413"/>
      <c r="E3" s="1100"/>
      <c r="F3" s="1100"/>
      <c r="G3" s="2496"/>
      <c r="H3" s="1569"/>
      <c r="I3" s="720" t="s">
        <v>1149</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311</v>
      </c>
      <c r="M5" s="1944"/>
      <c r="N5" s="403"/>
      <c r="O5" s="1693"/>
      <c r="P5" s="1693"/>
      <c r="AH5" s="1700">
        <v>0</v>
      </c>
    </row>
    <row s="4523" customFormat="1" customHeight="1" ht="18.75" hidden="1">
      <c r="A6" s="1849"/>
      <c r="B6" s="1849"/>
      <c r="C6" s="438" t="s">
        <v>1150</v>
      </c>
      <c r="D6" s="413"/>
      <c r="E6" s="1100"/>
      <c r="F6" s="1100"/>
      <c r="G6" s="2496"/>
      <c r="H6" s="1569"/>
      <c r="I6" s="720" t="s">
        <v>1149</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311</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311</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45947.57255787037</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УГ/УГРЭС_01/1766</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305</v>
      </c>
      <c r="F19" s="2278"/>
      <c r="G19" s="2278"/>
      <c r="H19" s="2278"/>
      <c r="I19" s="2278"/>
      <c r="J19" s="2278"/>
      <c r="K19" s="2278"/>
      <c r="L19" s="2278"/>
      <c r="M19" s="2458" t="s">
        <v>306</v>
      </c>
      <c r="AH19" s="443">
        <v>21</v>
      </c>
    </row>
    <row customHeight="1" ht="22.049999999999997">
      <c r="D20" s="445"/>
      <c r="E20" s="2346" t="s">
        <v>89</v>
      </c>
      <c r="F20" s="2293" t="s">
        <v>123</v>
      </c>
      <c r="G20" s="2293" t="s">
        <v>124</v>
      </c>
      <c r="H20" s="2455" t="s">
        <v>1151</v>
      </c>
      <c r="I20" s="2456"/>
      <c r="J20" s="2502"/>
      <c r="K20" s="2293" t="s">
        <v>308</v>
      </c>
      <c r="L20" s="2293" t="s">
        <v>395</v>
      </c>
      <c r="M20" s="2458"/>
      <c r="AH20" s="443">
        <v>21</v>
      </c>
    </row>
    <row customHeight="1" ht="22.049999999999997">
      <c r="D21" s="445"/>
      <c r="E21" s="2348"/>
      <c r="F21" s="2294"/>
      <c r="G21" s="2294"/>
      <c r="H21" s="2287" t="s">
        <v>1152</v>
      </c>
      <c r="I21" s="2289"/>
      <c r="J21" s="177" t="s">
        <v>1153</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311</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311</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1148</v>
      </c>
      <c r="D25" s="2535"/>
      <c r="E25" s="2273"/>
      <c r="F25" s="2539"/>
      <c r="G25" s="2496"/>
      <c r="H25" s="1569"/>
      <c r="I25" s="720" t="s">
        <v>1149</v>
      </c>
      <c r="J25" s="640"/>
      <c r="K25" s="1569"/>
      <c r="L25" s="283"/>
      <c r="M25" s="2239"/>
      <c r="N25" s="403"/>
      <c r="O25" s="1693"/>
      <c r="P25" s="1693"/>
      <c r="AH25" s="1700">
        <v>0</v>
      </c>
    </row>
    <row customHeight="1" ht="0.75" hidden="1">
      <c r="A26" s="1849"/>
      <c r="B26" s="1849"/>
      <c r="C26" s="438" t="s">
        <v>1154</v>
      </c>
      <c r="D26" s="2535"/>
      <c r="E26" s="2273"/>
      <c r="F26" s="2452"/>
      <c r="G26" s="469"/>
      <c r="H26" s="1569"/>
      <c r="I26" s="464"/>
      <c r="J26" s="418"/>
      <c r="K26" s="1569"/>
      <c r="L26" s="270"/>
      <c r="M26" s="2239"/>
      <c r="N26" s="403"/>
      <c r="AH26" s="443">
        <v>0</v>
      </c>
    </row>
    <row s="4523" customFormat="1" customHeight="1" ht="13.5">
      <c r="A27" s="1849" t="s">
        <v>164</v>
      </c>
      <c r="B27" s="1849" t="s">
        <v>165</v>
      </c>
      <c r="C27" s="438"/>
      <c r="D27" s="2531"/>
      <c r="E27" s="2532"/>
      <c r="F27" s="253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6" t="str">
        <f>INDEX(PT_DIFFERENTIATION_NTAR,MATCH(B27,PT_DIFFERENTIATION_NTAR_ID,0))</f>
        <v>"Тариф на тепловую энергию (мощность) поставляемую потребителям района Лимбяяха"</v>
      </c>
      <c r="H27" s="1931"/>
      <c r="I27" s="4517">
        <v>46023</v>
      </c>
      <c r="J27" s="4518">
        <v>46387</v>
      </c>
      <c r="K27" s="1934" t="s">
        <v>1155</v>
      </c>
      <c r="L27" s="1931" t="s">
        <v>311</v>
      </c>
      <c r="M27" s="2239"/>
      <c r="N27" s="403"/>
      <c r="O27" s="1693"/>
      <c r="P27" s="1693"/>
      <c r="AH27" s="1700">
        <v>0</v>
      </c>
    </row>
    <row s="4523" customFormat="1" customHeight="1" ht="13.5">
      <c r="A28" s="4985"/>
      <c r="B28" s="4985"/>
      <c r="C28" s="4491"/>
      <c r="D28" s="4493"/>
      <c r="E28" s="3554"/>
      <c r="F28" s="3554"/>
      <c r="G28" s="3554"/>
      <c r="H28" s="4544" t="s">
        <v>450</v>
      </c>
      <c r="I28" s="4517">
        <v>46388</v>
      </c>
      <c r="J28" s="4518">
        <v>46752</v>
      </c>
      <c r="K28" s="4519" t="s">
        <v>1155</v>
      </c>
      <c r="L28" s="4544" t="s">
        <v>311</v>
      </c>
      <c r="M28" s="4520"/>
      <c r="N28" s="4528"/>
      <c r="O28" s="4475"/>
      <c r="P28" s="4475"/>
      <c r="Q28" s="4523"/>
      <c r="R28" s="4523"/>
      <c r="S28" s="4523"/>
      <c r="T28" s="4523"/>
      <c r="U28" s="4523"/>
      <c r="V28" s="4523"/>
      <c r="W28" s="4523"/>
      <c r="X28" s="4523"/>
      <c r="Y28" s="4523"/>
      <c r="Z28" s="4523"/>
      <c r="AA28" s="4523"/>
      <c r="AB28" s="4523"/>
      <c r="AC28" s="4523"/>
      <c r="AD28" s="4523"/>
      <c r="AE28" s="4523"/>
      <c r="AF28" s="4523"/>
      <c r="AG28" s="4523"/>
      <c r="AH28" s="4523">
        <v>0</v>
      </c>
    </row>
    <row s="4523" customFormat="1" customHeight="1" ht="13.5">
      <c r="A29" s="4985"/>
      <c r="B29" s="4985"/>
      <c r="C29" s="4491"/>
      <c r="D29" s="4493"/>
      <c r="E29" s="3554"/>
      <c r="F29" s="3554"/>
      <c r="G29" s="3554"/>
      <c r="H29" s="4544" t="s">
        <v>450</v>
      </c>
      <c r="I29" s="4517">
        <v>46753</v>
      </c>
      <c r="J29" s="4518">
        <v>47118</v>
      </c>
      <c r="K29" s="4519" t="s">
        <v>1155</v>
      </c>
      <c r="L29" s="4544" t="s">
        <v>311</v>
      </c>
      <c r="M29" s="4520"/>
      <c r="N29" s="4528"/>
      <c r="O29" s="4475"/>
      <c r="P29" s="4475"/>
      <c r="Q29" s="4523"/>
      <c r="R29" s="4523"/>
      <c r="S29" s="4523"/>
      <c r="T29" s="4523"/>
      <c r="U29" s="4523"/>
      <c r="V29" s="4523"/>
      <c r="W29" s="4523"/>
      <c r="X29" s="4523"/>
      <c r="Y29" s="4523"/>
      <c r="Z29" s="4523"/>
      <c r="AA29" s="4523"/>
      <c r="AB29" s="4523"/>
      <c r="AC29" s="4523"/>
      <c r="AD29" s="4523"/>
      <c r="AE29" s="4523"/>
      <c r="AF29" s="4523"/>
      <c r="AG29" s="4523"/>
      <c r="AH29" s="4523">
        <v>0</v>
      </c>
    </row>
    <row s="4523" customFormat="1" customHeight="1" ht="18.75">
      <c r="A30" s="1849"/>
      <c r="B30" s="1849"/>
      <c r="C30" s="438" t="s">
        <v>1148</v>
      </c>
      <c r="D30" s="2531"/>
      <c r="E30" s="2532"/>
      <c r="F30" s="2533"/>
      <c r="G30" s="2496"/>
      <c r="H30" s="1569"/>
      <c r="I30" s="720" t="s">
        <v>1149</v>
      </c>
      <c r="J30" s="640"/>
      <c r="K30" s="1569"/>
      <c r="L30" s="283"/>
      <c r="M30" s="2239"/>
      <c r="N30" s="403"/>
      <c r="O30" s="1693"/>
      <c r="P30" s="1693"/>
      <c r="AH30" s="1700">
        <v>0</v>
      </c>
    </row>
    <row s="4523" customFormat="1" customHeight="1" ht="0.75">
      <c r="A31" s="1849"/>
      <c r="B31" s="1849"/>
      <c r="C31" s="438" t="s">
        <v>1154</v>
      </c>
      <c r="D31" s="2531"/>
      <c r="E31" s="2273"/>
      <c r="F31" s="2452"/>
      <c r="G31" s="469"/>
      <c r="H31" s="1569"/>
      <c r="I31" s="720"/>
      <c r="J31" s="640"/>
      <c r="K31" s="1569"/>
      <c r="L31" s="283"/>
      <c r="M31" s="2239"/>
      <c r="N31" s="403"/>
      <c r="O31" s="1693"/>
      <c r="P31" s="1693"/>
      <c r="AH31" s="1700">
        <v>0</v>
      </c>
    </row>
    <row s="4523" customFormat="1" customHeight="1" ht="45" hidden="1">
      <c r="A32" s="1849" t="s">
        <v>174</v>
      </c>
      <c r="B32" s="1849" t="s">
        <v>175</v>
      </c>
      <c r="C32" s="438"/>
      <c r="D32" s="2531"/>
      <c r="E32" s="2273"/>
      <c r="F32" s="2452"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96" t="str">
        <f>INDEX(PT_DIFFERENTIATION_NTAR,MATCH(B32,PT_DIFFERENTIATION_NTAR_ID,0))</f>
        <v/>
      </c>
      <c r="H32" s="1931"/>
      <c r="I32" s="1808"/>
      <c r="J32" s="1842"/>
      <c r="K32" s="1934"/>
      <c r="L32" s="1931" t="s">
        <v>311</v>
      </c>
      <c r="M32" s="2239"/>
      <c r="N32" s="403"/>
      <c r="O32" s="1693"/>
      <c r="P32" s="1693"/>
      <c r="AH32" s="1700">
        <v>0</v>
      </c>
    </row>
    <row s="4523" customFormat="1" customHeight="1" ht="18.75" hidden="1">
      <c r="A33" s="1849"/>
      <c r="B33" s="1849"/>
      <c r="C33" s="438" t="s">
        <v>1148</v>
      </c>
      <c r="D33" s="2531"/>
      <c r="E33" s="2273"/>
      <c r="F33" s="2452"/>
      <c r="G33" s="2496"/>
      <c r="H33" s="1569"/>
      <c r="I33" s="720" t="s">
        <v>1149</v>
      </c>
      <c r="J33" s="640"/>
      <c r="K33" s="1569"/>
      <c r="L33" s="283"/>
      <c r="M33" s="2239"/>
      <c r="N33" s="403"/>
      <c r="O33" s="1693"/>
      <c r="P33" s="1693"/>
      <c r="AH33" s="1700">
        <v>0</v>
      </c>
    </row>
    <row s="4523" customFormat="1" customHeight="1" ht="0.75" hidden="1">
      <c r="A34" s="1849"/>
      <c r="B34" s="1849"/>
      <c r="C34" s="438" t="s">
        <v>1154</v>
      </c>
      <c r="D34" s="2531"/>
      <c r="E34" s="2273"/>
      <c r="F34" s="2452"/>
      <c r="G34" s="469"/>
      <c r="H34" s="1569"/>
      <c r="I34" s="720"/>
      <c r="J34" s="640"/>
      <c r="K34" s="1569"/>
      <c r="L34" s="283"/>
      <c r="M34" s="2239"/>
      <c r="N34" s="403"/>
      <c r="O34" s="1693"/>
      <c r="P34" s="1693"/>
      <c r="AH34" s="1700">
        <v>0</v>
      </c>
    </row>
    <row s="4523" customFormat="1" customHeight="1" ht="45" hidden="1">
      <c r="A35" s="1849" t="s">
        <v>180</v>
      </c>
      <c r="B35" s="1849" t="s">
        <v>181</v>
      </c>
      <c r="C35" s="438"/>
      <c r="D35" s="2531"/>
      <c r="E35" s="2273"/>
      <c r="F35" s="2452"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6" t="str">
        <f>INDEX(PT_DIFFERENTIATION_NTAR,MATCH(B35,PT_DIFFERENTIATION_NTAR_ID,0))</f>
        <v/>
      </c>
      <c r="H35" s="1931"/>
      <c r="I35" s="1808"/>
      <c r="J35" s="1842"/>
      <c r="K35" s="1934"/>
      <c r="L35" s="1931" t="s">
        <v>311</v>
      </c>
      <c r="M35" s="2239"/>
      <c r="N35" s="403"/>
      <c r="O35" s="1693"/>
      <c r="P35" s="1693"/>
      <c r="AH35" s="1700">
        <v>0</v>
      </c>
    </row>
    <row s="4523" customFormat="1" customHeight="1" ht="18.75" hidden="1">
      <c r="A36" s="1849"/>
      <c r="B36" s="1849"/>
      <c r="C36" s="438" t="s">
        <v>1148</v>
      </c>
      <c r="D36" s="2531"/>
      <c r="E36" s="2273"/>
      <c r="F36" s="2452"/>
      <c r="G36" s="2496"/>
      <c r="H36" s="1569"/>
      <c r="I36" s="720" t="s">
        <v>1149</v>
      </c>
      <c r="J36" s="640"/>
      <c r="K36" s="1569"/>
      <c r="L36" s="283"/>
      <c r="M36" s="2239"/>
      <c r="N36" s="403"/>
      <c r="O36" s="1693"/>
      <c r="P36" s="1693"/>
      <c r="AH36" s="1700">
        <v>0</v>
      </c>
    </row>
    <row s="4523" customFormat="1" customHeight="1" ht="0.75" hidden="1">
      <c r="A37" s="1849"/>
      <c r="B37" s="1849"/>
      <c r="C37" s="438" t="s">
        <v>1154</v>
      </c>
      <c r="D37" s="2531"/>
      <c r="E37" s="2273"/>
      <c r="F37" s="2452"/>
      <c r="G37" s="469"/>
      <c r="H37" s="1569"/>
      <c r="I37" s="720"/>
      <c r="J37" s="640"/>
      <c r="K37" s="1569"/>
      <c r="L37" s="283"/>
      <c r="M37" s="2239"/>
      <c r="N37" s="403"/>
      <c r="O37" s="1693"/>
      <c r="P37" s="1693"/>
      <c r="AH37" s="1700">
        <v>0</v>
      </c>
    </row>
    <row s="4523" customFormat="1" customHeight="1" ht="18.75" hidden="1">
      <c r="A38" s="1849" t="s">
        <v>186</v>
      </c>
      <c r="B38" s="1849" t="s">
        <v>187</v>
      </c>
      <c r="C38" s="438"/>
      <c r="D38" s="2531"/>
      <c r="E38" s="2273"/>
      <c r="F38" s="2452" t="str">
        <f>INDEX(PT_DIFFERENTIATION_VTAR,MATCH(A38,PT_DIFFERENTIATION_VTAR_ID,0))</f>
        <v>Тарифы на услуги по передаче тепловой энергии</v>
      </c>
      <c r="G38" s="2496" t="str">
        <f>INDEX(PT_DIFFERENTIATION_NTAR,MATCH(B38,PT_DIFFERENTIATION_NTAR_ID,0))</f>
        <v/>
      </c>
      <c r="H38" s="1931"/>
      <c r="I38" s="1808"/>
      <c r="J38" s="1842"/>
      <c r="K38" s="1934"/>
      <c r="L38" s="1931" t="s">
        <v>311</v>
      </c>
      <c r="M38" s="2239"/>
      <c r="N38" s="403"/>
      <c r="O38" s="1693"/>
      <c r="P38" s="1693"/>
      <c r="AH38" s="1700">
        <v>0</v>
      </c>
    </row>
    <row s="4523" customFormat="1" customHeight="1" ht="18.75" hidden="1">
      <c r="A39" s="1849"/>
      <c r="B39" s="1849"/>
      <c r="C39" s="438" t="s">
        <v>1148</v>
      </c>
      <c r="D39" s="2531"/>
      <c r="E39" s="2273"/>
      <c r="F39" s="2452"/>
      <c r="G39" s="2496"/>
      <c r="H39" s="1569"/>
      <c r="I39" s="720" t="s">
        <v>1149</v>
      </c>
      <c r="J39" s="640"/>
      <c r="K39" s="1569"/>
      <c r="L39" s="283"/>
      <c r="M39" s="2239"/>
      <c r="N39" s="403"/>
      <c r="O39" s="1693"/>
      <c r="P39" s="1693"/>
      <c r="AH39" s="1700">
        <v>0</v>
      </c>
    </row>
    <row s="4523" customFormat="1" customHeight="1" ht="0.75" hidden="1">
      <c r="A40" s="1849"/>
      <c r="B40" s="1849"/>
      <c r="C40" s="438" t="s">
        <v>1154</v>
      </c>
      <c r="D40" s="2531"/>
      <c r="E40" s="2273"/>
      <c r="F40" s="2452"/>
      <c r="G40" s="469"/>
      <c r="H40" s="1569"/>
      <c r="I40" s="720"/>
      <c r="J40" s="640"/>
      <c r="K40" s="1569"/>
      <c r="L40" s="283"/>
      <c r="M40" s="2239"/>
      <c r="N40" s="403"/>
      <c r="O40" s="1693"/>
      <c r="P40" s="1693"/>
      <c r="AH40" s="1700">
        <v>0</v>
      </c>
    </row>
    <row s="4523" customFormat="1" customHeight="1" ht="18.75" hidden="1">
      <c r="A41" s="1849" t="s">
        <v>192</v>
      </c>
      <c r="B41" s="1849" t="s">
        <v>193</v>
      </c>
      <c r="C41" s="438"/>
      <c r="D41" s="2531"/>
      <c r="E41" s="2273"/>
      <c r="F41" s="2452" t="str">
        <f>INDEX(PT_DIFFERENTIATION_VTAR,MATCH(A41,PT_DIFFERENTIATION_VTAR_ID,0))</f>
        <v>Тарифы на услуги по передаче теплоносителя</v>
      </c>
      <c r="G41" s="2496" t="str">
        <f>INDEX(PT_DIFFERENTIATION_NTAR,MATCH(B41,PT_DIFFERENTIATION_NTAR_ID,0))</f>
        <v/>
      </c>
      <c r="H41" s="1931"/>
      <c r="I41" s="1808"/>
      <c r="J41" s="1842"/>
      <c r="K41" s="1934"/>
      <c r="L41" s="1931" t="s">
        <v>311</v>
      </c>
      <c r="M41" s="2239"/>
      <c r="N41" s="403"/>
      <c r="O41" s="1693"/>
      <c r="P41" s="1693"/>
      <c r="AH41" s="1700">
        <v>0</v>
      </c>
    </row>
    <row s="4523" customFormat="1" customHeight="1" ht="18.75" hidden="1">
      <c r="A42" s="1849"/>
      <c r="B42" s="1849"/>
      <c r="C42" s="438" t="s">
        <v>1148</v>
      </c>
      <c r="D42" s="2531"/>
      <c r="E42" s="2273"/>
      <c r="F42" s="2452"/>
      <c r="G42" s="2496"/>
      <c r="H42" s="1569"/>
      <c r="I42" s="720" t="s">
        <v>1149</v>
      </c>
      <c r="J42" s="640"/>
      <c r="K42" s="1569"/>
      <c r="L42" s="283"/>
      <c r="M42" s="2239"/>
      <c r="N42" s="403"/>
      <c r="O42" s="1693"/>
      <c r="P42" s="1693"/>
      <c r="AH42" s="1700">
        <v>0</v>
      </c>
    </row>
    <row s="4523" customFormat="1" customHeight="1" ht="0.75" hidden="1">
      <c r="A43" s="1849"/>
      <c r="B43" s="1849"/>
      <c r="C43" s="438" t="s">
        <v>1154</v>
      </c>
      <c r="D43" s="2531"/>
      <c r="E43" s="2273"/>
      <c r="F43" s="2452"/>
      <c r="G43" s="469"/>
      <c r="H43" s="1569"/>
      <c r="I43" s="720"/>
      <c r="J43" s="640"/>
      <c r="K43" s="1569"/>
      <c r="L43" s="283"/>
      <c r="M43" s="2239"/>
      <c r="N43" s="403"/>
      <c r="O43" s="1693"/>
      <c r="P43" s="1693"/>
      <c r="AH43" s="1700">
        <v>0</v>
      </c>
    </row>
    <row s="4523" customFormat="1" customHeight="1" ht="18.75" hidden="1">
      <c r="A44" s="1849" t="s">
        <v>198</v>
      </c>
      <c r="B44" s="1849" t="s">
        <v>199</v>
      </c>
      <c r="C44" s="438"/>
      <c r="D44" s="2531"/>
      <c r="E44" s="2273"/>
      <c r="F44" s="2452"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6" t="str">
        <f>INDEX(PT_DIFFERENTIATION_NTAR,MATCH(B44,PT_DIFFERENTIATION_NTAR_ID,0))</f>
        <v/>
      </c>
      <c r="H44" s="1931"/>
      <c r="I44" s="1808"/>
      <c r="J44" s="1842"/>
      <c r="K44" s="1934"/>
      <c r="L44" s="1931" t="s">
        <v>311</v>
      </c>
      <c r="M44" s="2239"/>
      <c r="N44" s="403"/>
      <c r="O44" s="1693"/>
      <c r="P44" s="1693"/>
      <c r="AH44" s="1700">
        <v>0</v>
      </c>
    </row>
    <row s="4523" customFormat="1" customHeight="1" ht="18.75" hidden="1">
      <c r="A45" s="1849"/>
      <c r="B45" s="1849"/>
      <c r="C45" s="438" t="s">
        <v>1148</v>
      </c>
      <c r="D45" s="2531"/>
      <c r="E45" s="2273"/>
      <c r="F45" s="2452"/>
      <c r="G45" s="2496"/>
      <c r="H45" s="1569"/>
      <c r="I45" s="720" t="s">
        <v>1149</v>
      </c>
      <c r="J45" s="640"/>
      <c r="K45" s="1569"/>
      <c r="L45" s="283"/>
      <c r="M45" s="2239"/>
      <c r="N45" s="403"/>
      <c r="O45" s="1693"/>
      <c r="P45" s="1693"/>
      <c r="AH45" s="1700">
        <v>0</v>
      </c>
    </row>
    <row s="4523" customFormat="1" customHeight="1" ht="0.75" hidden="1">
      <c r="A46" s="1849"/>
      <c r="B46" s="1849"/>
      <c r="C46" s="438" t="s">
        <v>1154</v>
      </c>
      <c r="D46" s="2531"/>
      <c r="E46" s="2273"/>
      <c r="F46" s="2452"/>
      <c r="G46" s="469"/>
      <c r="H46" s="1569"/>
      <c r="I46" s="720"/>
      <c r="J46" s="640"/>
      <c r="K46" s="1569"/>
      <c r="L46" s="283"/>
      <c r="M46" s="2239"/>
      <c r="N46" s="403"/>
      <c r="O46" s="1693"/>
      <c r="P46" s="1693"/>
      <c r="AH46" s="1700">
        <v>0</v>
      </c>
    </row>
    <row s="4523" customFormat="1" customHeight="1" ht="18.75" hidden="1">
      <c r="A47" s="1849" t="s">
        <v>204</v>
      </c>
      <c r="B47" s="1849" t="s">
        <v>205</v>
      </c>
      <c r="C47" s="438"/>
      <c r="D47" s="2531"/>
      <c r="E47" s="2273"/>
      <c r="F47" s="2452" t="str">
        <f>INDEX(PT_DIFFERENTIATION_VTAR,MATCH(A47,PT_DIFFERENTIATION_VTAR_ID,0))</f>
        <v>Плата за подключение (технологическое присоединение) к системе теплоснабжения</v>
      </c>
      <c r="G47" s="2496" t="str">
        <f>INDEX(PT_DIFFERENTIATION_NTAR,MATCH(B47,PT_DIFFERENTIATION_NTAR_ID,0))</f>
        <v/>
      </c>
      <c r="H47" s="1931"/>
      <c r="I47" s="1808"/>
      <c r="J47" s="1842"/>
      <c r="K47" s="1934"/>
      <c r="L47" s="1931" t="s">
        <v>311</v>
      </c>
      <c r="M47" s="2239"/>
      <c r="N47" s="403"/>
      <c r="O47" s="1693"/>
      <c r="P47" s="1693"/>
      <c r="AH47" s="1700">
        <v>0</v>
      </c>
    </row>
    <row s="4523" customFormat="1" customHeight="1" ht="18.75" hidden="1">
      <c r="A48" s="1849"/>
      <c r="B48" s="1849"/>
      <c r="C48" s="438" t="s">
        <v>1148</v>
      </c>
      <c r="D48" s="2531"/>
      <c r="E48" s="2273"/>
      <c r="F48" s="2452"/>
      <c r="G48" s="2496"/>
      <c r="H48" s="1569"/>
      <c r="I48" s="720" t="s">
        <v>1149</v>
      </c>
      <c r="J48" s="640"/>
      <c r="K48" s="1569"/>
      <c r="L48" s="283"/>
      <c r="M48" s="2239"/>
      <c r="N48" s="403"/>
      <c r="O48" s="1693"/>
      <c r="P48" s="1693"/>
      <c r="AH48" s="1700">
        <v>0</v>
      </c>
    </row>
    <row s="4523" customFormat="1" customHeight="1" ht="0.75" hidden="1">
      <c r="A49" s="1849"/>
      <c r="B49" s="1849"/>
      <c r="C49" s="438" t="s">
        <v>1154</v>
      </c>
      <c r="D49" s="2531"/>
      <c r="E49" s="2273"/>
      <c r="F49" s="2452"/>
      <c r="G49" s="469"/>
      <c r="H49" s="1569"/>
      <c r="I49" s="720"/>
      <c r="J49" s="640"/>
      <c r="K49" s="1569"/>
      <c r="L49" s="283"/>
      <c r="M49" s="2239"/>
      <c r="N49" s="403"/>
      <c r="O49" s="1693"/>
      <c r="P49" s="1693"/>
      <c r="AH49" s="1700">
        <v>0</v>
      </c>
    </row>
    <row s="4523" customFormat="1" customHeight="1" ht="18.75" hidden="1">
      <c r="A50" s="1849" t="s">
        <v>210</v>
      </c>
      <c r="B50" s="1849" t="s">
        <v>211</v>
      </c>
      <c r="C50" s="438"/>
      <c r="D50" s="2531"/>
      <c r="E50" s="2273"/>
      <c r="F50" s="2452" t="str">
        <f>INDEX(PT_DIFFERENTIATION_VTAR,MATCH(A50,PT_DIFFERENTIATION_VTAR_ID,0))</f>
        <v>Плата за подключение (технологическое присоединение) к системе теплоснабжения (индивидуальная)</v>
      </c>
      <c r="G50" s="2496" t="str">
        <f>INDEX(PT_DIFFERENTIATION_NTAR,MATCH(B50,PT_DIFFERENTIATION_NTAR_ID,0))</f>
        <v/>
      </c>
      <c r="H50" s="2058"/>
      <c r="I50" s="1808"/>
      <c r="J50" s="1842"/>
      <c r="K50" s="1934"/>
      <c r="L50" s="2058" t="s">
        <v>311</v>
      </c>
      <c r="M50" s="2239"/>
      <c r="N50" s="403"/>
      <c r="O50" s="1693"/>
      <c r="P50" s="1693"/>
      <c r="AH50" s="1700">
        <v>0</v>
      </c>
    </row>
    <row s="4523" customFormat="1" customHeight="1" ht="18.75" hidden="1">
      <c r="A51" s="1849"/>
      <c r="B51" s="1849"/>
      <c r="C51" s="438" t="s">
        <v>1148</v>
      </c>
      <c r="D51" s="2531"/>
      <c r="E51" s="2273"/>
      <c r="F51" s="2452"/>
      <c r="G51" s="2496"/>
      <c r="H51" s="1569"/>
      <c r="I51" s="720" t="s">
        <v>1149</v>
      </c>
      <c r="J51" s="640"/>
      <c r="K51" s="1569"/>
      <c r="L51" s="283"/>
      <c r="M51" s="2239"/>
      <c r="N51" s="403"/>
      <c r="O51" s="1693"/>
      <c r="P51" s="1693"/>
      <c r="AH51" s="1700">
        <v>0</v>
      </c>
    </row>
    <row s="4523" customFormat="1" customHeight="1" ht="0.75" hidden="1">
      <c r="A52" s="1849"/>
      <c r="B52" s="1849"/>
      <c r="C52" s="438" t="s">
        <v>1154</v>
      </c>
      <c r="D52" s="2531"/>
      <c r="E52" s="2273"/>
      <c r="F52" s="2452"/>
      <c r="G52" s="469"/>
      <c r="H52" s="1569"/>
      <c r="I52" s="720"/>
      <c r="J52" s="640"/>
      <c r="K52" s="1569"/>
      <c r="L52" s="283"/>
      <c r="M52" s="2239"/>
      <c r="N52" s="403"/>
      <c r="O52" s="1693"/>
      <c r="P52" s="1693"/>
      <c r="AH52" s="1700">
        <v>0</v>
      </c>
    </row>
    <row s="4523" customFormat="1" customHeight="1" ht="18.75" hidden="1">
      <c r="A53" s="1849" t="s">
        <v>230</v>
      </c>
      <c r="B53" s="1849" t="s">
        <v>231</v>
      </c>
      <c r="C53" s="438"/>
      <c r="D53" s="2531"/>
      <c r="E53" s="2273"/>
      <c r="F53" s="2452" t="str">
        <f>INDEX(PT_DIFFERENTIATION_VTAR,MATCH(A53,PT_DIFFERENTIATION_VTAR_ID,0))</f>
        <v>Тариф на питьевую воду (питьевое водоснабжение)</v>
      </c>
      <c r="G53" s="2496" t="str">
        <f>INDEX(PT_DIFFERENTIATION_NTAR,MATCH(B53,PT_DIFFERENTIATION_NTAR_ID,0))</f>
        <v/>
      </c>
      <c r="H53" s="1931"/>
      <c r="I53" s="1808"/>
      <c r="J53" s="1842"/>
      <c r="K53" s="1934"/>
      <c r="L53" s="1931" t="s">
        <v>311</v>
      </c>
      <c r="M53" s="2239"/>
      <c r="N53" s="403"/>
      <c r="O53" s="1693"/>
      <c r="P53" s="1693"/>
      <c r="AH53" s="1700">
        <v>0</v>
      </c>
    </row>
    <row s="4523" customFormat="1" customHeight="1" ht="18.75" hidden="1">
      <c r="A54" s="1849"/>
      <c r="B54" s="1849"/>
      <c r="C54" s="438" t="s">
        <v>1148</v>
      </c>
      <c r="D54" s="2531"/>
      <c r="E54" s="2273"/>
      <c r="F54" s="2452"/>
      <c r="G54" s="2496"/>
      <c r="H54" s="1569"/>
      <c r="I54" s="720" t="s">
        <v>1149</v>
      </c>
      <c r="J54" s="640"/>
      <c r="K54" s="1569"/>
      <c r="L54" s="283"/>
      <c r="M54" s="2239"/>
      <c r="N54" s="403"/>
      <c r="O54" s="1693"/>
      <c r="P54" s="1693"/>
      <c r="AH54" s="1700">
        <v>0</v>
      </c>
    </row>
    <row s="4523" customFormat="1" customHeight="1" ht="0.75" hidden="1">
      <c r="A55" s="1849"/>
      <c r="B55" s="1849"/>
      <c r="C55" s="438" t="s">
        <v>1154</v>
      </c>
      <c r="D55" s="2531"/>
      <c r="E55" s="2273"/>
      <c r="F55" s="2452"/>
      <c r="G55" s="469"/>
      <c r="H55" s="1569"/>
      <c r="I55" s="720"/>
      <c r="J55" s="640"/>
      <c r="K55" s="1569"/>
      <c r="L55" s="283"/>
      <c r="M55" s="2239"/>
      <c r="N55" s="403"/>
      <c r="O55" s="1693"/>
      <c r="P55" s="1693"/>
      <c r="AH55" s="1700">
        <v>0</v>
      </c>
    </row>
    <row s="4523" customFormat="1" customHeight="1" ht="18.75" hidden="1">
      <c r="A56" s="1849" t="s">
        <v>235</v>
      </c>
      <c r="B56" s="1849" t="s">
        <v>236</v>
      </c>
      <c r="C56" s="438"/>
      <c r="D56" s="2531"/>
      <c r="E56" s="2273"/>
      <c r="F56" s="2452" t="str">
        <f>INDEX(PT_DIFFERENTIATION_VTAR,MATCH(A56,PT_DIFFERENTIATION_VTAR_ID,0))</f>
        <v>Тариф на техническую воду</v>
      </c>
      <c r="G56" s="2496" t="str">
        <f>INDEX(PT_DIFFERENTIATION_NTAR,MATCH(B56,PT_DIFFERENTIATION_NTAR_ID,0))</f>
        <v/>
      </c>
      <c r="H56" s="1931"/>
      <c r="I56" s="1808"/>
      <c r="J56" s="1842"/>
      <c r="K56" s="1934"/>
      <c r="L56" s="1931" t="s">
        <v>311</v>
      </c>
      <c r="M56" s="2239"/>
      <c r="N56" s="403"/>
      <c r="O56" s="1693"/>
      <c r="P56" s="1693"/>
      <c r="AH56" s="1700">
        <v>0</v>
      </c>
    </row>
    <row s="4523" customFormat="1" customHeight="1" ht="18.75" hidden="1">
      <c r="A57" s="1849"/>
      <c r="B57" s="1849"/>
      <c r="C57" s="438" t="s">
        <v>1148</v>
      </c>
      <c r="D57" s="2531"/>
      <c r="E57" s="2273"/>
      <c r="F57" s="2452"/>
      <c r="G57" s="2496"/>
      <c r="H57" s="1569"/>
      <c r="I57" s="720" t="s">
        <v>1149</v>
      </c>
      <c r="J57" s="640"/>
      <c r="K57" s="1569"/>
      <c r="L57" s="283"/>
      <c r="M57" s="2239"/>
      <c r="N57" s="403"/>
      <c r="O57" s="1693"/>
      <c r="P57" s="1693"/>
      <c r="AH57" s="1700">
        <v>0</v>
      </c>
    </row>
    <row s="4523" customFormat="1" customHeight="1" ht="0.75" hidden="1">
      <c r="A58" s="1849"/>
      <c r="B58" s="1849"/>
      <c r="C58" s="438" t="s">
        <v>1154</v>
      </c>
      <c r="D58" s="2531"/>
      <c r="E58" s="2273"/>
      <c r="F58" s="2452"/>
      <c r="G58" s="469"/>
      <c r="H58" s="1569"/>
      <c r="I58" s="720"/>
      <c r="J58" s="640"/>
      <c r="K58" s="1569"/>
      <c r="L58" s="283"/>
      <c r="M58" s="2239"/>
      <c r="N58" s="403"/>
      <c r="O58" s="1693"/>
      <c r="P58" s="1693"/>
      <c r="AH58" s="1700">
        <v>0</v>
      </c>
    </row>
    <row s="4523" customFormat="1" customHeight="1" ht="18.75" hidden="1">
      <c r="A59" s="1849" t="s">
        <v>240</v>
      </c>
      <c r="B59" s="1849" t="s">
        <v>241</v>
      </c>
      <c r="C59" s="438"/>
      <c r="D59" s="2531"/>
      <c r="E59" s="2273"/>
      <c r="F59" s="2452" t="str">
        <f>INDEX(PT_DIFFERENTIATION_VTAR,MATCH(A59,PT_DIFFERENTIATION_VTAR_ID,0))</f>
        <v>Тариф на транспортировку воды</v>
      </c>
      <c r="G59" s="2496" t="str">
        <f>INDEX(PT_DIFFERENTIATION_NTAR,MATCH(B59,PT_DIFFERENTIATION_NTAR_ID,0))</f>
        <v/>
      </c>
      <c r="H59" s="1931"/>
      <c r="I59" s="1808"/>
      <c r="J59" s="1842"/>
      <c r="K59" s="1934"/>
      <c r="L59" s="1931" t="s">
        <v>311</v>
      </c>
      <c r="M59" s="2239"/>
      <c r="N59" s="403"/>
      <c r="O59" s="1693"/>
      <c r="P59" s="1693"/>
      <c r="AH59" s="1700">
        <v>0</v>
      </c>
    </row>
    <row s="4523" customFormat="1" customHeight="1" ht="18.75" hidden="1">
      <c r="A60" s="1849"/>
      <c r="B60" s="1849"/>
      <c r="C60" s="438" t="s">
        <v>1148</v>
      </c>
      <c r="D60" s="2531"/>
      <c r="E60" s="2273"/>
      <c r="F60" s="2452"/>
      <c r="G60" s="2496"/>
      <c r="H60" s="1569"/>
      <c r="I60" s="720" t="s">
        <v>1149</v>
      </c>
      <c r="J60" s="640"/>
      <c r="K60" s="1569"/>
      <c r="L60" s="283"/>
      <c r="M60" s="2239"/>
      <c r="N60" s="403"/>
      <c r="O60" s="1693"/>
      <c r="P60" s="1693"/>
      <c r="AH60" s="1700">
        <v>0</v>
      </c>
    </row>
    <row s="4523" customFormat="1" customHeight="1" ht="0.75" hidden="1">
      <c r="A61" s="1849"/>
      <c r="B61" s="1849"/>
      <c r="C61" s="438" t="s">
        <v>1154</v>
      </c>
      <c r="D61" s="2531"/>
      <c r="E61" s="2273"/>
      <c r="F61" s="2452"/>
      <c r="G61" s="469"/>
      <c r="H61" s="1569"/>
      <c r="I61" s="720"/>
      <c r="J61" s="640"/>
      <c r="K61" s="1569"/>
      <c r="L61" s="283"/>
      <c r="M61" s="2239"/>
      <c r="N61" s="403"/>
      <c r="O61" s="1693"/>
      <c r="P61" s="1693"/>
      <c r="AH61" s="1700">
        <v>0</v>
      </c>
    </row>
    <row s="4523" customFormat="1" customHeight="1" ht="18.75" hidden="1">
      <c r="A62" s="1849" t="s">
        <v>245</v>
      </c>
      <c r="B62" s="1849" t="s">
        <v>246</v>
      </c>
      <c r="C62" s="438"/>
      <c r="D62" s="2531"/>
      <c r="E62" s="2273"/>
      <c r="F62" s="2452" t="str">
        <f>INDEX(PT_DIFFERENTIATION_VTAR,MATCH(A62,PT_DIFFERENTIATION_VTAR_ID,0))</f>
        <v>Тариф на подвоз воды</v>
      </c>
      <c r="G62" s="2496" t="str">
        <f>INDEX(PT_DIFFERENTIATION_NTAR,MATCH(B62,PT_DIFFERENTIATION_NTAR_ID,0))</f>
        <v/>
      </c>
      <c r="H62" s="1931"/>
      <c r="I62" s="1808"/>
      <c r="J62" s="1842"/>
      <c r="K62" s="1934"/>
      <c r="L62" s="1931" t="s">
        <v>311</v>
      </c>
      <c r="M62" s="2239"/>
      <c r="N62" s="403"/>
      <c r="O62" s="1693"/>
      <c r="P62" s="1693"/>
      <c r="AH62" s="1700">
        <v>0</v>
      </c>
    </row>
    <row s="4523" customFormat="1" customHeight="1" ht="18.75" hidden="1">
      <c r="A63" s="1849"/>
      <c r="B63" s="1849"/>
      <c r="C63" s="438" t="s">
        <v>1148</v>
      </c>
      <c r="D63" s="2531"/>
      <c r="E63" s="2273"/>
      <c r="F63" s="2452"/>
      <c r="G63" s="2496"/>
      <c r="H63" s="1569"/>
      <c r="I63" s="720" t="s">
        <v>1149</v>
      </c>
      <c r="J63" s="640"/>
      <c r="K63" s="1569"/>
      <c r="L63" s="283"/>
      <c r="M63" s="2239"/>
      <c r="N63" s="403"/>
      <c r="O63" s="1693"/>
      <c r="P63" s="1693"/>
      <c r="AH63" s="1700">
        <v>0</v>
      </c>
    </row>
    <row s="4523" customFormat="1" customHeight="1" ht="0.75" hidden="1">
      <c r="A64" s="1849"/>
      <c r="B64" s="1849"/>
      <c r="C64" s="438" t="s">
        <v>1154</v>
      </c>
      <c r="D64" s="2531"/>
      <c r="E64" s="2273"/>
      <c r="F64" s="2452"/>
      <c r="G64" s="469"/>
      <c r="H64" s="1569"/>
      <c r="I64" s="720"/>
      <c r="J64" s="640"/>
      <c r="K64" s="1569"/>
      <c r="L64" s="283"/>
      <c r="M64" s="2239"/>
      <c r="N64" s="403"/>
      <c r="O64" s="1693"/>
      <c r="P64" s="1693"/>
      <c r="AH64" s="1700">
        <v>0</v>
      </c>
    </row>
    <row s="4523" customFormat="1" customHeight="1" ht="18.75" hidden="1">
      <c r="A65" s="1849" t="s">
        <v>250</v>
      </c>
      <c r="B65" s="1849" t="s">
        <v>251</v>
      </c>
      <c r="C65" s="438"/>
      <c r="D65" s="2531"/>
      <c r="E65" s="2273"/>
      <c r="F65" s="2452"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6" t="str">
        <f>INDEX(PT_DIFFERENTIATION_NTAR,MATCH(B65,PT_DIFFERENTIATION_NTAR_ID,0))</f>
        <v/>
      </c>
      <c r="H65" s="1931"/>
      <c r="I65" s="1808"/>
      <c r="J65" s="1842"/>
      <c r="K65" s="1934"/>
      <c r="L65" s="1931" t="s">
        <v>311</v>
      </c>
      <c r="M65" s="2239"/>
      <c r="N65" s="403"/>
      <c r="O65" s="1693"/>
      <c r="P65" s="1693"/>
      <c r="AH65" s="1700">
        <v>0</v>
      </c>
    </row>
    <row s="4523" customFormat="1" customHeight="1" ht="18.75" hidden="1">
      <c r="A66" s="1849"/>
      <c r="B66" s="1849"/>
      <c r="C66" s="438" t="s">
        <v>1148</v>
      </c>
      <c r="D66" s="2531"/>
      <c r="E66" s="2273"/>
      <c r="F66" s="2452"/>
      <c r="G66" s="2496"/>
      <c r="H66" s="1569"/>
      <c r="I66" s="720" t="s">
        <v>1149</v>
      </c>
      <c r="J66" s="640"/>
      <c r="K66" s="1569"/>
      <c r="L66" s="283"/>
      <c r="M66" s="2239"/>
      <c r="N66" s="403"/>
      <c r="O66" s="1693"/>
      <c r="P66" s="1693"/>
      <c r="AH66" s="1700">
        <v>0</v>
      </c>
    </row>
    <row s="4523" customFormat="1" customHeight="1" ht="0.75" hidden="1">
      <c r="A67" s="1849"/>
      <c r="B67" s="1849"/>
      <c r="C67" s="438" t="s">
        <v>1154</v>
      </c>
      <c r="D67" s="2531"/>
      <c r="E67" s="2273"/>
      <c r="F67" s="2452"/>
      <c r="G67" s="469"/>
      <c r="H67" s="1569"/>
      <c r="I67" s="720"/>
      <c r="J67" s="640"/>
      <c r="K67" s="1569"/>
      <c r="L67" s="283"/>
      <c r="M67" s="2239"/>
      <c r="N67" s="403"/>
      <c r="O67" s="1693"/>
      <c r="P67" s="1693"/>
      <c r="AH67" s="1700">
        <v>0</v>
      </c>
    </row>
    <row s="4523" customFormat="1" customHeight="1" ht="18.75" hidden="1">
      <c r="A68" s="1849" t="s">
        <v>255</v>
      </c>
      <c r="B68" s="1849" t="s">
        <v>256</v>
      </c>
      <c r="C68" s="438"/>
      <c r="D68" s="2531"/>
      <c r="E68" s="2273"/>
      <c r="F68" s="2452" t="str">
        <f>INDEX(PT_DIFFERENTIATION_VTAR,MATCH(A68,PT_DIFFERENTIATION_VTAR_ID,0))</f>
        <v>Тариф на горячую воду (горячее водоснабжение)</v>
      </c>
      <c r="G68" s="2496" t="str">
        <f>INDEX(PT_DIFFERENTIATION_NTAR,MATCH(B68,PT_DIFFERENTIATION_NTAR_ID,0))</f>
        <v/>
      </c>
      <c r="H68" s="1931"/>
      <c r="I68" s="1808"/>
      <c r="J68" s="1842"/>
      <c r="K68" s="1934"/>
      <c r="L68" s="1931" t="s">
        <v>311</v>
      </c>
      <c r="M68" s="2239"/>
      <c r="N68" s="403"/>
      <c r="O68" s="1693"/>
      <c r="P68" s="1693"/>
      <c r="AH68" s="1700">
        <v>0</v>
      </c>
    </row>
    <row s="4523" customFormat="1" customHeight="1" ht="18.75" hidden="1">
      <c r="A69" s="1849"/>
      <c r="B69" s="1849"/>
      <c r="C69" s="438" t="s">
        <v>1148</v>
      </c>
      <c r="D69" s="2531"/>
      <c r="E69" s="2273"/>
      <c r="F69" s="2452"/>
      <c r="G69" s="2496"/>
      <c r="H69" s="1569"/>
      <c r="I69" s="720" t="s">
        <v>1149</v>
      </c>
      <c r="J69" s="640"/>
      <c r="K69" s="1569"/>
      <c r="L69" s="283"/>
      <c r="M69" s="2239"/>
      <c r="N69" s="403"/>
      <c r="O69" s="1693"/>
      <c r="P69" s="1693"/>
      <c r="AH69" s="1700">
        <v>0</v>
      </c>
    </row>
    <row s="4523" customFormat="1" customHeight="1" ht="0.75" hidden="1">
      <c r="A70" s="1849"/>
      <c r="B70" s="1849"/>
      <c r="C70" s="438" t="s">
        <v>1154</v>
      </c>
      <c r="D70" s="2531"/>
      <c r="E70" s="2273"/>
      <c r="F70" s="2452"/>
      <c r="G70" s="469"/>
      <c r="H70" s="1569"/>
      <c r="I70" s="720"/>
      <c r="J70" s="640"/>
      <c r="K70" s="1569"/>
      <c r="L70" s="283"/>
      <c r="M70" s="2239"/>
      <c r="N70" s="403"/>
      <c r="O70" s="1693"/>
      <c r="P70" s="1693"/>
      <c r="AH70" s="1700">
        <v>0</v>
      </c>
    </row>
    <row s="4523" customFormat="1" customHeight="1" ht="18.75" hidden="1">
      <c r="A71" s="1849" t="s">
        <v>260</v>
      </c>
      <c r="B71" s="1849" t="s">
        <v>261</v>
      </c>
      <c r="C71" s="438"/>
      <c r="D71" s="2531"/>
      <c r="E71" s="2273"/>
      <c r="F71" s="2452" t="str">
        <f>INDEX(PT_DIFFERENTIATION_VTAR,MATCH(A71,PT_DIFFERENTIATION_VTAR_ID,0))</f>
        <v>Тариф на транспортировку горячей воды</v>
      </c>
      <c r="G71" s="2496" t="str">
        <f>INDEX(PT_DIFFERENTIATION_NTAR,MATCH(B71,PT_DIFFERENTIATION_NTAR_ID,0))</f>
        <v/>
      </c>
      <c r="H71" s="1931"/>
      <c r="I71" s="1808"/>
      <c r="J71" s="1842"/>
      <c r="K71" s="1934"/>
      <c r="L71" s="1931" t="s">
        <v>311</v>
      </c>
      <c r="M71" s="2239"/>
      <c r="N71" s="403"/>
      <c r="O71" s="1693"/>
      <c r="P71" s="1693"/>
      <c r="AH71" s="1700">
        <v>0</v>
      </c>
    </row>
    <row s="4523" customFormat="1" customHeight="1" ht="18.75" hidden="1">
      <c r="A72" s="1849"/>
      <c r="B72" s="1849"/>
      <c r="C72" s="438" t="s">
        <v>1148</v>
      </c>
      <c r="D72" s="2531"/>
      <c r="E72" s="2273"/>
      <c r="F72" s="2452"/>
      <c r="G72" s="2496"/>
      <c r="H72" s="1569"/>
      <c r="I72" s="720" t="s">
        <v>1149</v>
      </c>
      <c r="J72" s="640"/>
      <c r="K72" s="1569"/>
      <c r="L72" s="283"/>
      <c r="M72" s="2239"/>
      <c r="N72" s="403"/>
      <c r="O72" s="1693"/>
      <c r="P72" s="1693"/>
      <c r="AH72" s="1700">
        <v>0</v>
      </c>
    </row>
    <row s="4523" customFormat="1" customHeight="1" ht="0.75" hidden="1">
      <c r="A73" s="1849"/>
      <c r="B73" s="1849"/>
      <c r="C73" s="438" t="s">
        <v>1154</v>
      </c>
      <c r="D73" s="2531"/>
      <c r="E73" s="2273"/>
      <c r="F73" s="2452"/>
      <c r="G73" s="469"/>
      <c r="H73" s="1569"/>
      <c r="I73" s="720"/>
      <c r="J73" s="640"/>
      <c r="K73" s="1569"/>
      <c r="L73" s="283"/>
      <c r="M73" s="2239"/>
      <c r="N73" s="403"/>
      <c r="O73" s="1693"/>
      <c r="P73" s="1693"/>
      <c r="AH73" s="1700">
        <v>0</v>
      </c>
    </row>
    <row s="4523" customFormat="1" customHeight="1" ht="18.75" hidden="1">
      <c r="A74" s="1849" t="s">
        <v>265</v>
      </c>
      <c r="B74" s="1849" t="s">
        <v>266</v>
      </c>
      <c r="C74" s="438"/>
      <c r="D74" s="2531"/>
      <c r="E74" s="2273"/>
      <c r="F74" s="2452" t="str">
        <f>INDEX(PT_DIFFERENTIATION_VTAR,MATCH(A74,PT_DIFFERENTIATION_VTAR_ID,0))</f>
        <v>Тариф на подключение (технологическое присоединение) к централизованной системе горячего водоснабжения</v>
      </c>
      <c r="G74" s="2496" t="str">
        <f>INDEX(PT_DIFFERENTIATION_NTAR,MATCH(B74,PT_DIFFERENTIATION_NTAR_ID,0))</f>
        <v/>
      </c>
      <c r="H74" s="1931"/>
      <c r="I74" s="1808"/>
      <c r="J74" s="1842"/>
      <c r="K74" s="1934"/>
      <c r="L74" s="1931" t="s">
        <v>311</v>
      </c>
      <c r="M74" s="2239"/>
      <c r="N74" s="403"/>
      <c r="O74" s="1693"/>
      <c r="P74" s="1693"/>
      <c r="AH74" s="1700">
        <v>0</v>
      </c>
    </row>
    <row s="4523" customFormat="1" customHeight="1" ht="18.75" hidden="1">
      <c r="A75" s="1849"/>
      <c r="B75" s="1849"/>
      <c r="C75" s="438" t="s">
        <v>1148</v>
      </c>
      <c r="D75" s="2531"/>
      <c r="E75" s="2273"/>
      <c r="F75" s="2452"/>
      <c r="G75" s="2496"/>
      <c r="H75" s="1569"/>
      <c r="I75" s="720" t="s">
        <v>1149</v>
      </c>
      <c r="J75" s="640"/>
      <c r="K75" s="1569"/>
      <c r="L75" s="283"/>
      <c r="M75" s="2239"/>
      <c r="N75" s="403"/>
      <c r="O75" s="1693"/>
      <c r="P75" s="1693"/>
      <c r="AH75" s="1700">
        <v>0</v>
      </c>
    </row>
    <row s="4523" customFormat="1" customHeight="1" ht="0.75" hidden="1">
      <c r="A76" s="1849"/>
      <c r="B76" s="1849"/>
      <c r="C76" s="438" t="s">
        <v>1154</v>
      </c>
      <c r="D76" s="2531"/>
      <c r="E76" s="2273"/>
      <c r="F76" s="2452"/>
      <c r="G76" s="469"/>
      <c r="H76" s="1569"/>
      <c r="I76" s="720"/>
      <c r="J76" s="640"/>
      <c r="K76" s="1569"/>
      <c r="L76" s="283"/>
      <c r="M76" s="2239"/>
      <c r="N76" s="403"/>
      <c r="O76" s="1693"/>
      <c r="P76" s="1693"/>
      <c r="AH76" s="1700">
        <v>0</v>
      </c>
    </row>
    <row s="4523" customFormat="1" customHeight="1" ht="18.75" hidden="1">
      <c r="A77" s="1849" t="s">
        <v>270</v>
      </c>
      <c r="B77" s="1849" t="s">
        <v>271</v>
      </c>
      <c r="C77" s="438"/>
      <c r="D77" s="2531"/>
      <c r="E77" s="2273"/>
      <c r="F77" s="2452" t="str">
        <f>INDEX(PT_DIFFERENTIATION_VTAR,MATCH(A77,PT_DIFFERENTIATION_VTAR_ID,0))</f>
        <v>Тариф на водоотведение</v>
      </c>
      <c r="G77" s="2496" t="str">
        <f>INDEX(PT_DIFFERENTIATION_NTAR,MATCH(B77,PT_DIFFERENTIATION_NTAR_ID,0))</f>
        <v/>
      </c>
      <c r="H77" s="1931"/>
      <c r="I77" s="1808"/>
      <c r="J77" s="1842"/>
      <c r="K77" s="1934"/>
      <c r="L77" s="1931" t="s">
        <v>311</v>
      </c>
      <c r="M77" s="2239"/>
      <c r="N77" s="403"/>
      <c r="O77" s="1693"/>
      <c r="P77" s="1693"/>
      <c r="AH77" s="1700">
        <v>0</v>
      </c>
    </row>
    <row s="4523" customFormat="1" customHeight="1" ht="18.75" hidden="1">
      <c r="A78" s="1849"/>
      <c r="B78" s="1849"/>
      <c r="C78" s="438" t="s">
        <v>1148</v>
      </c>
      <c r="D78" s="2531"/>
      <c r="E78" s="2273"/>
      <c r="F78" s="2452"/>
      <c r="G78" s="2496"/>
      <c r="H78" s="1569"/>
      <c r="I78" s="720" t="s">
        <v>1149</v>
      </c>
      <c r="J78" s="640"/>
      <c r="K78" s="1569"/>
      <c r="L78" s="283"/>
      <c r="M78" s="2239"/>
      <c r="N78" s="403"/>
      <c r="O78" s="1693"/>
      <c r="P78" s="1693"/>
      <c r="AH78" s="1700">
        <v>0</v>
      </c>
    </row>
    <row s="4523" customFormat="1" customHeight="1" ht="0.75" hidden="1">
      <c r="A79" s="1849"/>
      <c r="B79" s="1849"/>
      <c r="C79" s="438" t="s">
        <v>1154</v>
      </c>
      <c r="D79" s="2531"/>
      <c r="E79" s="2273"/>
      <c r="F79" s="2452"/>
      <c r="G79" s="469"/>
      <c r="H79" s="1569"/>
      <c r="I79" s="720"/>
      <c r="J79" s="640"/>
      <c r="K79" s="1569"/>
      <c r="L79" s="283"/>
      <c r="M79" s="2239"/>
      <c r="N79" s="403"/>
      <c r="O79" s="1693"/>
      <c r="P79" s="1693"/>
      <c r="AH79" s="1700">
        <v>0</v>
      </c>
    </row>
    <row s="4523" customFormat="1" customHeight="1" ht="18.75" hidden="1">
      <c r="A80" s="1849" t="s">
        <v>275</v>
      </c>
      <c r="B80" s="1849" t="s">
        <v>276</v>
      </c>
      <c r="C80" s="438"/>
      <c r="D80" s="2531"/>
      <c r="E80" s="2273"/>
      <c r="F80" s="2452" t="str">
        <f>INDEX(PT_DIFFERENTIATION_VTAR,MATCH(A80,PT_DIFFERENTIATION_VTAR_ID,0))</f>
        <v>Тариф на транспортировку сточных вод</v>
      </c>
      <c r="G80" s="2496" t="str">
        <f>INDEX(PT_DIFFERENTIATION_NTAR,MATCH(B80,PT_DIFFERENTIATION_NTAR_ID,0))</f>
        <v/>
      </c>
      <c r="H80" s="1931"/>
      <c r="I80" s="1808"/>
      <c r="J80" s="1842"/>
      <c r="K80" s="1934"/>
      <c r="L80" s="1931" t="s">
        <v>311</v>
      </c>
      <c r="M80" s="2239"/>
      <c r="N80" s="403"/>
      <c r="O80" s="1693"/>
      <c r="P80" s="1693"/>
      <c r="AH80" s="1700">
        <v>0</v>
      </c>
    </row>
    <row s="4523" customFormat="1" customHeight="1" ht="18.75" hidden="1">
      <c r="A81" s="1849"/>
      <c r="B81" s="1849"/>
      <c r="C81" s="438" t="s">
        <v>1148</v>
      </c>
      <c r="D81" s="2531"/>
      <c r="E81" s="2273"/>
      <c r="F81" s="2452"/>
      <c r="G81" s="2496"/>
      <c r="H81" s="1569"/>
      <c r="I81" s="720" t="s">
        <v>1149</v>
      </c>
      <c r="J81" s="640"/>
      <c r="K81" s="1569"/>
      <c r="L81" s="283"/>
      <c r="M81" s="2239"/>
      <c r="N81" s="403"/>
      <c r="O81" s="1693"/>
      <c r="P81" s="1693"/>
      <c r="AH81" s="1700">
        <v>0</v>
      </c>
    </row>
    <row s="4523" customFormat="1" customHeight="1" ht="0.75" hidden="1">
      <c r="A82" s="1849"/>
      <c r="B82" s="1849"/>
      <c r="C82" s="438" t="s">
        <v>1154</v>
      </c>
      <c r="D82" s="2531"/>
      <c r="E82" s="2273"/>
      <c r="F82" s="2452"/>
      <c r="G82" s="469"/>
      <c r="H82" s="1569"/>
      <c r="I82" s="720"/>
      <c r="J82" s="640"/>
      <c r="K82" s="1569"/>
      <c r="L82" s="283"/>
      <c r="M82" s="2239"/>
      <c r="N82" s="403"/>
      <c r="O82" s="1693"/>
      <c r="P82" s="1693"/>
      <c r="AH82" s="1700">
        <v>0</v>
      </c>
    </row>
    <row s="4523" customFormat="1" customHeight="1" ht="18.75" hidden="1">
      <c r="A83" s="1849" t="s">
        <v>280</v>
      </c>
      <c r="B83" s="1849" t="s">
        <v>281</v>
      </c>
      <c r="C83" s="438"/>
      <c r="D83" s="2531"/>
      <c r="E83" s="2273"/>
      <c r="F83" s="2452" t="str">
        <f>INDEX(PT_DIFFERENTIATION_VTAR,MATCH(A83,PT_DIFFERENTIATION_VTAR_ID,0))</f>
        <v>Тариф на подключение (технологическое присоединение) к централизованной системе водоотведения</v>
      </c>
      <c r="G83" s="2496" t="str">
        <f>INDEX(PT_DIFFERENTIATION_NTAR,MATCH(B83,PT_DIFFERENTIATION_NTAR_ID,0))</f>
        <v/>
      </c>
      <c r="H83" s="1931"/>
      <c r="I83" s="1808"/>
      <c r="J83" s="1842"/>
      <c r="K83" s="1934"/>
      <c r="L83" s="1931" t="s">
        <v>311</v>
      </c>
      <c r="M83" s="2239"/>
      <c r="N83" s="403"/>
      <c r="O83" s="1693"/>
      <c r="P83" s="1693"/>
      <c r="AH83" s="1700">
        <v>0</v>
      </c>
    </row>
    <row s="4523" customFormat="1" customHeight="1" ht="18.75" hidden="1">
      <c r="A84" s="1849"/>
      <c r="B84" s="1849"/>
      <c r="C84" s="438" t="s">
        <v>1148</v>
      </c>
      <c r="D84" s="2531"/>
      <c r="E84" s="2273"/>
      <c r="F84" s="2452"/>
      <c r="G84" s="2496"/>
      <c r="H84" s="1569"/>
      <c r="I84" s="720" t="s">
        <v>1149</v>
      </c>
      <c r="J84" s="640"/>
      <c r="K84" s="1569"/>
      <c r="L84" s="283"/>
      <c r="M84" s="2239"/>
      <c r="N84" s="403"/>
      <c r="O84" s="1693"/>
      <c r="P84" s="1693"/>
      <c r="AH84" s="1700">
        <v>0</v>
      </c>
    </row>
    <row s="4523" customFormat="1" customHeight="1" ht="1.05">
      <c r="A85" s="1849"/>
      <c r="B85" s="1849"/>
      <c r="C85" s="438" t="s">
        <v>1154</v>
      </c>
      <c r="D85" s="2531"/>
      <c r="E85" s="2273"/>
      <c r="F85" s="2452"/>
      <c r="G85" s="469"/>
      <c r="H85" s="1569"/>
      <c r="I85" s="720"/>
      <c r="J85" s="640"/>
      <c r="K85" s="1569"/>
      <c r="L85" s="283"/>
      <c r="M85" s="2239"/>
      <c r="N85" s="403"/>
      <c r="O85" s="1693"/>
      <c r="P85" s="1693"/>
      <c r="AH85" s="1700">
        <v>1</v>
      </c>
    </row>
    <row customHeight="1" ht="19.95">
      <c r="A86" s="1849"/>
      <c r="B86" s="1849"/>
      <c r="D86" s="445"/>
      <c r="E86" s="216" t="s">
        <v>111</v>
      </c>
      <c r="F86"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9"/>
      <c r="H86" s="2529"/>
      <c r="I86" s="2529"/>
      <c r="J86" s="2529"/>
      <c r="K86" s="2529"/>
      <c r="L86" s="2529"/>
      <c r="M86" s="366"/>
      <c r="N86" s="403"/>
      <c r="AH86" s="443">
        <v>19</v>
      </c>
    </row>
    <row customHeight="1" ht="36">
      <c r="A87" s="1849"/>
      <c r="B87" s="1849"/>
      <c r="D87" s="445"/>
      <c r="E87" s="468"/>
      <c r="F87" s="267" t="s">
        <v>311</v>
      </c>
      <c r="G87" s="267" t="s">
        <v>311</v>
      </c>
      <c r="H87" s="2287" t="s">
        <v>311</v>
      </c>
      <c r="I87" s="2289"/>
      <c r="J87" s="267" t="s">
        <v>311</v>
      </c>
      <c r="K87" s="267" t="s">
        <v>311</v>
      </c>
      <c r="L87" s="5436" t="s">
        <v>1156</v>
      </c>
      <c r="M87" s="414" t="s">
        <v>1157</v>
      </c>
      <c r="N87" s="403"/>
      <c r="AH87" s="443">
        <v>34</v>
      </c>
    </row>
    <row customHeight="1" ht="19.95">
      <c r="A88" s="1849"/>
      <c r="B88" s="1849"/>
      <c r="D88" s="445"/>
      <c r="E88" s="216" t="s">
        <v>91</v>
      </c>
      <c r="F88" s="2529" t="s">
        <v>1158</v>
      </c>
      <c r="G88" s="2529"/>
      <c r="H88" s="2529"/>
      <c r="I88" s="2529"/>
      <c r="J88" s="2529"/>
      <c r="K88" s="2529"/>
      <c r="L88" s="2529"/>
      <c r="M88" s="366"/>
      <c r="N88" s="403"/>
      <c r="AH88" s="443">
        <v>19</v>
      </c>
    </row>
    <row s="4523" customFormat="1" customHeight="1" ht="60.75" hidden="1">
      <c r="A89" s="1849" t="s">
        <v>155</v>
      </c>
      <c r="B89" s="1849" t="s">
        <v>156</v>
      </c>
      <c r="C89" s="438"/>
      <c r="D89" s="2531"/>
      <c r="E89" s="2273"/>
      <c r="F89" s="2452"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6" t="str">
        <f>INDEX(PT_DIFFERENTIATION_NTAR,MATCH(B89,PT_DIFFERENTIATION_NTAR_ID,0))</f>
        <v/>
      </c>
      <c r="H89" s="1931"/>
      <c r="I89" s="1808"/>
      <c r="J89" s="1842"/>
      <c r="K89" s="1847"/>
      <c r="L89" s="1931" t="s">
        <v>311</v>
      </c>
      <c r="M8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3"/>
      <c r="O89" s="1693"/>
      <c r="P89" s="1693"/>
      <c r="AH89" s="1700">
        <v>0</v>
      </c>
    </row>
    <row s="4523" customFormat="1" customHeight="1" ht="18.75" hidden="1">
      <c r="A90" s="1849"/>
      <c r="B90" s="1849"/>
      <c r="C90" s="438" t="s">
        <v>1150</v>
      </c>
      <c r="D90" s="2531"/>
      <c r="E90" s="2273"/>
      <c r="F90" s="2452"/>
      <c r="G90" s="2496"/>
      <c r="H90" s="1569"/>
      <c r="I90" s="720" t="s">
        <v>1149</v>
      </c>
      <c r="J90" s="640"/>
      <c r="K90" s="1569"/>
      <c r="L90" s="283"/>
      <c r="M90" s="2239"/>
      <c r="N90" s="403"/>
      <c r="O90" s="1693"/>
      <c r="P90" s="1693"/>
      <c r="AH90" s="1700">
        <v>0</v>
      </c>
    </row>
    <row s="4523" customFormat="1" customHeight="1" ht="0.75" hidden="1">
      <c r="A91" s="1849"/>
      <c r="B91" s="1849"/>
      <c r="C91" s="438" t="s">
        <v>1159</v>
      </c>
      <c r="D91" s="2531"/>
      <c r="E91" s="2273"/>
      <c r="F91" s="2452"/>
      <c r="G91" s="469"/>
      <c r="H91" s="1569"/>
      <c r="I91" s="720"/>
      <c r="J91" s="640"/>
      <c r="K91" s="1569"/>
      <c r="L91" s="283"/>
      <c r="M91" s="2239"/>
      <c r="N91" s="403"/>
      <c r="O91" s="1693"/>
      <c r="P91" s="1693"/>
      <c r="AH91" s="1700">
        <v>0</v>
      </c>
    </row>
    <row s="4523" customFormat="1" customHeight="1" ht="13.5">
      <c r="A92" s="1849" t="s">
        <v>164</v>
      </c>
      <c r="B92" s="1849" t="s">
        <v>165</v>
      </c>
      <c r="C92" s="438"/>
      <c r="D92" s="2531"/>
      <c r="E92" s="2273"/>
      <c r="F92" s="2452"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6" t="str">
        <f>INDEX(PT_DIFFERENTIATION_NTAR,MATCH(B92,PT_DIFFERENTIATION_NTAR_ID,0))</f>
        <v>"Тариф на тепловую энергию (мощность) поставляемую потребителям района Лимбяяха"</v>
      </c>
      <c r="H92" s="1931"/>
      <c r="I92" s="4517">
        <v>46023</v>
      </c>
      <c r="J92" s="1842">
        <v>46387</v>
      </c>
      <c r="K92" s="1847">
        <v>214028</v>
      </c>
      <c r="L92" s="1931" t="s">
        <v>311</v>
      </c>
      <c r="M92" s="2240"/>
      <c r="N92" s="403"/>
      <c r="O92" s="1693"/>
      <c r="P92" s="1693"/>
      <c r="AH92" s="1700">
        <v>0</v>
      </c>
    </row>
    <row s="4523" customFormat="1" customHeight="1" ht="13.5">
      <c r="A93" s="4985"/>
      <c r="B93" s="4985"/>
      <c r="C93" s="4491"/>
      <c r="D93" s="4493"/>
      <c r="E93" s="3554"/>
      <c r="F93" s="3554"/>
      <c r="G93" s="3554"/>
      <c r="H93" s="5183" t="s">
        <v>450</v>
      </c>
      <c r="I93" s="4517">
        <v>46388</v>
      </c>
      <c r="J93" s="4518">
        <v>46752</v>
      </c>
      <c r="K93" s="5018">
        <v>207331.57</v>
      </c>
      <c r="L93" s="4544" t="s">
        <v>311</v>
      </c>
      <c r="M93" s="4520"/>
      <c r="N93" s="4528"/>
      <c r="O93" s="4475"/>
      <c r="P93" s="4475"/>
      <c r="Q93" s="4523"/>
      <c r="R93" s="4523"/>
      <c r="S93" s="4523"/>
      <c r="T93" s="4523"/>
      <c r="U93" s="4523"/>
      <c r="V93" s="4523"/>
      <c r="W93" s="4523"/>
      <c r="X93" s="4523"/>
      <c r="Y93" s="4523"/>
      <c r="Z93" s="4523"/>
      <c r="AA93" s="4523"/>
      <c r="AB93" s="4523"/>
      <c r="AC93" s="4523"/>
      <c r="AD93" s="4523"/>
      <c r="AE93" s="4523"/>
      <c r="AF93" s="4523"/>
      <c r="AG93" s="4523"/>
      <c r="AH93" s="4523">
        <v>0</v>
      </c>
    </row>
    <row s="4523" customFormat="1" customHeight="1" ht="13.5">
      <c r="A94" s="4985"/>
      <c r="B94" s="4985"/>
      <c r="C94" s="4491"/>
      <c r="D94" s="4493"/>
      <c r="E94" s="3554"/>
      <c r="F94" s="3554"/>
      <c r="G94" s="3554"/>
      <c r="H94" s="5183" t="s">
        <v>450</v>
      </c>
      <c r="I94" s="4517">
        <v>46753</v>
      </c>
      <c r="J94" s="4518">
        <v>47118</v>
      </c>
      <c r="K94" s="5018">
        <v>214502.74</v>
      </c>
      <c r="L94" s="4544" t="s">
        <v>311</v>
      </c>
      <c r="M94" s="4520"/>
      <c r="N94" s="4528"/>
      <c r="O94" s="4475"/>
      <c r="P94" s="4475"/>
      <c r="Q94" s="4523"/>
      <c r="R94" s="4523"/>
      <c r="S94" s="4523"/>
      <c r="T94" s="4523"/>
      <c r="U94" s="4523"/>
      <c r="V94" s="4523"/>
      <c r="W94" s="4523"/>
      <c r="X94" s="4523"/>
      <c r="Y94" s="4523"/>
      <c r="Z94" s="4523"/>
      <c r="AA94" s="4523"/>
      <c r="AB94" s="4523"/>
      <c r="AC94" s="4523"/>
      <c r="AD94" s="4523"/>
      <c r="AE94" s="4523"/>
      <c r="AF94" s="4523"/>
      <c r="AG94" s="4523"/>
      <c r="AH94" s="4523">
        <v>0</v>
      </c>
    </row>
    <row s="4523" customFormat="1" customHeight="1" ht="18.75">
      <c r="A95" s="1849"/>
      <c r="B95" s="1849"/>
      <c r="C95" s="438" t="s">
        <v>1150</v>
      </c>
      <c r="D95" s="2531"/>
      <c r="E95" s="2273"/>
      <c r="F95" s="2452"/>
      <c r="G95" s="2496"/>
      <c r="H95" s="1569"/>
      <c r="I95" s="720" t="s">
        <v>1149</v>
      </c>
      <c r="J95" s="640"/>
      <c r="K95" s="1569"/>
      <c r="L95" s="283"/>
      <c r="M95" s="1930"/>
      <c r="N95" s="403"/>
      <c r="O95" s="1693"/>
      <c r="P95" s="1693"/>
      <c r="AH95" s="1700">
        <v>0</v>
      </c>
    </row>
    <row s="4523" customFormat="1" customHeight="1" ht="0.75">
      <c r="A96" s="1849"/>
      <c r="B96" s="1849"/>
      <c r="C96" s="438" t="s">
        <v>1159</v>
      </c>
      <c r="D96" s="2531"/>
      <c r="E96" s="2273"/>
      <c r="F96" s="2452"/>
      <c r="G96" s="469"/>
      <c r="H96" s="1569"/>
      <c r="I96" s="720"/>
      <c r="J96" s="640"/>
      <c r="K96" s="1569"/>
      <c r="L96" s="283"/>
      <c r="M96" s="410"/>
      <c r="N96" s="403"/>
      <c r="O96" s="1693"/>
      <c r="P96" s="1693"/>
      <c r="AH96" s="1700">
        <v>0</v>
      </c>
    </row>
    <row s="4523" customFormat="1" customHeight="1" ht="45" hidden="1">
      <c r="A97" s="1849" t="s">
        <v>174</v>
      </c>
      <c r="B97" s="1849" t="s">
        <v>175</v>
      </c>
      <c r="C97" s="438"/>
      <c r="D97" s="2531"/>
      <c r="E97" s="2273"/>
      <c r="F97" s="2452"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96" t="str">
        <f>INDEX(PT_DIFFERENTIATION_NTAR,MATCH(B97,PT_DIFFERENTIATION_NTAR_ID,0))</f>
        <v/>
      </c>
      <c r="H97" s="1931"/>
      <c r="I97" s="1808"/>
      <c r="J97" s="1842"/>
      <c r="K97" s="1847"/>
      <c r="L97" s="1931" t="s">
        <v>311</v>
      </c>
      <c r="M97" s="410"/>
      <c r="N97" s="403"/>
      <c r="O97" s="1693"/>
      <c r="P97" s="1693"/>
      <c r="AH97" s="1700">
        <v>0</v>
      </c>
    </row>
    <row s="4523" customFormat="1" customHeight="1" ht="18.75" hidden="1">
      <c r="A98" s="1849"/>
      <c r="B98" s="1849"/>
      <c r="C98" s="438" t="s">
        <v>1150</v>
      </c>
      <c r="D98" s="2531"/>
      <c r="E98" s="2273"/>
      <c r="F98" s="2452"/>
      <c r="G98" s="2496"/>
      <c r="H98" s="1569"/>
      <c r="I98" s="720" t="s">
        <v>1149</v>
      </c>
      <c r="J98" s="640"/>
      <c r="K98" s="1569"/>
      <c r="L98" s="283"/>
      <c r="M98" s="410"/>
      <c r="N98" s="403"/>
      <c r="O98" s="1693"/>
      <c r="P98" s="1693"/>
      <c r="AH98" s="1700">
        <v>0</v>
      </c>
    </row>
    <row s="4523" customFormat="1" customHeight="1" ht="0.75" hidden="1">
      <c r="A99" s="1849"/>
      <c r="B99" s="1849"/>
      <c r="C99" s="438" t="s">
        <v>1159</v>
      </c>
      <c r="D99" s="2531"/>
      <c r="E99" s="2273"/>
      <c r="F99" s="2452"/>
      <c r="G99" s="469"/>
      <c r="H99" s="1569"/>
      <c r="I99" s="720"/>
      <c r="J99" s="640"/>
      <c r="K99" s="1569"/>
      <c r="L99" s="283"/>
      <c r="M99" s="410"/>
      <c r="N99" s="403"/>
      <c r="O99" s="1693"/>
      <c r="P99" s="1693"/>
      <c r="AH99" s="1700">
        <v>0</v>
      </c>
    </row>
    <row s="4523" customFormat="1" customHeight="1" ht="45" hidden="1">
      <c r="A100" s="1849" t="s">
        <v>180</v>
      </c>
      <c r="B100" s="1849" t="s">
        <v>181</v>
      </c>
      <c r="C100" s="438"/>
      <c r="D100" s="2531"/>
      <c r="E100" s="2273"/>
      <c r="F100" s="2452"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6" t="str">
        <f>INDEX(PT_DIFFERENTIATION_NTAR,MATCH(B100,PT_DIFFERENTIATION_NTAR_ID,0))</f>
        <v/>
      </c>
      <c r="H100" s="1931"/>
      <c r="I100" s="1808"/>
      <c r="J100" s="1842"/>
      <c r="K100" s="1847"/>
      <c r="L100" s="1931" t="s">
        <v>311</v>
      </c>
      <c r="M100" s="410"/>
      <c r="N100" s="403"/>
      <c r="O100" s="1693"/>
      <c r="P100" s="1693"/>
      <c r="AH100" s="1700">
        <v>0</v>
      </c>
    </row>
    <row s="4523" customFormat="1" customHeight="1" ht="18.75" hidden="1">
      <c r="A101" s="1849"/>
      <c r="B101" s="1849"/>
      <c r="C101" s="438" t="s">
        <v>1150</v>
      </c>
      <c r="D101" s="2531"/>
      <c r="E101" s="2273"/>
      <c r="F101" s="2452"/>
      <c r="G101" s="2496"/>
      <c r="H101" s="1569"/>
      <c r="I101" s="720" t="s">
        <v>1149</v>
      </c>
      <c r="J101" s="640"/>
      <c r="K101" s="1569"/>
      <c r="L101" s="283"/>
      <c r="M101" s="410"/>
      <c r="N101" s="403"/>
      <c r="O101" s="1693"/>
      <c r="P101" s="1693"/>
      <c r="AH101" s="1700">
        <v>0</v>
      </c>
    </row>
    <row s="4523" customFormat="1" customHeight="1" ht="0.75" hidden="1">
      <c r="A102" s="1849"/>
      <c r="B102" s="1849"/>
      <c r="C102" s="438" t="s">
        <v>1159</v>
      </c>
      <c r="D102" s="2531"/>
      <c r="E102" s="2273"/>
      <c r="F102" s="2452"/>
      <c r="G102" s="469"/>
      <c r="H102" s="1569"/>
      <c r="I102" s="720"/>
      <c r="J102" s="640"/>
      <c r="K102" s="1569"/>
      <c r="L102" s="283"/>
      <c r="M102" s="410"/>
      <c r="N102" s="403"/>
      <c r="O102" s="1693"/>
      <c r="P102" s="1693"/>
      <c r="AH102" s="1700">
        <v>0</v>
      </c>
    </row>
    <row s="4523" customFormat="1" customHeight="1" ht="18.75" hidden="1">
      <c r="A103" s="1849" t="s">
        <v>186</v>
      </c>
      <c r="B103" s="1849" t="s">
        <v>187</v>
      </c>
      <c r="C103" s="438"/>
      <c r="D103" s="2531"/>
      <c r="E103" s="2273"/>
      <c r="F103" s="2452" t="str">
        <f>INDEX(PT_DIFFERENTIATION_VTAR,MATCH(A103,PT_DIFFERENTIATION_VTAR_ID,0))</f>
        <v>Тарифы на услуги по передаче тепловой энергии</v>
      </c>
      <c r="G103" s="2496" t="str">
        <f>INDEX(PT_DIFFERENTIATION_NTAR,MATCH(B103,PT_DIFFERENTIATION_NTAR_ID,0))</f>
        <v/>
      </c>
      <c r="H103" s="1931"/>
      <c r="I103" s="1808"/>
      <c r="J103" s="1842"/>
      <c r="K103" s="1847"/>
      <c r="L103" s="1931" t="s">
        <v>311</v>
      </c>
      <c r="M103" s="410"/>
      <c r="N103" s="403"/>
      <c r="O103" s="1693"/>
      <c r="P103" s="1693"/>
      <c r="AH103" s="1700">
        <v>0</v>
      </c>
    </row>
    <row s="4523" customFormat="1" customHeight="1" ht="18.75" hidden="1">
      <c r="A104" s="1849"/>
      <c r="B104" s="1849"/>
      <c r="C104" s="438" t="s">
        <v>1150</v>
      </c>
      <c r="D104" s="2531"/>
      <c r="E104" s="2273"/>
      <c r="F104" s="2452"/>
      <c r="G104" s="2496"/>
      <c r="H104" s="1569"/>
      <c r="I104" s="720" t="s">
        <v>1149</v>
      </c>
      <c r="J104" s="640"/>
      <c r="K104" s="1569"/>
      <c r="L104" s="283"/>
      <c r="M104" s="410"/>
      <c r="N104" s="403"/>
      <c r="O104" s="1693"/>
      <c r="P104" s="1693"/>
      <c r="AH104" s="1700">
        <v>0</v>
      </c>
    </row>
    <row s="4523" customFormat="1" customHeight="1" ht="0.75" hidden="1">
      <c r="A105" s="1849"/>
      <c r="B105" s="1849"/>
      <c r="C105" s="438" t="s">
        <v>1159</v>
      </c>
      <c r="D105" s="2531"/>
      <c r="E105" s="2273"/>
      <c r="F105" s="2452"/>
      <c r="G105" s="469"/>
      <c r="H105" s="1569"/>
      <c r="I105" s="720"/>
      <c r="J105" s="640"/>
      <c r="K105" s="1569"/>
      <c r="L105" s="283"/>
      <c r="M105" s="410"/>
      <c r="N105" s="403"/>
      <c r="O105" s="1693"/>
      <c r="P105" s="1693"/>
      <c r="AH105" s="1700">
        <v>0</v>
      </c>
    </row>
    <row s="4523" customFormat="1" customHeight="1" ht="18.75" hidden="1">
      <c r="A106" s="1849" t="s">
        <v>192</v>
      </c>
      <c r="B106" s="1849" t="s">
        <v>193</v>
      </c>
      <c r="C106" s="438"/>
      <c r="D106" s="2531"/>
      <c r="E106" s="2273"/>
      <c r="F106" s="2452" t="str">
        <f>INDEX(PT_DIFFERENTIATION_VTAR,MATCH(A106,PT_DIFFERENTIATION_VTAR_ID,0))</f>
        <v>Тарифы на услуги по передаче теплоносителя</v>
      </c>
      <c r="G106" s="2496" t="str">
        <f>INDEX(PT_DIFFERENTIATION_NTAR,MATCH(B106,PT_DIFFERENTIATION_NTAR_ID,0))</f>
        <v/>
      </c>
      <c r="H106" s="1931"/>
      <c r="I106" s="1808"/>
      <c r="J106" s="1842"/>
      <c r="K106" s="1847"/>
      <c r="L106" s="1931" t="s">
        <v>311</v>
      </c>
      <c r="M106" s="410"/>
      <c r="N106" s="403"/>
      <c r="O106" s="1693"/>
      <c r="P106" s="1693"/>
      <c r="AH106" s="1700">
        <v>0</v>
      </c>
    </row>
    <row s="4523" customFormat="1" customHeight="1" ht="18.75" hidden="1">
      <c r="A107" s="1849"/>
      <c r="B107" s="1849"/>
      <c r="C107" s="438" t="s">
        <v>1150</v>
      </c>
      <c r="D107" s="2531"/>
      <c r="E107" s="2273"/>
      <c r="F107" s="2452"/>
      <c r="G107" s="2496"/>
      <c r="H107" s="1569"/>
      <c r="I107" s="720" t="s">
        <v>1149</v>
      </c>
      <c r="J107" s="640"/>
      <c r="K107" s="1569"/>
      <c r="L107" s="283"/>
      <c r="M107" s="410"/>
      <c r="N107" s="403"/>
      <c r="O107" s="1693"/>
      <c r="P107" s="1693"/>
      <c r="AH107" s="1700">
        <v>0</v>
      </c>
    </row>
    <row s="4523" customFormat="1" customHeight="1" ht="0.75" hidden="1">
      <c r="A108" s="1849"/>
      <c r="B108" s="1849"/>
      <c r="C108" s="438" t="s">
        <v>1159</v>
      </c>
      <c r="D108" s="2531"/>
      <c r="E108" s="2273"/>
      <c r="F108" s="2452"/>
      <c r="G108" s="469"/>
      <c r="H108" s="1569"/>
      <c r="I108" s="720"/>
      <c r="J108" s="640"/>
      <c r="K108" s="1569"/>
      <c r="L108" s="283"/>
      <c r="M108" s="410"/>
      <c r="N108" s="403"/>
      <c r="O108" s="1693"/>
      <c r="P108" s="1693"/>
      <c r="AH108" s="1700">
        <v>0</v>
      </c>
    </row>
    <row s="4523" customFormat="1" customHeight="1" ht="18.75" hidden="1">
      <c r="A109" s="1849" t="s">
        <v>198</v>
      </c>
      <c r="B109" s="1849" t="s">
        <v>199</v>
      </c>
      <c r="C109" s="438"/>
      <c r="D109" s="2531"/>
      <c r="E109" s="2273"/>
      <c r="F109" s="2452"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6" t="str">
        <f>INDEX(PT_DIFFERENTIATION_NTAR,MATCH(B109,PT_DIFFERENTIATION_NTAR_ID,0))</f>
        <v/>
      </c>
      <c r="H109" s="1931"/>
      <c r="I109" s="1808"/>
      <c r="J109" s="1842"/>
      <c r="K109" s="1847"/>
      <c r="L109" s="1931" t="s">
        <v>311</v>
      </c>
      <c r="M109" s="410"/>
      <c r="N109" s="403"/>
      <c r="O109" s="1693"/>
      <c r="P109" s="1693"/>
      <c r="AH109" s="1700">
        <v>0</v>
      </c>
    </row>
    <row s="4523" customFormat="1" customHeight="1" ht="18.75" hidden="1">
      <c r="A110" s="1849"/>
      <c r="B110" s="1849"/>
      <c r="C110" s="438" t="s">
        <v>1150</v>
      </c>
      <c r="D110" s="2531"/>
      <c r="E110" s="2273"/>
      <c r="F110" s="2452"/>
      <c r="G110" s="2496"/>
      <c r="H110" s="1569"/>
      <c r="I110" s="720" t="s">
        <v>1149</v>
      </c>
      <c r="J110" s="640"/>
      <c r="K110" s="1569"/>
      <c r="L110" s="283"/>
      <c r="M110" s="410"/>
      <c r="N110" s="403"/>
      <c r="O110" s="1693"/>
      <c r="P110" s="1693"/>
      <c r="AH110" s="1700">
        <v>0</v>
      </c>
    </row>
    <row s="4523" customFormat="1" customHeight="1" ht="0.75" hidden="1">
      <c r="A111" s="1849"/>
      <c r="B111" s="1849"/>
      <c r="C111" s="438" t="s">
        <v>1159</v>
      </c>
      <c r="D111" s="2531"/>
      <c r="E111" s="2273"/>
      <c r="F111" s="2452"/>
      <c r="G111" s="469"/>
      <c r="H111" s="1569"/>
      <c r="I111" s="720"/>
      <c r="J111" s="640"/>
      <c r="K111" s="1569"/>
      <c r="L111" s="283"/>
      <c r="M111" s="410"/>
      <c r="N111" s="403"/>
      <c r="O111" s="1693"/>
      <c r="P111" s="1693"/>
      <c r="AH111" s="1700">
        <v>0</v>
      </c>
    </row>
    <row s="4523" customFormat="1" customHeight="1" ht="18.75" hidden="1">
      <c r="A112" s="1849" t="s">
        <v>204</v>
      </c>
      <c r="B112" s="1849" t="s">
        <v>205</v>
      </c>
      <c r="C112" s="438"/>
      <c r="D112" s="2531"/>
      <c r="E112" s="2273"/>
      <c r="F112" s="2452" t="str">
        <f>INDEX(PT_DIFFERENTIATION_VTAR,MATCH(A112,PT_DIFFERENTIATION_VTAR_ID,0))</f>
        <v>Плата за подключение (технологическое присоединение) к системе теплоснабжения</v>
      </c>
      <c r="G112" s="2496" t="str">
        <f>INDEX(PT_DIFFERENTIATION_NTAR,MATCH(B112,PT_DIFFERENTIATION_NTAR_ID,0))</f>
        <v/>
      </c>
      <c r="H112" s="1931"/>
      <c r="I112" s="1808"/>
      <c r="J112" s="1842"/>
      <c r="K112" s="1847"/>
      <c r="L112" s="1931" t="s">
        <v>311</v>
      </c>
      <c r="M112" s="410"/>
      <c r="N112" s="403"/>
      <c r="O112" s="1693"/>
      <c r="P112" s="1693"/>
      <c r="AH112" s="1700">
        <v>0</v>
      </c>
    </row>
    <row s="4523" customFormat="1" customHeight="1" ht="18.75" hidden="1">
      <c r="A113" s="1849"/>
      <c r="B113" s="1849"/>
      <c r="C113" s="438" t="s">
        <v>1150</v>
      </c>
      <c r="D113" s="2531"/>
      <c r="E113" s="2273"/>
      <c r="F113" s="2452"/>
      <c r="G113" s="2496"/>
      <c r="H113" s="1569"/>
      <c r="I113" s="720" t="s">
        <v>1149</v>
      </c>
      <c r="J113" s="640"/>
      <c r="K113" s="1569"/>
      <c r="L113" s="283"/>
      <c r="M113" s="410"/>
      <c r="N113" s="403"/>
      <c r="O113" s="1693"/>
      <c r="P113" s="1693"/>
      <c r="AH113" s="1700">
        <v>0</v>
      </c>
    </row>
    <row s="4523" customFormat="1" customHeight="1" ht="0.75" hidden="1">
      <c r="A114" s="1849"/>
      <c r="B114" s="1849"/>
      <c r="C114" s="438" t="s">
        <v>1159</v>
      </c>
      <c r="D114" s="2531"/>
      <c r="E114" s="2273"/>
      <c r="F114" s="2452"/>
      <c r="G114" s="469"/>
      <c r="H114" s="1569"/>
      <c r="I114" s="720"/>
      <c r="J114" s="640"/>
      <c r="K114" s="1569"/>
      <c r="L114" s="283"/>
      <c r="M114" s="410"/>
      <c r="N114" s="403"/>
      <c r="O114" s="1693"/>
      <c r="P114" s="1693"/>
      <c r="AH114" s="1700">
        <v>0</v>
      </c>
    </row>
    <row s="4523" customFormat="1" customHeight="1" ht="18.75" hidden="1">
      <c r="A115" s="1849" t="s">
        <v>210</v>
      </c>
      <c r="B115" s="1849" t="s">
        <v>211</v>
      </c>
      <c r="C115" s="438"/>
      <c r="D115" s="2531"/>
      <c r="E115" s="2273"/>
      <c r="F115" s="2452" t="str">
        <f>INDEX(PT_DIFFERENTIATION_VTAR,MATCH(A115,PT_DIFFERENTIATION_VTAR_ID,0))</f>
        <v>Плата за подключение (технологическое присоединение) к системе теплоснабжения (индивидуальная)</v>
      </c>
      <c r="G115" s="2496" t="str">
        <f>INDEX(PT_DIFFERENTIATION_NTAR,MATCH(B115,PT_DIFFERENTIATION_NTAR_ID,0))</f>
        <v/>
      </c>
      <c r="H115" s="2058"/>
      <c r="I115" s="1808"/>
      <c r="J115" s="1842"/>
      <c r="K115" s="1847"/>
      <c r="L115" s="2058" t="s">
        <v>311</v>
      </c>
      <c r="M115" s="410"/>
      <c r="N115" s="403"/>
      <c r="O115" s="1693"/>
      <c r="P115" s="1693"/>
      <c r="AH115" s="1700">
        <v>0</v>
      </c>
    </row>
    <row s="4523" customFormat="1" customHeight="1" ht="18.75" hidden="1">
      <c r="A116" s="1849"/>
      <c r="B116" s="1849"/>
      <c r="C116" s="438" t="s">
        <v>1150</v>
      </c>
      <c r="D116" s="2531"/>
      <c r="E116" s="2273"/>
      <c r="F116" s="2452"/>
      <c r="G116" s="2496"/>
      <c r="H116" s="1569"/>
      <c r="I116" s="720" t="s">
        <v>1149</v>
      </c>
      <c r="J116" s="640"/>
      <c r="K116" s="1569"/>
      <c r="L116" s="283"/>
      <c r="M116" s="410"/>
      <c r="N116" s="403"/>
      <c r="O116" s="1693"/>
      <c r="P116" s="1693"/>
      <c r="AH116" s="1700">
        <v>0</v>
      </c>
    </row>
    <row s="4523" customFormat="1" customHeight="1" ht="0.75" hidden="1">
      <c r="A117" s="1849"/>
      <c r="B117" s="1849"/>
      <c r="C117" s="438" t="s">
        <v>1159</v>
      </c>
      <c r="D117" s="2531"/>
      <c r="E117" s="2273"/>
      <c r="F117" s="2452"/>
      <c r="G117" s="469"/>
      <c r="H117" s="1569"/>
      <c r="I117" s="720"/>
      <c r="J117" s="640"/>
      <c r="K117" s="1569"/>
      <c r="L117" s="283"/>
      <c r="M117" s="410"/>
      <c r="N117" s="403"/>
      <c r="O117" s="1693"/>
      <c r="P117" s="1693"/>
      <c r="AH117" s="1700">
        <v>0</v>
      </c>
    </row>
    <row s="4523" customFormat="1" customHeight="1" ht="18.75" hidden="1">
      <c r="A118" s="1849" t="s">
        <v>230</v>
      </c>
      <c r="B118" s="1849" t="s">
        <v>231</v>
      </c>
      <c r="C118" s="438"/>
      <c r="D118" s="2531"/>
      <c r="E118" s="2273"/>
      <c r="F118" s="2452" t="str">
        <f>INDEX(PT_DIFFERENTIATION_VTAR,MATCH(A118,PT_DIFFERENTIATION_VTAR_ID,0))</f>
        <v>Тариф на питьевую воду (питьевое водоснабжение)</v>
      </c>
      <c r="G118" s="2496" t="str">
        <f>INDEX(PT_DIFFERENTIATION_NTAR,MATCH(B118,PT_DIFFERENTIATION_NTAR_ID,0))</f>
        <v/>
      </c>
      <c r="H118" s="1931"/>
      <c r="I118" s="1808"/>
      <c r="J118" s="1842"/>
      <c r="K118" s="1847"/>
      <c r="L118" s="1931" t="s">
        <v>311</v>
      </c>
      <c r="M118" s="410"/>
      <c r="N118" s="403"/>
      <c r="O118" s="1693"/>
      <c r="P118" s="1693"/>
      <c r="AH118" s="1700">
        <v>0</v>
      </c>
    </row>
    <row s="4523" customFormat="1" customHeight="1" ht="18.75" hidden="1">
      <c r="A119" s="1849"/>
      <c r="B119" s="1849"/>
      <c r="C119" s="438" t="s">
        <v>1150</v>
      </c>
      <c r="D119" s="2531"/>
      <c r="E119" s="2273"/>
      <c r="F119" s="2452"/>
      <c r="G119" s="2496"/>
      <c r="H119" s="1569"/>
      <c r="I119" s="720" t="s">
        <v>1149</v>
      </c>
      <c r="J119" s="640"/>
      <c r="K119" s="1569"/>
      <c r="L119" s="283"/>
      <c r="M119" s="410"/>
      <c r="N119" s="403"/>
      <c r="O119" s="1693"/>
      <c r="P119" s="1693"/>
      <c r="AH119" s="1700">
        <v>0</v>
      </c>
    </row>
    <row s="4523" customFormat="1" customHeight="1" ht="0.75" hidden="1">
      <c r="A120" s="1849"/>
      <c r="B120" s="1849"/>
      <c r="C120" s="438" t="s">
        <v>1159</v>
      </c>
      <c r="D120" s="2531"/>
      <c r="E120" s="2273"/>
      <c r="F120" s="2452"/>
      <c r="G120" s="469"/>
      <c r="H120" s="1569"/>
      <c r="I120" s="720"/>
      <c r="J120" s="640"/>
      <c r="K120" s="1569"/>
      <c r="L120" s="283"/>
      <c r="M120" s="410"/>
      <c r="N120" s="403"/>
      <c r="O120" s="1693"/>
      <c r="P120" s="1693"/>
      <c r="AH120" s="1700">
        <v>0</v>
      </c>
    </row>
    <row s="4523" customFormat="1" customHeight="1" ht="18.75" hidden="1">
      <c r="A121" s="1849" t="s">
        <v>235</v>
      </c>
      <c r="B121" s="1849" t="s">
        <v>236</v>
      </c>
      <c r="C121" s="438"/>
      <c r="D121" s="2531"/>
      <c r="E121" s="2273"/>
      <c r="F121" s="2452" t="str">
        <f>INDEX(PT_DIFFERENTIATION_VTAR,MATCH(A121,PT_DIFFERENTIATION_VTAR_ID,0))</f>
        <v>Тариф на техническую воду</v>
      </c>
      <c r="G121" s="2496" t="str">
        <f>INDEX(PT_DIFFERENTIATION_NTAR,MATCH(B121,PT_DIFFERENTIATION_NTAR_ID,0))</f>
        <v/>
      </c>
      <c r="H121" s="1931"/>
      <c r="I121" s="1808"/>
      <c r="J121" s="1842"/>
      <c r="K121" s="1847"/>
      <c r="L121" s="1931" t="s">
        <v>311</v>
      </c>
      <c r="M121" s="410"/>
      <c r="N121" s="403"/>
      <c r="O121" s="1693"/>
      <c r="P121" s="1693"/>
      <c r="AH121" s="1700">
        <v>0</v>
      </c>
    </row>
    <row s="4523" customFormat="1" customHeight="1" ht="18.75" hidden="1">
      <c r="A122" s="1849"/>
      <c r="B122" s="1849"/>
      <c r="C122" s="438" t="s">
        <v>1150</v>
      </c>
      <c r="D122" s="2531"/>
      <c r="E122" s="2273"/>
      <c r="F122" s="2452"/>
      <c r="G122" s="2496"/>
      <c r="H122" s="1569"/>
      <c r="I122" s="720" t="s">
        <v>1149</v>
      </c>
      <c r="J122" s="640"/>
      <c r="K122" s="1569"/>
      <c r="L122" s="283"/>
      <c r="M122" s="410"/>
      <c r="N122" s="403"/>
      <c r="O122" s="1693"/>
      <c r="P122" s="1693"/>
      <c r="AH122" s="1700">
        <v>0</v>
      </c>
    </row>
    <row s="4523" customFormat="1" customHeight="1" ht="0.75" hidden="1">
      <c r="A123" s="1849"/>
      <c r="B123" s="1849"/>
      <c r="C123" s="438" t="s">
        <v>1159</v>
      </c>
      <c r="D123" s="2531"/>
      <c r="E123" s="2273"/>
      <c r="F123" s="2452"/>
      <c r="G123" s="469"/>
      <c r="H123" s="1569"/>
      <c r="I123" s="720"/>
      <c r="J123" s="640"/>
      <c r="K123" s="1569"/>
      <c r="L123" s="283"/>
      <c r="M123" s="410"/>
      <c r="N123" s="403"/>
      <c r="O123" s="1693"/>
      <c r="P123" s="1693"/>
      <c r="AH123" s="1700">
        <v>0</v>
      </c>
    </row>
    <row s="4523" customFormat="1" customHeight="1" ht="18.75" hidden="1">
      <c r="A124" s="1849" t="s">
        <v>240</v>
      </c>
      <c r="B124" s="1849" t="s">
        <v>241</v>
      </c>
      <c r="C124" s="438"/>
      <c r="D124" s="2531"/>
      <c r="E124" s="2273"/>
      <c r="F124" s="2452" t="str">
        <f>INDEX(PT_DIFFERENTIATION_VTAR,MATCH(A124,PT_DIFFERENTIATION_VTAR_ID,0))</f>
        <v>Тариф на транспортировку воды</v>
      </c>
      <c r="G124" s="2496" t="str">
        <f>INDEX(PT_DIFFERENTIATION_NTAR,MATCH(B124,PT_DIFFERENTIATION_NTAR_ID,0))</f>
        <v/>
      </c>
      <c r="H124" s="1931"/>
      <c r="I124" s="1808"/>
      <c r="J124" s="1842"/>
      <c r="K124" s="1847"/>
      <c r="L124" s="1931" t="s">
        <v>311</v>
      </c>
      <c r="M124" s="410"/>
      <c r="N124" s="403"/>
      <c r="O124" s="1693"/>
      <c r="P124" s="1693"/>
      <c r="AH124" s="1700">
        <v>0</v>
      </c>
    </row>
    <row s="4523" customFormat="1" customHeight="1" ht="18.75" hidden="1">
      <c r="A125" s="1849"/>
      <c r="B125" s="1849"/>
      <c r="C125" s="438" t="s">
        <v>1150</v>
      </c>
      <c r="D125" s="2531"/>
      <c r="E125" s="2273"/>
      <c r="F125" s="2452"/>
      <c r="G125" s="2496"/>
      <c r="H125" s="1569"/>
      <c r="I125" s="720" t="s">
        <v>1149</v>
      </c>
      <c r="J125" s="640"/>
      <c r="K125" s="1569"/>
      <c r="L125" s="283"/>
      <c r="M125" s="410"/>
      <c r="N125" s="403"/>
      <c r="O125" s="1693"/>
      <c r="P125" s="1693"/>
      <c r="AH125" s="1700">
        <v>0</v>
      </c>
    </row>
    <row s="4523" customFormat="1" customHeight="1" ht="0.75" hidden="1">
      <c r="A126" s="1849"/>
      <c r="B126" s="1849"/>
      <c r="C126" s="438" t="s">
        <v>1159</v>
      </c>
      <c r="D126" s="2531"/>
      <c r="E126" s="2273"/>
      <c r="F126" s="2452"/>
      <c r="G126" s="469"/>
      <c r="H126" s="1569"/>
      <c r="I126" s="720"/>
      <c r="J126" s="640"/>
      <c r="K126" s="1569"/>
      <c r="L126" s="283"/>
      <c r="M126" s="410"/>
      <c r="N126" s="403"/>
      <c r="O126" s="1693"/>
      <c r="P126" s="1693"/>
      <c r="AH126" s="1700">
        <v>0</v>
      </c>
    </row>
    <row s="4523" customFormat="1" customHeight="1" ht="18.75" hidden="1">
      <c r="A127" s="1849" t="s">
        <v>245</v>
      </c>
      <c r="B127" s="1849" t="s">
        <v>246</v>
      </c>
      <c r="C127" s="438"/>
      <c r="D127" s="2531"/>
      <c r="E127" s="2273"/>
      <c r="F127" s="2452" t="str">
        <f>INDEX(PT_DIFFERENTIATION_VTAR,MATCH(A127,PT_DIFFERENTIATION_VTAR_ID,0))</f>
        <v>Тариф на подвоз воды</v>
      </c>
      <c r="G127" s="2496" t="str">
        <f>INDEX(PT_DIFFERENTIATION_NTAR,MATCH(B127,PT_DIFFERENTIATION_NTAR_ID,0))</f>
        <v/>
      </c>
      <c r="H127" s="1931"/>
      <c r="I127" s="1808"/>
      <c r="J127" s="1842"/>
      <c r="K127" s="1847"/>
      <c r="L127" s="1931" t="s">
        <v>311</v>
      </c>
      <c r="M127" s="410"/>
      <c r="N127" s="403"/>
      <c r="O127" s="1693"/>
      <c r="P127" s="1693"/>
      <c r="AH127" s="1700">
        <v>0</v>
      </c>
    </row>
    <row s="4523" customFormat="1" customHeight="1" ht="18.75" hidden="1">
      <c r="A128" s="1849"/>
      <c r="B128" s="1849"/>
      <c r="C128" s="438" t="s">
        <v>1150</v>
      </c>
      <c r="D128" s="2531"/>
      <c r="E128" s="2273"/>
      <c r="F128" s="2452"/>
      <c r="G128" s="2496"/>
      <c r="H128" s="1569"/>
      <c r="I128" s="720" t="s">
        <v>1149</v>
      </c>
      <c r="J128" s="640"/>
      <c r="K128" s="1569"/>
      <c r="L128" s="283"/>
      <c r="M128" s="410"/>
      <c r="N128" s="403"/>
      <c r="O128" s="1693"/>
      <c r="P128" s="1693"/>
      <c r="AH128" s="1700">
        <v>0</v>
      </c>
    </row>
    <row s="4523" customFormat="1" customHeight="1" ht="0.75" hidden="1">
      <c r="A129" s="1849"/>
      <c r="B129" s="1849"/>
      <c r="C129" s="438" t="s">
        <v>1159</v>
      </c>
      <c r="D129" s="2531"/>
      <c r="E129" s="2273"/>
      <c r="F129" s="2452"/>
      <c r="G129" s="469"/>
      <c r="H129" s="1569"/>
      <c r="I129" s="720"/>
      <c r="J129" s="640"/>
      <c r="K129" s="1569"/>
      <c r="L129" s="283"/>
      <c r="M129" s="410"/>
      <c r="N129" s="403"/>
      <c r="O129" s="1693"/>
      <c r="P129" s="1693"/>
      <c r="AH129" s="1700">
        <v>0</v>
      </c>
    </row>
    <row s="4523" customFormat="1" customHeight="1" ht="18.75" hidden="1">
      <c r="A130" s="1849" t="s">
        <v>250</v>
      </c>
      <c r="B130" s="1849" t="s">
        <v>251</v>
      </c>
      <c r="C130" s="438"/>
      <c r="D130" s="2531"/>
      <c r="E130" s="2273"/>
      <c r="F130" s="2452"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6" t="str">
        <f>INDEX(PT_DIFFERENTIATION_NTAR,MATCH(B130,PT_DIFFERENTIATION_NTAR_ID,0))</f>
        <v/>
      </c>
      <c r="H130" s="1931"/>
      <c r="I130" s="1808"/>
      <c r="J130" s="1842"/>
      <c r="K130" s="1847"/>
      <c r="L130" s="1931" t="s">
        <v>311</v>
      </c>
      <c r="M130" s="410"/>
      <c r="N130" s="403"/>
      <c r="O130" s="1693"/>
      <c r="P130" s="1693"/>
      <c r="AH130" s="1700">
        <v>0</v>
      </c>
    </row>
    <row s="4523" customFormat="1" customHeight="1" ht="18.75" hidden="1">
      <c r="A131" s="1849"/>
      <c r="B131" s="1849"/>
      <c r="C131" s="438" t="s">
        <v>1150</v>
      </c>
      <c r="D131" s="2531"/>
      <c r="E131" s="2273"/>
      <c r="F131" s="2452"/>
      <c r="G131" s="2496"/>
      <c r="H131" s="1569"/>
      <c r="I131" s="720" t="s">
        <v>1149</v>
      </c>
      <c r="J131" s="640"/>
      <c r="K131" s="1569"/>
      <c r="L131" s="283"/>
      <c r="M131" s="410"/>
      <c r="N131" s="403"/>
      <c r="O131" s="1693"/>
      <c r="P131" s="1693"/>
      <c r="AH131" s="1700">
        <v>0</v>
      </c>
    </row>
    <row s="4523" customFormat="1" customHeight="1" ht="0.75" hidden="1">
      <c r="A132" s="1849"/>
      <c r="B132" s="1849"/>
      <c r="C132" s="438" t="s">
        <v>1159</v>
      </c>
      <c r="D132" s="2531"/>
      <c r="E132" s="2273"/>
      <c r="F132" s="2452"/>
      <c r="G132" s="469"/>
      <c r="H132" s="1569"/>
      <c r="I132" s="720"/>
      <c r="J132" s="640"/>
      <c r="K132" s="1569"/>
      <c r="L132" s="283"/>
      <c r="M132" s="410"/>
      <c r="N132" s="403"/>
      <c r="O132" s="1693"/>
      <c r="P132" s="1693"/>
      <c r="AH132" s="1700">
        <v>0</v>
      </c>
    </row>
    <row s="4523" customFormat="1" customHeight="1" ht="18.75" hidden="1">
      <c r="A133" s="1849" t="s">
        <v>255</v>
      </c>
      <c r="B133" s="1849" t="s">
        <v>256</v>
      </c>
      <c r="C133" s="438"/>
      <c r="D133" s="2531"/>
      <c r="E133" s="2273"/>
      <c r="F133" s="2452" t="str">
        <f>INDEX(PT_DIFFERENTIATION_VTAR,MATCH(A133,PT_DIFFERENTIATION_VTAR_ID,0))</f>
        <v>Тариф на горячую воду (горячее водоснабжение)</v>
      </c>
      <c r="G133" s="2496" t="str">
        <f>INDEX(PT_DIFFERENTIATION_NTAR,MATCH(B133,PT_DIFFERENTIATION_NTAR_ID,0))</f>
        <v/>
      </c>
      <c r="H133" s="1931"/>
      <c r="I133" s="1808"/>
      <c r="J133" s="1842"/>
      <c r="K133" s="1847"/>
      <c r="L133" s="1931" t="s">
        <v>311</v>
      </c>
      <c r="M133" s="410"/>
      <c r="N133" s="403"/>
      <c r="O133" s="1693"/>
      <c r="P133" s="1693"/>
      <c r="AH133" s="1700">
        <v>0</v>
      </c>
    </row>
    <row s="4523" customFormat="1" customHeight="1" ht="18.75" hidden="1">
      <c r="A134" s="1849"/>
      <c r="B134" s="1849"/>
      <c r="C134" s="438" t="s">
        <v>1150</v>
      </c>
      <c r="D134" s="2531"/>
      <c r="E134" s="2273"/>
      <c r="F134" s="2452"/>
      <c r="G134" s="2496"/>
      <c r="H134" s="1569"/>
      <c r="I134" s="720" t="s">
        <v>1149</v>
      </c>
      <c r="J134" s="640"/>
      <c r="K134" s="1569"/>
      <c r="L134" s="283"/>
      <c r="M134" s="410"/>
      <c r="N134" s="403"/>
      <c r="O134" s="1693"/>
      <c r="P134" s="1693"/>
      <c r="AH134" s="1700">
        <v>0</v>
      </c>
    </row>
    <row s="4523" customFormat="1" customHeight="1" ht="0.75" hidden="1">
      <c r="A135" s="1849"/>
      <c r="B135" s="1849"/>
      <c r="C135" s="438" t="s">
        <v>1159</v>
      </c>
      <c r="D135" s="2531"/>
      <c r="E135" s="2273"/>
      <c r="F135" s="2452"/>
      <c r="G135" s="469"/>
      <c r="H135" s="1569"/>
      <c r="I135" s="720"/>
      <c r="J135" s="640"/>
      <c r="K135" s="1569"/>
      <c r="L135" s="283"/>
      <c r="M135" s="410"/>
      <c r="N135" s="403"/>
      <c r="O135" s="1693"/>
      <c r="P135" s="1693"/>
      <c r="AH135" s="1700">
        <v>0</v>
      </c>
    </row>
    <row s="4523" customFormat="1" customHeight="1" ht="18.75" hidden="1">
      <c r="A136" s="1849" t="s">
        <v>260</v>
      </c>
      <c r="B136" s="1849" t="s">
        <v>261</v>
      </c>
      <c r="C136" s="438"/>
      <c r="D136" s="2531"/>
      <c r="E136" s="2273"/>
      <c r="F136" s="2452" t="str">
        <f>INDEX(PT_DIFFERENTIATION_VTAR,MATCH(A136,PT_DIFFERENTIATION_VTAR_ID,0))</f>
        <v>Тариф на транспортировку горячей воды</v>
      </c>
      <c r="G136" s="2496" t="str">
        <f>INDEX(PT_DIFFERENTIATION_NTAR,MATCH(B136,PT_DIFFERENTIATION_NTAR_ID,0))</f>
        <v/>
      </c>
      <c r="H136" s="1931"/>
      <c r="I136" s="1808"/>
      <c r="J136" s="1842"/>
      <c r="K136" s="1847"/>
      <c r="L136" s="1931" t="s">
        <v>311</v>
      </c>
      <c r="M136" s="410"/>
      <c r="N136" s="403"/>
      <c r="O136" s="1693"/>
      <c r="P136" s="1693"/>
      <c r="AH136" s="1700">
        <v>0</v>
      </c>
    </row>
    <row s="4523" customFormat="1" customHeight="1" ht="18.75" hidden="1">
      <c r="A137" s="1849"/>
      <c r="B137" s="1849"/>
      <c r="C137" s="438" t="s">
        <v>1150</v>
      </c>
      <c r="D137" s="2531"/>
      <c r="E137" s="2273"/>
      <c r="F137" s="2452"/>
      <c r="G137" s="2496"/>
      <c r="H137" s="1569"/>
      <c r="I137" s="720" t="s">
        <v>1149</v>
      </c>
      <c r="J137" s="640"/>
      <c r="K137" s="1569"/>
      <c r="L137" s="283"/>
      <c r="M137" s="410"/>
      <c r="N137" s="403"/>
      <c r="O137" s="1693"/>
      <c r="P137" s="1693"/>
      <c r="AH137" s="1700">
        <v>0</v>
      </c>
    </row>
    <row s="4523" customFormat="1" customHeight="1" ht="0.75" hidden="1">
      <c r="A138" s="1849"/>
      <c r="B138" s="1849"/>
      <c r="C138" s="438" t="s">
        <v>1159</v>
      </c>
      <c r="D138" s="2531"/>
      <c r="E138" s="2273"/>
      <c r="F138" s="2452"/>
      <c r="G138" s="469"/>
      <c r="H138" s="1569"/>
      <c r="I138" s="720"/>
      <c r="J138" s="640"/>
      <c r="K138" s="1569"/>
      <c r="L138" s="283"/>
      <c r="M138" s="410"/>
      <c r="N138" s="403"/>
      <c r="O138" s="1693"/>
      <c r="P138" s="1693"/>
      <c r="AH138" s="1700">
        <v>0</v>
      </c>
    </row>
    <row s="4523" customFormat="1" customHeight="1" ht="18.75" hidden="1">
      <c r="A139" s="1849" t="s">
        <v>265</v>
      </c>
      <c r="B139" s="1849" t="s">
        <v>266</v>
      </c>
      <c r="C139" s="438"/>
      <c r="D139" s="2531"/>
      <c r="E139" s="2273"/>
      <c r="F139" s="2452"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6" t="str">
        <f>INDEX(PT_DIFFERENTIATION_NTAR,MATCH(B139,PT_DIFFERENTIATION_NTAR_ID,0))</f>
        <v/>
      </c>
      <c r="H139" s="1931"/>
      <c r="I139" s="1808"/>
      <c r="J139" s="1842"/>
      <c r="K139" s="1847"/>
      <c r="L139" s="1931" t="s">
        <v>311</v>
      </c>
      <c r="M139" s="410"/>
      <c r="N139" s="403"/>
      <c r="O139" s="1693"/>
      <c r="P139" s="1693"/>
      <c r="AH139" s="1700">
        <v>0</v>
      </c>
    </row>
    <row s="4523" customFormat="1" customHeight="1" ht="18.75" hidden="1">
      <c r="A140" s="1849"/>
      <c r="B140" s="1849"/>
      <c r="C140" s="438" t="s">
        <v>1150</v>
      </c>
      <c r="D140" s="2531"/>
      <c r="E140" s="2273"/>
      <c r="F140" s="2452"/>
      <c r="G140" s="2496"/>
      <c r="H140" s="1569"/>
      <c r="I140" s="720" t="s">
        <v>1149</v>
      </c>
      <c r="J140" s="640"/>
      <c r="K140" s="1569"/>
      <c r="L140" s="283"/>
      <c r="M140" s="410"/>
      <c r="N140" s="403"/>
      <c r="O140" s="1693"/>
      <c r="P140" s="1693"/>
      <c r="AH140" s="1700">
        <v>0</v>
      </c>
    </row>
    <row s="4523" customFormat="1" customHeight="1" ht="0.75" hidden="1">
      <c r="A141" s="1849"/>
      <c r="B141" s="1849"/>
      <c r="C141" s="438" t="s">
        <v>1159</v>
      </c>
      <c r="D141" s="2531"/>
      <c r="E141" s="2273"/>
      <c r="F141" s="2452"/>
      <c r="G141" s="469"/>
      <c r="H141" s="1569"/>
      <c r="I141" s="720"/>
      <c r="J141" s="640"/>
      <c r="K141" s="1569"/>
      <c r="L141" s="283"/>
      <c r="M141" s="410"/>
      <c r="N141" s="403"/>
      <c r="O141" s="1693"/>
      <c r="P141" s="1693"/>
      <c r="AH141" s="1700">
        <v>0</v>
      </c>
    </row>
    <row s="4523" customFormat="1" customHeight="1" ht="18.75" hidden="1">
      <c r="A142" s="1849" t="s">
        <v>270</v>
      </c>
      <c r="B142" s="1849" t="s">
        <v>271</v>
      </c>
      <c r="C142" s="438"/>
      <c r="D142" s="2531"/>
      <c r="E142" s="2273"/>
      <c r="F142" s="2452" t="str">
        <f>INDEX(PT_DIFFERENTIATION_VTAR,MATCH(A142,PT_DIFFERENTIATION_VTAR_ID,0))</f>
        <v>Тариф на водоотведение</v>
      </c>
      <c r="G142" s="2496" t="str">
        <f>INDEX(PT_DIFFERENTIATION_NTAR,MATCH(B142,PT_DIFFERENTIATION_NTAR_ID,0))</f>
        <v/>
      </c>
      <c r="H142" s="1931"/>
      <c r="I142" s="1808"/>
      <c r="J142" s="1842"/>
      <c r="K142" s="1847"/>
      <c r="L142" s="1931" t="s">
        <v>311</v>
      </c>
      <c r="M142" s="410"/>
      <c r="N142" s="403"/>
      <c r="O142" s="1693"/>
      <c r="P142" s="1693"/>
      <c r="AH142" s="1700">
        <v>0</v>
      </c>
    </row>
    <row s="4523" customFormat="1" customHeight="1" ht="18.75" hidden="1">
      <c r="A143" s="1849"/>
      <c r="B143" s="1849"/>
      <c r="C143" s="438" t="s">
        <v>1150</v>
      </c>
      <c r="D143" s="2531"/>
      <c r="E143" s="2273"/>
      <c r="F143" s="2452"/>
      <c r="G143" s="2496"/>
      <c r="H143" s="1569"/>
      <c r="I143" s="720" t="s">
        <v>1149</v>
      </c>
      <c r="J143" s="640"/>
      <c r="K143" s="1569"/>
      <c r="L143" s="283"/>
      <c r="M143" s="410"/>
      <c r="N143" s="403"/>
      <c r="O143" s="1693"/>
      <c r="P143" s="1693"/>
      <c r="AH143" s="1700">
        <v>0</v>
      </c>
    </row>
    <row s="4523" customFormat="1" customHeight="1" ht="0.75" hidden="1">
      <c r="A144" s="1849"/>
      <c r="B144" s="1849"/>
      <c r="C144" s="438" t="s">
        <v>1159</v>
      </c>
      <c r="D144" s="2531"/>
      <c r="E144" s="2273"/>
      <c r="F144" s="2452"/>
      <c r="G144" s="469"/>
      <c r="H144" s="1569"/>
      <c r="I144" s="720"/>
      <c r="J144" s="640"/>
      <c r="K144" s="1569"/>
      <c r="L144" s="283"/>
      <c r="M144" s="410"/>
      <c r="N144" s="403"/>
      <c r="O144" s="1693"/>
      <c r="P144" s="1693"/>
      <c r="AH144" s="1700">
        <v>0</v>
      </c>
    </row>
    <row s="4523" customFormat="1" customHeight="1" ht="18.75" hidden="1">
      <c r="A145" s="1849" t="s">
        <v>275</v>
      </c>
      <c r="B145" s="1849" t="s">
        <v>276</v>
      </c>
      <c r="C145" s="438"/>
      <c r="D145" s="2531"/>
      <c r="E145" s="2273"/>
      <c r="F145" s="2452" t="str">
        <f>INDEX(PT_DIFFERENTIATION_VTAR,MATCH(A145,PT_DIFFERENTIATION_VTAR_ID,0))</f>
        <v>Тариф на транспортировку сточных вод</v>
      </c>
      <c r="G145" s="2496" t="str">
        <f>INDEX(PT_DIFFERENTIATION_NTAR,MATCH(B145,PT_DIFFERENTIATION_NTAR_ID,0))</f>
        <v/>
      </c>
      <c r="H145" s="1931"/>
      <c r="I145" s="1808"/>
      <c r="J145" s="1842"/>
      <c r="K145" s="1847"/>
      <c r="L145" s="1931" t="s">
        <v>311</v>
      </c>
      <c r="M145" s="410"/>
      <c r="N145" s="403"/>
      <c r="O145" s="1693"/>
      <c r="P145" s="1693"/>
      <c r="AH145" s="1700">
        <v>0</v>
      </c>
    </row>
    <row s="4523" customFormat="1" customHeight="1" ht="18.75" hidden="1">
      <c r="A146" s="1849"/>
      <c r="B146" s="1849"/>
      <c r="C146" s="438" t="s">
        <v>1150</v>
      </c>
      <c r="D146" s="2531"/>
      <c r="E146" s="2273"/>
      <c r="F146" s="2452"/>
      <c r="G146" s="2496"/>
      <c r="H146" s="1569"/>
      <c r="I146" s="720" t="s">
        <v>1149</v>
      </c>
      <c r="J146" s="640"/>
      <c r="K146" s="1569"/>
      <c r="L146" s="283"/>
      <c r="M146" s="410"/>
      <c r="N146" s="403"/>
      <c r="O146" s="1693"/>
      <c r="P146" s="1693"/>
      <c r="AH146" s="1700">
        <v>0</v>
      </c>
    </row>
    <row s="4523" customFormat="1" customHeight="1" ht="0.75" hidden="1">
      <c r="A147" s="1849"/>
      <c r="B147" s="1849"/>
      <c r="C147" s="438" t="s">
        <v>1159</v>
      </c>
      <c r="D147" s="2531"/>
      <c r="E147" s="2273"/>
      <c r="F147" s="2452"/>
      <c r="G147" s="469"/>
      <c r="H147" s="1569"/>
      <c r="I147" s="720"/>
      <c r="J147" s="640"/>
      <c r="K147" s="1569"/>
      <c r="L147" s="283"/>
      <c r="M147" s="410"/>
      <c r="N147" s="403"/>
      <c r="O147" s="1693"/>
      <c r="P147" s="1693"/>
      <c r="AH147" s="1700">
        <v>0</v>
      </c>
    </row>
    <row s="4523" customFormat="1" customHeight="1" ht="18.75" hidden="1">
      <c r="A148" s="1849" t="s">
        <v>280</v>
      </c>
      <c r="B148" s="1849" t="s">
        <v>281</v>
      </c>
      <c r="C148" s="438"/>
      <c r="D148" s="2531"/>
      <c r="E148" s="2273"/>
      <c r="F148" s="2452" t="str">
        <f>INDEX(PT_DIFFERENTIATION_VTAR,MATCH(A148,PT_DIFFERENTIATION_VTAR_ID,0))</f>
        <v>Тариф на подключение (технологическое присоединение) к централизованной системе водоотведения</v>
      </c>
      <c r="G148" s="2496" t="str">
        <f>INDEX(PT_DIFFERENTIATION_NTAR,MATCH(B148,PT_DIFFERENTIATION_NTAR_ID,0))</f>
        <v/>
      </c>
      <c r="H148" s="1931"/>
      <c r="I148" s="1808"/>
      <c r="J148" s="1842"/>
      <c r="K148" s="1847"/>
      <c r="L148" s="1931" t="s">
        <v>311</v>
      </c>
      <c r="M148" s="410"/>
      <c r="N148" s="403"/>
      <c r="O148" s="1693"/>
      <c r="P148" s="1693"/>
      <c r="AH148" s="1700">
        <v>0</v>
      </c>
    </row>
    <row s="4523" customFormat="1" customHeight="1" ht="18.75" hidden="1">
      <c r="A149" s="1849"/>
      <c r="B149" s="1849"/>
      <c r="C149" s="438" t="s">
        <v>1150</v>
      </c>
      <c r="D149" s="2531"/>
      <c r="E149" s="2273"/>
      <c r="F149" s="2452"/>
      <c r="G149" s="2496"/>
      <c r="H149" s="1569"/>
      <c r="I149" s="720" t="s">
        <v>1149</v>
      </c>
      <c r="J149" s="640"/>
      <c r="K149" s="1569"/>
      <c r="L149" s="283"/>
      <c r="M149" s="410"/>
      <c r="N149" s="403"/>
      <c r="O149" s="1693"/>
      <c r="P149" s="1693"/>
      <c r="AH149" s="1700">
        <v>0</v>
      </c>
    </row>
    <row s="4523" customFormat="1" customHeight="1" ht="1.05">
      <c r="A150" s="1849"/>
      <c r="B150" s="1849"/>
      <c r="C150" s="438" t="s">
        <v>1159</v>
      </c>
      <c r="D150" s="2531"/>
      <c r="E150" s="2273"/>
      <c r="F150" s="2452"/>
      <c r="G150" s="469"/>
      <c r="H150" s="1569"/>
      <c r="I150" s="720"/>
      <c r="J150" s="640"/>
      <c r="K150" s="1569"/>
      <c r="L150" s="283"/>
      <c r="M150" s="410"/>
      <c r="N150" s="403"/>
      <c r="O150" s="1693"/>
      <c r="P150" s="1693"/>
      <c r="AH150" s="1700">
        <v>1</v>
      </c>
    </row>
    <row customHeight="1" ht="19.95">
      <c r="A151" s="1849"/>
      <c r="B151" s="1849"/>
      <c r="D151" s="445"/>
      <c r="E151" s="216" t="s">
        <v>92</v>
      </c>
      <c r="F151"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9"/>
      <c r="H151" s="2529"/>
      <c r="I151" s="2529"/>
      <c r="J151" s="2529"/>
      <c r="K151" s="2529"/>
      <c r="L151" s="2529"/>
      <c r="M151" s="366"/>
      <c r="N151" s="403"/>
      <c r="AH151" s="443">
        <v>19</v>
      </c>
    </row>
    <row s="4523" customFormat="1" customHeight="1" ht="60.75" hidden="1">
      <c r="A152" s="1849" t="s">
        <v>155</v>
      </c>
      <c r="B152" s="1849" t="s">
        <v>156</v>
      </c>
      <c r="C152" s="438"/>
      <c r="D152" s="2531"/>
      <c r="E152" s="2273"/>
      <c r="F152" s="2452"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6" t="str">
        <f>INDEX(PT_DIFFERENTIATION_NTAR,MATCH(B152,PT_DIFFERENTIATION_NTAR_ID,0))</f>
        <v/>
      </c>
      <c r="H152" s="1931"/>
      <c r="I152" s="1808"/>
      <c r="J152" s="1842"/>
      <c r="K152" s="1847"/>
      <c r="L152" s="1931" t="s">
        <v>311</v>
      </c>
      <c r="M15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3"/>
      <c r="O152" s="1693"/>
      <c r="P152" s="1693"/>
      <c r="AH152" s="1700">
        <v>0</v>
      </c>
    </row>
    <row s="4523" customFormat="1" customHeight="1" ht="18.75" hidden="1">
      <c r="A153" s="1849"/>
      <c r="B153" s="1849"/>
      <c r="C153" s="438" t="s">
        <v>1150</v>
      </c>
      <c r="D153" s="2531"/>
      <c r="E153" s="2273"/>
      <c r="F153" s="2452"/>
      <c r="G153" s="2496"/>
      <c r="H153" s="1569"/>
      <c r="I153" s="720" t="s">
        <v>1149</v>
      </c>
      <c r="J153" s="640"/>
      <c r="K153" s="1569"/>
      <c r="L153" s="283"/>
      <c r="M153" s="2239"/>
      <c r="N153" s="403"/>
      <c r="O153" s="1693"/>
      <c r="P153" s="1693"/>
      <c r="AH153" s="1700">
        <v>0</v>
      </c>
    </row>
    <row s="4523" customFormat="1" customHeight="1" ht="0.75" hidden="1">
      <c r="A154" s="1849"/>
      <c r="B154" s="1849"/>
      <c r="C154" s="438" t="s">
        <v>1159</v>
      </c>
      <c r="D154" s="2531"/>
      <c r="E154" s="2273"/>
      <c r="F154" s="2452"/>
      <c r="G154" s="469"/>
      <c r="H154" s="1569"/>
      <c r="I154" s="720"/>
      <c r="J154" s="640"/>
      <c r="K154" s="1569"/>
      <c r="L154" s="283"/>
      <c r="M154" s="2239"/>
      <c r="N154" s="403"/>
      <c r="O154" s="1693"/>
      <c r="P154" s="1693"/>
      <c r="AH154" s="1700">
        <v>0</v>
      </c>
    </row>
    <row s="4523" customFormat="1" customHeight="1" ht="13.5">
      <c r="A155" s="1849" t="s">
        <v>164</v>
      </c>
      <c r="B155" s="1849" t="s">
        <v>165</v>
      </c>
      <c r="C155" s="438"/>
      <c r="D155" s="2531"/>
      <c r="E155" s="2273"/>
      <c r="F155" s="2452"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6" t="str">
        <f>INDEX(PT_DIFFERENTIATION_NTAR,MATCH(B155,PT_DIFFERENTIATION_NTAR_ID,0))</f>
        <v>"Тариф на тепловую энергию (мощность) поставляемую потребителям района Лимбяяха"</v>
      </c>
      <c r="H155" s="1931"/>
      <c r="I155" s="4517">
        <v>46023</v>
      </c>
      <c r="J155" s="1842">
        <v>46387</v>
      </c>
      <c r="K155" s="1847">
        <v>32.007</v>
      </c>
      <c r="L155" s="1931" t="s">
        <v>311</v>
      </c>
      <c r="M155" s="2240"/>
      <c r="N155" s="403"/>
      <c r="O155" s="1693"/>
      <c r="P155" s="1693"/>
      <c r="AH155" s="1700">
        <v>0</v>
      </c>
    </row>
    <row s="4523" customFormat="1" customHeight="1" ht="13.5">
      <c r="A156" s="4985"/>
      <c r="B156" s="4985"/>
      <c r="C156" s="4491"/>
      <c r="D156" s="4493"/>
      <c r="E156" s="3554"/>
      <c r="F156" s="3554"/>
      <c r="G156" s="3554"/>
      <c r="H156" s="5183" t="s">
        <v>450</v>
      </c>
      <c r="I156" s="4517">
        <v>46388</v>
      </c>
      <c r="J156" s="4518">
        <v>46752</v>
      </c>
      <c r="K156" s="5018">
        <v>30.6</v>
      </c>
      <c r="L156" s="4544" t="s">
        <v>311</v>
      </c>
      <c r="M156" s="4520"/>
      <c r="N156" s="4528"/>
      <c r="O156" s="4475"/>
      <c r="P156" s="4475"/>
      <c r="Q156" s="4523"/>
      <c r="R156" s="4523"/>
      <c r="S156" s="4523"/>
      <c r="T156" s="4523"/>
      <c r="U156" s="4523"/>
      <c r="V156" s="4523"/>
      <c r="W156" s="4523"/>
      <c r="X156" s="4523"/>
      <c r="Y156" s="4523"/>
      <c r="Z156" s="4523"/>
      <c r="AA156" s="4523"/>
      <c r="AB156" s="4523"/>
      <c r="AC156" s="4523"/>
      <c r="AD156" s="4523"/>
      <c r="AE156" s="4523"/>
      <c r="AF156" s="4523"/>
      <c r="AG156" s="4523"/>
      <c r="AH156" s="4523">
        <v>0</v>
      </c>
    </row>
    <row s="4523" customFormat="1" customHeight="1" ht="13.5">
      <c r="A157" s="4985"/>
      <c r="B157" s="4985"/>
      <c r="C157" s="4491"/>
      <c r="D157" s="4493"/>
      <c r="E157" s="3554"/>
      <c r="F157" s="3554"/>
      <c r="G157" s="3554"/>
      <c r="H157" s="5183" t="s">
        <v>450</v>
      </c>
      <c r="I157" s="4517">
        <v>46753</v>
      </c>
      <c r="J157" s="4518">
        <v>47118</v>
      </c>
      <c r="K157" s="5018">
        <v>30.6</v>
      </c>
      <c r="L157" s="4544" t="s">
        <v>311</v>
      </c>
      <c r="M157" s="4520"/>
      <c r="N157" s="4528"/>
      <c r="O157" s="4475"/>
      <c r="P157" s="4475"/>
      <c r="Q157" s="4523"/>
      <c r="R157" s="4523"/>
      <c r="S157" s="4523"/>
      <c r="T157" s="4523"/>
      <c r="U157" s="4523"/>
      <c r="V157" s="4523"/>
      <c r="W157" s="4523"/>
      <c r="X157" s="4523"/>
      <c r="Y157" s="4523"/>
      <c r="Z157" s="4523"/>
      <c r="AA157" s="4523"/>
      <c r="AB157" s="4523"/>
      <c r="AC157" s="4523"/>
      <c r="AD157" s="4523"/>
      <c r="AE157" s="4523"/>
      <c r="AF157" s="4523"/>
      <c r="AG157" s="4523"/>
      <c r="AH157" s="4523">
        <v>0</v>
      </c>
    </row>
    <row s="4523" customFormat="1" customHeight="1" ht="18.75">
      <c r="A158" s="1849"/>
      <c r="B158" s="1849"/>
      <c r="C158" s="438" t="s">
        <v>1150</v>
      </c>
      <c r="D158" s="2531"/>
      <c r="E158" s="2273"/>
      <c r="F158" s="2452"/>
      <c r="G158" s="2496"/>
      <c r="H158" s="1569"/>
      <c r="I158" s="720" t="s">
        <v>1149</v>
      </c>
      <c r="J158" s="640"/>
      <c r="K158" s="1569"/>
      <c r="L158" s="283"/>
      <c r="M158" s="1930"/>
      <c r="N158" s="403"/>
      <c r="O158" s="1693"/>
      <c r="P158" s="1693"/>
      <c r="AH158" s="1700">
        <v>0</v>
      </c>
    </row>
    <row s="4523" customFormat="1" customHeight="1" ht="0.75">
      <c r="A159" s="1849"/>
      <c r="B159" s="1849"/>
      <c r="C159" s="438" t="s">
        <v>1159</v>
      </c>
      <c r="D159" s="2531"/>
      <c r="E159" s="2273"/>
      <c r="F159" s="2452"/>
      <c r="G159" s="469"/>
      <c r="H159" s="1569"/>
      <c r="I159" s="720"/>
      <c r="J159" s="640"/>
      <c r="K159" s="1569"/>
      <c r="L159" s="283"/>
      <c r="M159" s="410"/>
      <c r="N159" s="403"/>
      <c r="O159" s="1693"/>
      <c r="P159" s="1693"/>
      <c r="AH159" s="1700">
        <v>0</v>
      </c>
    </row>
    <row s="4523" customFormat="1" customHeight="1" ht="45" hidden="1">
      <c r="A160" s="1849" t="s">
        <v>174</v>
      </c>
      <c r="B160" s="1849" t="s">
        <v>175</v>
      </c>
      <c r="C160" s="438"/>
      <c r="D160" s="2531"/>
      <c r="E160" s="2273"/>
      <c r="F160" s="2452"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6" t="str">
        <f>INDEX(PT_DIFFERENTIATION_NTAR,MATCH(B160,PT_DIFFERENTIATION_NTAR_ID,0))</f>
        <v/>
      </c>
      <c r="H160" s="1931"/>
      <c r="I160" s="1808"/>
      <c r="J160" s="1842"/>
      <c r="K160" s="1847"/>
      <c r="L160" s="1931" t="s">
        <v>311</v>
      </c>
      <c r="M160" s="410"/>
      <c r="N160" s="403"/>
      <c r="O160" s="1693"/>
      <c r="P160" s="1693"/>
      <c r="AH160" s="1700">
        <v>0</v>
      </c>
    </row>
    <row s="4523" customFormat="1" customHeight="1" ht="18.75" hidden="1">
      <c r="A161" s="1849"/>
      <c r="B161" s="1849"/>
      <c r="C161" s="438" t="s">
        <v>1150</v>
      </c>
      <c r="D161" s="2531"/>
      <c r="E161" s="2273"/>
      <c r="F161" s="2452"/>
      <c r="G161" s="2496"/>
      <c r="H161" s="1569"/>
      <c r="I161" s="720" t="s">
        <v>1149</v>
      </c>
      <c r="J161" s="640"/>
      <c r="K161" s="1569"/>
      <c r="L161" s="283"/>
      <c r="M161" s="410"/>
      <c r="N161" s="403"/>
      <c r="O161" s="1693"/>
      <c r="P161" s="1693"/>
      <c r="AH161" s="1700">
        <v>0</v>
      </c>
    </row>
    <row s="4523" customFormat="1" customHeight="1" ht="0.75" hidden="1">
      <c r="A162" s="1849"/>
      <c r="B162" s="1849"/>
      <c r="C162" s="438" t="s">
        <v>1159</v>
      </c>
      <c r="D162" s="2531"/>
      <c r="E162" s="2273"/>
      <c r="F162" s="2452"/>
      <c r="G162" s="469"/>
      <c r="H162" s="1569"/>
      <c r="I162" s="720"/>
      <c r="J162" s="640"/>
      <c r="K162" s="1569"/>
      <c r="L162" s="283"/>
      <c r="M162" s="410"/>
      <c r="N162" s="403"/>
      <c r="O162" s="1693"/>
      <c r="P162" s="1693"/>
      <c r="AH162" s="1700">
        <v>0</v>
      </c>
    </row>
    <row s="4523" customFormat="1" customHeight="1" ht="45" hidden="1">
      <c r="A163" s="1849" t="s">
        <v>180</v>
      </c>
      <c r="B163" s="1849" t="s">
        <v>181</v>
      </c>
      <c r="C163" s="438"/>
      <c r="D163" s="2531"/>
      <c r="E163" s="2273"/>
      <c r="F163" s="2452"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6" t="str">
        <f>INDEX(PT_DIFFERENTIATION_NTAR,MATCH(B163,PT_DIFFERENTIATION_NTAR_ID,0))</f>
        <v/>
      </c>
      <c r="H163" s="1931"/>
      <c r="I163" s="1808"/>
      <c r="J163" s="1842"/>
      <c r="K163" s="1847"/>
      <c r="L163" s="1931" t="s">
        <v>311</v>
      </c>
      <c r="M163" s="410"/>
      <c r="N163" s="403"/>
      <c r="O163" s="1693"/>
      <c r="P163" s="1693"/>
      <c r="AH163" s="1700">
        <v>0</v>
      </c>
    </row>
    <row s="4523" customFormat="1" customHeight="1" ht="18.75" hidden="1">
      <c r="A164" s="1849"/>
      <c r="B164" s="1849"/>
      <c r="C164" s="438" t="s">
        <v>1150</v>
      </c>
      <c r="D164" s="2531"/>
      <c r="E164" s="2273"/>
      <c r="F164" s="2452"/>
      <c r="G164" s="2496"/>
      <c r="H164" s="1569"/>
      <c r="I164" s="720" t="s">
        <v>1149</v>
      </c>
      <c r="J164" s="640"/>
      <c r="K164" s="1569"/>
      <c r="L164" s="283"/>
      <c r="M164" s="410"/>
      <c r="N164" s="403"/>
      <c r="O164" s="1693"/>
      <c r="P164" s="1693"/>
      <c r="AH164" s="1700">
        <v>0</v>
      </c>
    </row>
    <row s="4523" customFormat="1" customHeight="1" ht="0.75" hidden="1">
      <c r="A165" s="1849"/>
      <c r="B165" s="1849"/>
      <c r="C165" s="438" t="s">
        <v>1159</v>
      </c>
      <c r="D165" s="2531"/>
      <c r="E165" s="2273"/>
      <c r="F165" s="2452"/>
      <c r="G165" s="469"/>
      <c r="H165" s="1569"/>
      <c r="I165" s="720"/>
      <c r="J165" s="640"/>
      <c r="K165" s="1569"/>
      <c r="L165" s="283"/>
      <c r="M165" s="410"/>
      <c r="N165" s="403"/>
      <c r="O165" s="1693"/>
      <c r="P165" s="1693"/>
      <c r="AH165" s="1700">
        <v>0</v>
      </c>
    </row>
    <row s="4523" customFormat="1" customHeight="1" ht="18.75" hidden="1">
      <c r="A166" s="1849" t="s">
        <v>186</v>
      </c>
      <c r="B166" s="1849" t="s">
        <v>187</v>
      </c>
      <c r="C166" s="438"/>
      <c r="D166" s="2531"/>
      <c r="E166" s="2273"/>
      <c r="F166" s="2452" t="str">
        <f>INDEX(PT_DIFFERENTIATION_VTAR,MATCH(A166,PT_DIFFERENTIATION_VTAR_ID,0))</f>
        <v>Тарифы на услуги по передаче тепловой энергии</v>
      </c>
      <c r="G166" s="2496" t="str">
        <f>INDEX(PT_DIFFERENTIATION_NTAR,MATCH(B166,PT_DIFFERENTIATION_NTAR_ID,0))</f>
        <v/>
      </c>
      <c r="H166" s="1931"/>
      <c r="I166" s="1808"/>
      <c r="J166" s="1842"/>
      <c r="K166" s="1847"/>
      <c r="L166" s="1931" t="s">
        <v>311</v>
      </c>
      <c r="M166" s="410"/>
      <c r="N166" s="403"/>
      <c r="O166" s="1693"/>
      <c r="P166" s="1693"/>
      <c r="AH166" s="1700">
        <v>0</v>
      </c>
    </row>
    <row s="4523" customFormat="1" customHeight="1" ht="18.75" hidden="1">
      <c r="A167" s="1849"/>
      <c r="B167" s="1849"/>
      <c r="C167" s="438" t="s">
        <v>1150</v>
      </c>
      <c r="D167" s="2531"/>
      <c r="E167" s="2273"/>
      <c r="F167" s="2452"/>
      <c r="G167" s="2496"/>
      <c r="H167" s="1569"/>
      <c r="I167" s="720" t="s">
        <v>1149</v>
      </c>
      <c r="J167" s="640"/>
      <c r="K167" s="1569"/>
      <c r="L167" s="283"/>
      <c r="M167" s="410"/>
      <c r="N167" s="403"/>
      <c r="O167" s="1693"/>
      <c r="P167" s="1693"/>
      <c r="AH167" s="1700">
        <v>0</v>
      </c>
    </row>
    <row s="4523" customFormat="1" customHeight="1" ht="0.75" hidden="1">
      <c r="A168" s="1849"/>
      <c r="B168" s="1849"/>
      <c r="C168" s="438" t="s">
        <v>1159</v>
      </c>
      <c r="D168" s="2531"/>
      <c r="E168" s="2273"/>
      <c r="F168" s="2452"/>
      <c r="G168" s="469"/>
      <c r="H168" s="1569"/>
      <c r="I168" s="720"/>
      <c r="J168" s="640"/>
      <c r="K168" s="1569"/>
      <c r="L168" s="283"/>
      <c r="M168" s="410"/>
      <c r="N168" s="403"/>
      <c r="O168" s="1693"/>
      <c r="P168" s="1693"/>
      <c r="AH168" s="1700">
        <v>0</v>
      </c>
    </row>
    <row s="4523" customFormat="1" customHeight="1" ht="18.75" hidden="1">
      <c r="A169" s="1849" t="s">
        <v>192</v>
      </c>
      <c r="B169" s="1849" t="s">
        <v>193</v>
      </c>
      <c r="C169" s="438"/>
      <c r="D169" s="2531"/>
      <c r="E169" s="2273"/>
      <c r="F169" s="2452" t="str">
        <f>INDEX(PT_DIFFERENTIATION_VTAR,MATCH(A169,PT_DIFFERENTIATION_VTAR_ID,0))</f>
        <v>Тарифы на услуги по передаче теплоносителя</v>
      </c>
      <c r="G169" s="2496" t="str">
        <f>INDEX(PT_DIFFERENTIATION_NTAR,MATCH(B169,PT_DIFFERENTIATION_NTAR_ID,0))</f>
        <v/>
      </c>
      <c r="H169" s="1931"/>
      <c r="I169" s="1808"/>
      <c r="J169" s="1842"/>
      <c r="K169" s="1847"/>
      <c r="L169" s="1931" t="s">
        <v>311</v>
      </c>
      <c r="M169" s="410"/>
      <c r="N169" s="403"/>
      <c r="O169" s="1693"/>
      <c r="P169" s="1693"/>
      <c r="AH169" s="1700">
        <v>0</v>
      </c>
    </row>
    <row s="4523" customFormat="1" customHeight="1" ht="18.75" hidden="1">
      <c r="A170" s="1849"/>
      <c r="B170" s="1849"/>
      <c r="C170" s="438" t="s">
        <v>1150</v>
      </c>
      <c r="D170" s="2531"/>
      <c r="E170" s="2273"/>
      <c r="F170" s="2452"/>
      <c r="G170" s="2496"/>
      <c r="H170" s="1569"/>
      <c r="I170" s="720" t="s">
        <v>1149</v>
      </c>
      <c r="J170" s="640"/>
      <c r="K170" s="1569"/>
      <c r="L170" s="283"/>
      <c r="M170" s="410"/>
      <c r="N170" s="403"/>
      <c r="O170" s="1693"/>
      <c r="P170" s="1693"/>
      <c r="AH170" s="1700">
        <v>0</v>
      </c>
    </row>
    <row s="4523" customFormat="1" customHeight="1" ht="0.75" hidden="1">
      <c r="A171" s="1849"/>
      <c r="B171" s="1849"/>
      <c r="C171" s="438" t="s">
        <v>1159</v>
      </c>
      <c r="D171" s="2531"/>
      <c r="E171" s="2273"/>
      <c r="F171" s="2452"/>
      <c r="G171" s="469"/>
      <c r="H171" s="1569"/>
      <c r="I171" s="720"/>
      <c r="J171" s="640"/>
      <c r="K171" s="1569"/>
      <c r="L171" s="283"/>
      <c r="M171" s="410"/>
      <c r="N171" s="403"/>
      <c r="O171" s="1693"/>
      <c r="P171" s="1693"/>
      <c r="AH171" s="1700">
        <v>0</v>
      </c>
    </row>
    <row s="4523" customFormat="1" customHeight="1" ht="18.75" hidden="1">
      <c r="A172" s="1849" t="s">
        <v>198</v>
      </c>
      <c r="B172" s="1849" t="s">
        <v>199</v>
      </c>
      <c r="C172" s="438"/>
      <c r="D172" s="2531"/>
      <c r="E172" s="2273"/>
      <c r="F172" s="2452"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6" t="str">
        <f>INDEX(PT_DIFFERENTIATION_NTAR,MATCH(B172,PT_DIFFERENTIATION_NTAR_ID,0))</f>
        <v/>
      </c>
      <c r="H172" s="1931"/>
      <c r="I172" s="1808"/>
      <c r="J172" s="1842"/>
      <c r="K172" s="1847"/>
      <c r="L172" s="1931" t="s">
        <v>311</v>
      </c>
      <c r="M172" s="410"/>
      <c r="N172" s="403"/>
      <c r="O172" s="1693"/>
      <c r="P172" s="1693"/>
      <c r="AH172" s="1700">
        <v>0</v>
      </c>
    </row>
    <row s="4523" customFormat="1" customHeight="1" ht="18.75" hidden="1">
      <c r="A173" s="1849"/>
      <c r="B173" s="1849"/>
      <c r="C173" s="438" t="s">
        <v>1150</v>
      </c>
      <c r="D173" s="2531"/>
      <c r="E173" s="2273"/>
      <c r="F173" s="2452"/>
      <c r="G173" s="2496"/>
      <c r="H173" s="1569"/>
      <c r="I173" s="720" t="s">
        <v>1149</v>
      </c>
      <c r="J173" s="640"/>
      <c r="K173" s="1569"/>
      <c r="L173" s="283"/>
      <c r="M173" s="410"/>
      <c r="N173" s="403"/>
      <c r="O173" s="1693"/>
      <c r="P173" s="1693"/>
      <c r="AH173" s="1700">
        <v>0</v>
      </c>
    </row>
    <row s="4523" customFormat="1" customHeight="1" ht="0.75" hidden="1">
      <c r="A174" s="1849"/>
      <c r="B174" s="1849"/>
      <c r="C174" s="438" t="s">
        <v>1159</v>
      </c>
      <c r="D174" s="2531"/>
      <c r="E174" s="2273"/>
      <c r="F174" s="2452"/>
      <c r="G174" s="469"/>
      <c r="H174" s="1569"/>
      <c r="I174" s="720"/>
      <c r="J174" s="640"/>
      <c r="K174" s="1569"/>
      <c r="L174" s="283"/>
      <c r="M174" s="410"/>
      <c r="N174" s="403"/>
      <c r="O174" s="1693"/>
      <c r="P174" s="1693"/>
      <c r="AH174" s="1700">
        <v>0</v>
      </c>
    </row>
    <row s="4523" customFormat="1" customHeight="1" ht="18.75" hidden="1">
      <c r="A175" s="1849" t="s">
        <v>204</v>
      </c>
      <c r="B175" s="1849" t="s">
        <v>205</v>
      </c>
      <c r="C175" s="438"/>
      <c r="D175" s="2531"/>
      <c r="E175" s="2273"/>
      <c r="F175" s="2452" t="str">
        <f>INDEX(PT_DIFFERENTIATION_VTAR,MATCH(A175,PT_DIFFERENTIATION_VTAR_ID,0))</f>
        <v>Плата за подключение (технологическое присоединение) к системе теплоснабжения</v>
      </c>
      <c r="G175" s="2496" t="str">
        <f>INDEX(PT_DIFFERENTIATION_NTAR,MATCH(B175,PT_DIFFERENTIATION_NTAR_ID,0))</f>
        <v/>
      </c>
      <c r="H175" s="1931"/>
      <c r="I175" s="1808"/>
      <c r="J175" s="1842"/>
      <c r="K175" s="1847"/>
      <c r="L175" s="1931" t="s">
        <v>311</v>
      </c>
      <c r="M175" s="410"/>
      <c r="N175" s="403"/>
      <c r="O175" s="1693"/>
      <c r="P175" s="1693"/>
      <c r="AH175" s="1700">
        <v>0</v>
      </c>
    </row>
    <row s="4523" customFormat="1" customHeight="1" ht="18.75" hidden="1">
      <c r="A176" s="1849"/>
      <c r="B176" s="1849"/>
      <c r="C176" s="438" t="s">
        <v>1150</v>
      </c>
      <c r="D176" s="2531"/>
      <c r="E176" s="2273"/>
      <c r="F176" s="2452"/>
      <c r="G176" s="2496"/>
      <c r="H176" s="1569"/>
      <c r="I176" s="720" t="s">
        <v>1149</v>
      </c>
      <c r="J176" s="640"/>
      <c r="K176" s="1569"/>
      <c r="L176" s="283"/>
      <c r="M176" s="410"/>
      <c r="N176" s="403"/>
      <c r="O176" s="1693"/>
      <c r="P176" s="1693"/>
      <c r="AH176" s="1700">
        <v>0</v>
      </c>
    </row>
    <row s="4523" customFormat="1" customHeight="1" ht="0.75" hidden="1">
      <c r="A177" s="1849"/>
      <c r="B177" s="1849"/>
      <c r="C177" s="438" t="s">
        <v>1159</v>
      </c>
      <c r="D177" s="2531"/>
      <c r="E177" s="2273"/>
      <c r="F177" s="2452"/>
      <c r="G177" s="469"/>
      <c r="H177" s="1569"/>
      <c r="I177" s="720"/>
      <c r="J177" s="640"/>
      <c r="K177" s="1569"/>
      <c r="L177" s="283"/>
      <c r="M177" s="410"/>
      <c r="N177" s="403"/>
      <c r="O177" s="1693"/>
      <c r="P177" s="1693"/>
      <c r="AH177" s="1700">
        <v>0</v>
      </c>
    </row>
    <row s="4523" customFormat="1" customHeight="1" ht="18.75" hidden="1">
      <c r="A178" s="1849" t="s">
        <v>210</v>
      </c>
      <c r="B178" s="1849" t="s">
        <v>211</v>
      </c>
      <c r="C178" s="438"/>
      <c r="D178" s="2531"/>
      <c r="E178" s="2273"/>
      <c r="F178" s="2452" t="str">
        <f>INDEX(PT_DIFFERENTIATION_VTAR,MATCH(A178,PT_DIFFERENTIATION_VTAR_ID,0))</f>
        <v>Плата за подключение (технологическое присоединение) к системе теплоснабжения (индивидуальная)</v>
      </c>
      <c r="G178" s="2496" t="str">
        <f>INDEX(PT_DIFFERENTIATION_NTAR,MATCH(B178,PT_DIFFERENTIATION_NTAR_ID,0))</f>
        <v/>
      </c>
      <c r="H178" s="2058"/>
      <c r="I178" s="1808"/>
      <c r="J178" s="1842"/>
      <c r="K178" s="1847"/>
      <c r="L178" s="2058" t="s">
        <v>311</v>
      </c>
      <c r="M178" s="410"/>
      <c r="N178" s="403"/>
      <c r="O178" s="1693"/>
      <c r="P178" s="1693"/>
      <c r="AH178" s="1700">
        <v>0</v>
      </c>
    </row>
    <row s="4523" customFormat="1" customHeight="1" ht="18.75" hidden="1">
      <c r="A179" s="1849"/>
      <c r="B179" s="1849"/>
      <c r="C179" s="438" t="s">
        <v>1150</v>
      </c>
      <c r="D179" s="2531"/>
      <c r="E179" s="2273"/>
      <c r="F179" s="2452"/>
      <c r="G179" s="2496"/>
      <c r="H179" s="1569"/>
      <c r="I179" s="720" t="s">
        <v>1149</v>
      </c>
      <c r="J179" s="640"/>
      <c r="K179" s="1569"/>
      <c r="L179" s="283"/>
      <c r="M179" s="410"/>
      <c r="N179" s="403"/>
      <c r="O179" s="1693"/>
      <c r="P179" s="1693"/>
      <c r="AH179" s="1700">
        <v>0</v>
      </c>
    </row>
    <row s="4523" customFormat="1" customHeight="1" ht="0.75" hidden="1">
      <c r="A180" s="1849"/>
      <c r="B180" s="1849"/>
      <c r="C180" s="438" t="s">
        <v>1159</v>
      </c>
      <c r="D180" s="2531"/>
      <c r="E180" s="2273"/>
      <c r="F180" s="2452"/>
      <c r="G180" s="469"/>
      <c r="H180" s="1569"/>
      <c r="I180" s="720"/>
      <c r="J180" s="640"/>
      <c r="K180" s="1569"/>
      <c r="L180" s="283"/>
      <c r="M180" s="410"/>
      <c r="N180" s="403"/>
      <c r="O180" s="1693"/>
      <c r="P180" s="1693"/>
      <c r="AH180" s="1700">
        <v>0</v>
      </c>
    </row>
    <row s="4523" customFormat="1" customHeight="1" ht="18.75" hidden="1">
      <c r="A181" s="1849" t="s">
        <v>230</v>
      </c>
      <c r="B181" s="1849" t="s">
        <v>231</v>
      </c>
      <c r="C181" s="438"/>
      <c r="D181" s="2531"/>
      <c r="E181" s="2273"/>
      <c r="F181" s="2452" t="str">
        <f>INDEX(PT_DIFFERENTIATION_VTAR,MATCH(A181,PT_DIFFERENTIATION_VTAR_ID,0))</f>
        <v>Тариф на питьевую воду (питьевое водоснабжение)</v>
      </c>
      <c r="G181" s="2496" t="str">
        <f>INDEX(PT_DIFFERENTIATION_NTAR,MATCH(B181,PT_DIFFERENTIATION_NTAR_ID,0))</f>
        <v/>
      </c>
      <c r="H181" s="1931"/>
      <c r="I181" s="1808"/>
      <c r="J181" s="1842"/>
      <c r="K181" s="1847"/>
      <c r="L181" s="1931" t="s">
        <v>311</v>
      </c>
      <c r="M181" s="410"/>
      <c r="N181" s="403"/>
      <c r="O181" s="1693"/>
      <c r="P181" s="1693"/>
      <c r="AH181" s="1700">
        <v>0</v>
      </c>
    </row>
    <row s="4523" customFormat="1" customHeight="1" ht="18.75" hidden="1">
      <c r="A182" s="1849"/>
      <c r="B182" s="1849"/>
      <c r="C182" s="438" t="s">
        <v>1150</v>
      </c>
      <c r="D182" s="2531"/>
      <c r="E182" s="2273"/>
      <c r="F182" s="2452"/>
      <c r="G182" s="2496"/>
      <c r="H182" s="1569"/>
      <c r="I182" s="720" t="s">
        <v>1149</v>
      </c>
      <c r="J182" s="640"/>
      <c r="K182" s="1569"/>
      <c r="L182" s="283"/>
      <c r="M182" s="410"/>
      <c r="N182" s="403"/>
      <c r="O182" s="1693"/>
      <c r="P182" s="1693"/>
      <c r="AH182" s="1700">
        <v>0</v>
      </c>
    </row>
    <row s="4523" customFormat="1" customHeight="1" ht="0.75" hidden="1">
      <c r="A183" s="1849"/>
      <c r="B183" s="1849"/>
      <c r="C183" s="438" t="s">
        <v>1159</v>
      </c>
      <c r="D183" s="2531"/>
      <c r="E183" s="2273"/>
      <c r="F183" s="2452"/>
      <c r="G183" s="469"/>
      <c r="H183" s="1569"/>
      <c r="I183" s="720"/>
      <c r="J183" s="640"/>
      <c r="K183" s="1569"/>
      <c r="L183" s="283"/>
      <c r="M183" s="410"/>
      <c r="N183" s="403"/>
      <c r="O183" s="1693"/>
      <c r="P183" s="1693"/>
      <c r="AH183" s="1700">
        <v>0</v>
      </c>
    </row>
    <row s="4523" customFormat="1" customHeight="1" ht="18.75" hidden="1">
      <c r="A184" s="1849" t="s">
        <v>235</v>
      </c>
      <c r="B184" s="1849" t="s">
        <v>236</v>
      </c>
      <c r="C184" s="438"/>
      <c r="D184" s="2531"/>
      <c r="E184" s="2273"/>
      <c r="F184" s="2452" t="str">
        <f>INDEX(PT_DIFFERENTIATION_VTAR,MATCH(A184,PT_DIFFERENTIATION_VTAR_ID,0))</f>
        <v>Тариф на техническую воду</v>
      </c>
      <c r="G184" s="2496" t="str">
        <f>INDEX(PT_DIFFERENTIATION_NTAR,MATCH(B184,PT_DIFFERENTIATION_NTAR_ID,0))</f>
        <v/>
      </c>
      <c r="H184" s="1931"/>
      <c r="I184" s="1808"/>
      <c r="J184" s="1842"/>
      <c r="K184" s="1847"/>
      <c r="L184" s="1931" t="s">
        <v>311</v>
      </c>
      <c r="M184" s="410"/>
      <c r="N184" s="403"/>
      <c r="O184" s="1693"/>
      <c r="P184" s="1693"/>
      <c r="AH184" s="1700">
        <v>0</v>
      </c>
    </row>
    <row s="4523" customFormat="1" customHeight="1" ht="18.75" hidden="1">
      <c r="A185" s="1849"/>
      <c r="B185" s="1849"/>
      <c r="C185" s="438" t="s">
        <v>1150</v>
      </c>
      <c r="D185" s="2531"/>
      <c r="E185" s="2273"/>
      <c r="F185" s="2452"/>
      <c r="G185" s="2496"/>
      <c r="H185" s="1569"/>
      <c r="I185" s="720" t="s">
        <v>1149</v>
      </c>
      <c r="J185" s="640"/>
      <c r="K185" s="1569"/>
      <c r="L185" s="283"/>
      <c r="M185" s="410"/>
      <c r="N185" s="403"/>
      <c r="O185" s="1693"/>
      <c r="P185" s="1693"/>
      <c r="AH185" s="1700">
        <v>0</v>
      </c>
    </row>
    <row s="4523" customFormat="1" customHeight="1" ht="0.75" hidden="1">
      <c r="A186" s="1849"/>
      <c r="B186" s="1849"/>
      <c r="C186" s="438" t="s">
        <v>1159</v>
      </c>
      <c r="D186" s="2531"/>
      <c r="E186" s="2273"/>
      <c r="F186" s="2452"/>
      <c r="G186" s="469"/>
      <c r="H186" s="1569"/>
      <c r="I186" s="720"/>
      <c r="J186" s="640"/>
      <c r="K186" s="1569"/>
      <c r="L186" s="283"/>
      <c r="M186" s="410"/>
      <c r="N186" s="403"/>
      <c r="O186" s="1693"/>
      <c r="P186" s="1693"/>
      <c r="AH186" s="1700">
        <v>0</v>
      </c>
    </row>
    <row s="4523" customFormat="1" customHeight="1" ht="18.75" hidden="1">
      <c r="A187" s="1849" t="s">
        <v>240</v>
      </c>
      <c r="B187" s="1849" t="s">
        <v>241</v>
      </c>
      <c r="C187" s="438"/>
      <c r="D187" s="2531"/>
      <c r="E187" s="2273"/>
      <c r="F187" s="2452" t="str">
        <f>INDEX(PT_DIFFERENTIATION_VTAR,MATCH(A187,PT_DIFFERENTIATION_VTAR_ID,0))</f>
        <v>Тариф на транспортировку воды</v>
      </c>
      <c r="G187" s="2496" t="str">
        <f>INDEX(PT_DIFFERENTIATION_NTAR,MATCH(B187,PT_DIFFERENTIATION_NTAR_ID,0))</f>
        <v/>
      </c>
      <c r="H187" s="1931"/>
      <c r="I187" s="1808"/>
      <c r="J187" s="1842"/>
      <c r="K187" s="1847"/>
      <c r="L187" s="1931" t="s">
        <v>311</v>
      </c>
      <c r="M187" s="410"/>
      <c r="N187" s="403"/>
      <c r="O187" s="1693"/>
      <c r="P187" s="1693"/>
      <c r="AH187" s="1700">
        <v>0</v>
      </c>
    </row>
    <row s="4523" customFormat="1" customHeight="1" ht="18.75" hidden="1">
      <c r="A188" s="1849"/>
      <c r="B188" s="1849"/>
      <c r="C188" s="438" t="s">
        <v>1150</v>
      </c>
      <c r="D188" s="2531"/>
      <c r="E188" s="2273"/>
      <c r="F188" s="2452"/>
      <c r="G188" s="2496"/>
      <c r="H188" s="1569"/>
      <c r="I188" s="720" t="s">
        <v>1149</v>
      </c>
      <c r="J188" s="640"/>
      <c r="K188" s="1569"/>
      <c r="L188" s="283"/>
      <c r="M188" s="410"/>
      <c r="N188" s="403"/>
      <c r="O188" s="1693"/>
      <c r="P188" s="1693"/>
      <c r="AH188" s="1700">
        <v>0</v>
      </c>
    </row>
    <row s="4523" customFormat="1" customHeight="1" ht="0.75" hidden="1">
      <c r="A189" s="1849"/>
      <c r="B189" s="1849"/>
      <c r="C189" s="438" t="s">
        <v>1159</v>
      </c>
      <c r="D189" s="2531"/>
      <c r="E189" s="2273"/>
      <c r="F189" s="2452"/>
      <c r="G189" s="469"/>
      <c r="H189" s="1569"/>
      <c r="I189" s="720"/>
      <c r="J189" s="640"/>
      <c r="K189" s="1569"/>
      <c r="L189" s="283"/>
      <c r="M189" s="410"/>
      <c r="N189" s="403"/>
      <c r="O189" s="1693"/>
      <c r="P189" s="1693"/>
      <c r="AH189" s="1700">
        <v>0</v>
      </c>
    </row>
    <row s="4523" customFormat="1" customHeight="1" ht="18.75" hidden="1">
      <c r="A190" s="1849" t="s">
        <v>245</v>
      </c>
      <c r="B190" s="1849" t="s">
        <v>246</v>
      </c>
      <c r="C190" s="438"/>
      <c r="D190" s="2531"/>
      <c r="E190" s="2273"/>
      <c r="F190" s="2452" t="str">
        <f>INDEX(PT_DIFFERENTIATION_VTAR,MATCH(A190,PT_DIFFERENTIATION_VTAR_ID,0))</f>
        <v>Тариф на подвоз воды</v>
      </c>
      <c r="G190" s="2496" t="str">
        <f>INDEX(PT_DIFFERENTIATION_NTAR,MATCH(B190,PT_DIFFERENTIATION_NTAR_ID,0))</f>
        <v/>
      </c>
      <c r="H190" s="1931"/>
      <c r="I190" s="1808"/>
      <c r="J190" s="1842"/>
      <c r="K190" s="1847"/>
      <c r="L190" s="1931" t="s">
        <v>311</v>
      </c>
      <c r="M190" s="410"/>
      <c r="N190" s="403"/>
      <c r="O190" s="1693"/>
      <c r="P190" s="1693"/>
      <c r="AH190" s="1700">
        <v>0</v>
      </c>
    </row>
    <row s="4523" customFormat="1" customHeight="1" ht="18.75" hidden="1">
      <c r="A191" s="1849"/>
      <c r="B191" s="1849"/>
      <c r="C191" s="438" t="s">
        <v>1150</v>
      </c>
      <c r="D191" s="2531"/>
      <c r="E191" s="2273"/>
      <c r="F191" s="2452"/>
      <c r="G191" s="2496"/>
      <c r="H191" s="1569"/>
      <c r="I191" s="720" t="s">
        <v>1149</v>
      </c>
      <c r="J191" s="640"/>
      <c r="K191" s="1569"/>
      <c r="L191" s="283"/>
      <c r="M191" s="410"/>
      <c r="N191" s="403"/>
      <c r="O191" s="1693"/>
      <c r="P191" s="1693"/>
      <c r="AH191" s="1700">
        <v>0</v>
      </c>
    </row>
    <row s="4523" customFormat="1" customHeight="1" ht="0.75" hidden="1">
      <c r="A192" s="1849"/>
      <c r="B192" s="1849"/>
      <c r="C192" s="438" t="s">
        <v>1159</v>
      </c>
      <c r="D192" s="2531"/>
      <c r="E192" s="2273"/>
      <c r="F192" s="2452"/>
      <c r="G192" s="469"/>
      <c r="H192" s="1569"/>
      <c r="I192" s="720"/>
      <c r="J192" s="640"/>
      <c r="K192" s="1569"/>
      <c r="L192" s="283"/>
      <c r="M192" s="410"/>
      <c r="N192" s="403"/>
      <c r="O192" s="1693"/>
      <c r="P192" s="1693"/>
      <c r="AH192" s="1700">
        <v>0</v>
      </c>
    </row>
    <row s="4523" customFormat="1" customHeight="1" ht="18.75" hidden="1">
      <c r="A193" s="1849" t="s">
        <v>250</v>
      </c>
      <c r="B193" s="1849" t="s">
        <v>251</v>
      </c>
      <c r="C193" s="438"/>
      <c r="D193" s="2531"/>
      <c r="E193" s="2273"/>
      <c r="F193" s="2452"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6" t="str">
        <f>INDEX(PT_DIFFERENTIATION_NTAR,MATCH(B193,PT_DIFFERENTIATION_NTAR_ID,0))</f>
        <v/>
      </c>
      <c r="H193" s="1931"/>
      <c r="I193" s="1808"/>
      <c r="J193" s="1842"/>
      <c r="K193" s="1847"/>
      <c r="L193" s="1931" t="s">
        <v>311</v>
      </c>
      <c r="M193" s="410"/>
      <c r="N193" s="403"/>
      <c r="O193" s="1693"/>
      <c r="P193" s="1693"/>
      <c r="AH193" s="1700">
        <v>0</v>
      </c>
    </row>
    <row s="4523" customFormat="1" customHeight="1" ht="18.75" hidden="1">
      <c r="A194" s="1849"/>
      <c r="B194" s="1849"/>
      <c r="C194" s="438" t="s">
        <v>1150</v>
      </c>
      <c r="D194" s="2531"/>
      <c r="E194" s="2273"/>
      <c r="F194" s="2452"/>
      <c r="G194" s="2496"/>
      <c r="H194" s="1569"/>
      <c r="I194" s="720" t="s">
        <v>1149</v>
      </c>
      <c r="J194" s="640"/>
      <c r="K194" s="1569"/>
      <c r="L194" s="283"/>
      <c r="M194" s="410"/>
      <c r="N194" s="403"/>
      <c r="O194" s="1693"/>
      <c r="P194" s="1693"/>
      <c r="AH194" s="1700">
        <v>0</v>
      </c>
    </row>
    <row s="4523" customFormat="1" customHeight="1" ht="0.75" hidden="1">
      <c r="A195" s="1849"/>
      <c r="B195" s="1849"/>
      <c r="C195" s="438" t="s">
        <v>1159</v>
      </c>
      <c r="D195" s="2531"/>
      <c r="E195" s="2273"/>
      <c r="F195" s="2452"/>
      <c r="G195" s="469"/>
      <c r="H195" s="1569"/>
      <c r="I195" s="720"/>
      <c r="J195" s="640"/>
      <c r="K195" s="1569"/>
      <c r="L195" s="283"/>
      <c r="M195" s="410"/>
      <c r="N195" s="403"/>
      <c r="O195" s="1693"/>
      <c r="P195" s="1693"/>
      <c r="AH195" s="1700">
        <v>0</v>
      </c>
    </row>
    <row s="4523" customFormat="1" customHeight="1" ht="18.75" hidden="1">
      <c r="A196" s="1849" t="s">
        <v>255</v>
      </c>
      <c r="B196" s="1849" t="s">
        <v>256</v>
      </c>
      <c r="C196" s="438"/>
      <c r="D196" s="2531"/>
      <c r="E196" s="2273"/>
      <c r="F196" s="2452" t="str">
        <f>INDEX(PT_DIFFERENTIATION_VTAR,MATCH(A196,PT_DIFFERENTIATION_VTAR_ID,0))</f>
        <v>Тариф на горячую воду (горячее водоснабжение)</v>
      </c>
      <c r="G196" s="2496" t="str">
        <f>INDEX(PT_DIFFERENTIATION_NTAR,MATCH(B196,PT_DIFFERENTIATION_NTAR_ID,0))</f>
        <v/>
      </c>
      <c r="H196" s="1931"/>
      <c r="I196" s="1808"/>
      <c r="J196" s="1842"/>
      <c r="K196" s="1847"/>
      <c r="L196" s="1931" t="s">
        <v>311</v>
      </c>
      <c r="M196" s="410"/>
      <c r="N196" s="403"/>
      <c r="O196" s="1693"/>
      <c r="P196" s="1693"/>
      <c r="AH196" s="1700">
        <v>0</v>
      </c>
    </row>
    <row s="4523" customFormat="1" customHeight="1" ht="18.75" hidden="1">
      <c r="A197" s="1849"/>
      <c r="B197" s="1849"/>
      <c r="C197" s="438" t="s">
        <v>1150</v>
      </c>
      <c r="D197" s="2531"/>
      <c r="E197" s="2273"/>
      <c r="F197" s="2452"/>
      <c r="G197" s="2496"/>
      <c r="H197" s="1569"/>
      <c r="I197" s="720" t="s">
        <v>1149</v>
      </c>
      <c r="J197" s="640"/>
      <c r="K197" s="1569"/>
      <c r="L197" s="283"/>
      <c r="M197" s="410"/>
      <c r="N197" s="403"/>
      <c r="O197" s="1693"/>
      <c r="P197" s="1693"/>
      <c r="AH197" s="1700">
        <v>0</v>
      </c>
    </row>
    <row s="4523" customFormat="1" customHeight="1" ht="0.75" hidden="1">
      <c r="A198" s="1849"/>
      <c r="B198" s="1849"/>
      <c r="C198" s="438" t="s">
        <v>1159</v>
      </c>
      <c r="D198" s="2531"/>
      <c r="E198" s="2273"/>
      <c r="F198" s="2452"/>
      <c r="G198" s="469"/>
      <c r="H198" s="1569"/>
      <c r="I198" s="720"/>
      <c r="J198" s="640"/>
      <c r="K198" s="1569"/>
      <c r="L198" s="283"/>
      <c r="M198" s="410"/>
      <c r="N198" s="403"/>
      <c r="O198" s="1693"/>
      <c r="P198" s="1693"/>
      <c r="AH198" s="1700">
        <v>0</v>
      </c>
    </row>
    <row s="4523" customFormat="1" customHeight="1" ht="18.75" hidden="1">
      <c r="A199" s="1849" t="s">
        <v>260</v>
      </c>
      <c r="B199" s="1849" t="s">
        <v>261</v>
      </c>
      <c r="C199" s="438"/>
      <c r="D199" s="2531"/>
      <c r="E199" s="2273"/>
      <c r="F199" s="2452" t="str">
        <f>INDEX(PT_DIFFERENTIATION_VTAR,MATCH(A199,PT_DIFFERENTIATION_VTAR_ID,0))</f>
        <v>Тариф на транспортировку горячей воды</v>
      </c>
      <c r="G199" s="2496" t="str">
        <f>INDEX(PT_DIFFERENTIATION_NTAR,MATCH(B199,PT_DIFFERENTIATION_NTAR_ID,0))</f>
        <v/>
      </c>
      <c r="H199" s="1931"/>
      <c r="I199" s="1808"/>
      <c r="J199" s="1842"/>
      <c r="K199" s="1847"/>
      <c r="L199" s="1931" t="s">
        <v>311</v>
      </c>
      <c r="M199" s="410"/>
      <c r="N199" s="403"/>
      <c r="O199" s="1693"/>
      <c r="P199" s="1693"/>
      <c r="AH199" s="1700">
        <v>0</v>
      </c>
    </row>
    <row s="4523" customFormat="1" customHeight="1" ht="18.75" hidden="1">
      <c r="A200" s="1849"/>
      <c r="B200" s="1849"/>
      <c r="C200" s="438" t="s">
        <v>1150</v>
      </c>
      <c r="D200" s="2531"/>
      <c r="E200" s="2273"/>
      <c r="F200" s="2452"/>
      <c r="G200" s="2496"/>
      <c r="H200" s="1569"/>
      <c r="I200" s="720" t="s">
        <v>1149</v>
      </c>
      <c r="J200" s="640"/>
      <c r="K200" s="1569"/>
      <c r="L200" s="283"/>
      <c r="M200" s="410"/>
      <c r="N200" s="403"/>
      <c r="O200" s="1693"/>
      <c r="P200" s="1693"/>
      <c r="AH200" s="1700">
        <v>0</v>
      </c>
    </row>
    <row s="4523" customFormat="1" customHeight="1" ht="0.75" hidden="1">
      <c r="A201" s="1849"/>
      <c r="B201" s="1849"/>
      <c r="C201" s="438" t="s">
        <v>1159</v>
      </c>
      <c r="D201" s="2531"/>
      <c r="E201" s="2273"/>
      <c r="F201" s="2452"/>
      <c r="G201" s="469"/>
      <c r="H201" s="1569"/>
      <c r="I201" s="720"/>
      <c r="J201" s="640"/>
      <c r="K201" s="1569"/>
      <c r="L201" s="283"/>
      <c r="M201" s="410"/>
      <c r="N201" s="403"/>
      <c r="O201" s="1693"/>
      <c r="P201" s="1693"/>
      <c r="AH201" s="1700">
        <v>0</v>
      </c>
    </row>
    <row s="4523" customFormat="1" customHeight="1" ht="18.75" hidden="1">
      <c r="A202" s="1849" t="s">
        <v>265</v>
      </c>
      <c r="B202" s="1849" t="s">
        <v>266</v>
      </c>
      <c r="C202" s="438"/>
      <c r="D202" s="2531"/>
      <c r="E202" s="2273"/>
      <c r="F202" s="2452"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6" t="str">
        <f>INDEX(PT_DIFFERENTIATION_NTAR,MATCH(B202,PT_DIFFERENTIATION_NTAR_ID,0))</f>
        <v/>
      </c>
      <c r="H202" s="1931"/>
      <c r="I202" s="1808"/>
      <c r="J202" s="1842"/>
      <c r="K202" s="1847"/>
      <c r="L202" s="1931" t="s">
        <v>311</v>
      </c>
      <c r="M202" s="410"/>
      <c r="N202" s="403"/>
      <c r="O202" s="1693"/>
      <c r="P202" s="1693"/>
      <c r="AH202" s="1700">
        <v>0</v>
      </c>
    </row>
    <row s="4523" customFormat="1" customHeight="1" ht="18.75" hidden="1">
      <c r="A203" s="1849"/>
      <c r="B203" s="1849"/>
      <c r="C203" s="438" t="s">
        <v>1150</v>
      </c>
      <c r="D203" s="2531"/>
      <c r="E203" s="2273"/>
      <c r="F203" s="2452"/>
      <c r="G203" s="2496"/>
      <c r="H203" s="1569"/>
      <c r="I203" s="720" t="s">
        <v>1149</v>
      </c>
      <c r="J203" s="640"/>
      <c r="K203" s="1569"/>
      <c r="L203" s="283"/>
      <c r="M203" s="410"/>
      <c r="N203" s="403"/>
      <c r="O203" s="1693"/>
      <c r="P203" s="1693"/>
      <c r="AH203" s="1700">
        <v>0</v>
      </c>
    </row>
    <row s="4523" customFormat="1" customHeight="1" ht="0.75" hidden="1">
      <c r="A204" s="1849"/>
      <c r="B204" s="1849"/>
      <c r="C204" s="438" t="s">
        <v>1159</v>
      </c>
      <c r="D204" s="2531"/>
      <c r="E204" s="2273"/>
      <c r="F204" s="2452"/>
      <c r="G204" s="469"/>
      <c r="H204" s="1569"/>
      <c r="I204" s="720"/>
      <c r="J204" s="640"/>
      <c r="K204" s="1569"/>
      <c r="L204" s="283"/>
      <c r="M204" s="410"/>
      <c r="N204" s="403"/>
      <c r="O204" s="1693"/>
      <c r="P204" s="1693"/>
      <c r="AH204" s="1700">
        <v>0</v>
      </c>
    </row>
    <row s="4523" customFormat="1" customHeight="1" ht="18.75" hidden="1">
      <c r="A205" s="1849" t="s">
        <v>270</v>
      </c>
      <c r="B205" s="1849" t="s">
        <v>271</v>
      </c>
      <c r="C205" s="438"/>
      <c r="D205" s="2531"/>
      <c r="E205" s="2273"/>
      <c r="F205" s="2452" t="str">
        <f>INDEX(PT_DIFFERENTIATION_VTAR,MATCH(A205,PT_DIFFERENTIATION_VTAR_ID,0))</f>
        <v>Тариф на водоотведение</v>
      </c>
      <c r="G205" s="2496" t="str">
        <f>INDEX(PT_DIFFERENTIATION_NTAR,MATCH(B205,PT_DIFFERENTIATION_NTAR_ID,0))</f>
        <v/>
      </c>
      <c r="H205" s="1931"/>
      <c r="I205" s="1808"/>
      <c r="J205" s="1842"/>
      <c r="K205" s="1847"/>
      <c r="L205" s="1931" t="s">
        <v>311</v>
      </c>
      <c r="M205" s="410"/>
      <c r="N205" s="403"/>
      <c r="O205" s="1693"/>
      <c r="P205" s="1693"/>
      <c r="AH205" s="1700">
        <v>0</v>
      </c>
    </row>
    <row s="4523" customFormat="1" customHeight="1" ht="18.75" hidden="1">
      <c r="A206" s="1849"/>
      <c r="B206" s="1849"/>
      <c r="C206" s="438" t="s">
        <v>1150</v>
      </c>
      <c r="D206" s="2531"/>
      <c r="E206" s="2273"/>
      <c r="F206" s="2452"/>
      <c r="G206" s="2496"/>
      <c r="H206" s="1569"/>
      <c r="I206" s="720" t="s">
        <v>1149</v>
      </c>
      <c r="J206" s="640"/>
      <c r="K206" s="1569"/>
      <c r="L206" s="283"/>
      <c r="M206" s="410"/>
      <c r="N206" s="403"/>
      <c r="O206" s="1693"/>
      <c r="P206" s="1693"/>
      <c r="AH206" s="1700">
        <v>0</v>
      </c>
    </row>
    <row s="4523" customFormat="1" customHeight="1" ht="0.75" hidden="1">
      <c r="A207" s="1849"/>
      <c r="B207" s="1849"/>
      <c r="C207" s="438" t="s">
        <v>1159</v>
      </c>
      <c r="D207" s="2531"/>
      <c r="E207" s="2273"/>
      <c r="F207" s="2452"/>
      <c r="G207" s="469"/>
      <c r="H207" s="1569"/>
      <c r="I207" s="720"/>
      <c r="J207" s="640"/>
      <c r="K207" s="1569"/>
      <c r="L207" s="283"/>
      <c r="M207" s="410"/>
      <c r="N207" s="403"/>
      <c r="O207" s="1693"/>
      <c r="P207" s="1693"/>
      <c r="AH207" s="1700">
        <v>0</v>
      </c>
    </row>
    <row s="4523" customFormat="1" customHeight="1" ht="18.75" hidden="1">
      <c r="A208" s="1849" t="s">
        <v>275</v>
      </c>
      <c r="B208" s="1849" t="s">
        <v>276</v>
      </c>
      <c r="C208" s="438"/>
      <c r="D208" s="2531"/>
      <c r="E208" s="2273"/>
      <c r="F208" s="2452" t="str">
        <f>INDEX(PT_DIFFERENTIATION_VTAR,MATCH(A208,PT_DIFFERENTIATION_VTAR_ID,0))</f>
        <v>Тариф на транспортировку сточных вод</v>
      </c>
      <c r="G208" s="2496" t="str">
        <f>INDEX(PT_DIFFERENTIATION_NTAR,MATCH(B208,PT_DIFFERENTIATION_NTAR_ID,0))</f>
        <v/>
      </c>
      <c r="H208" s="1931"/>
      <c r="I208" s="1808"/>
      <c r="J208" s="1842"/>
      <c r="K208" s="1847"/>
      <c r="L208" s="1931" t="s">
        <v>311</v>
      </c>
      <c r="M208" s="410"/>
      <c r="N208" s="403"/>
      <c r="O208" s="1693"/>
      <c r="P208" s="1693"/>
      <c r="AH208" s="1700">
        <v>0</v>
      </c>
    </row>
    <row s="4523" customFormat="1" customHeight="1" ht="18.75" hidden="1">
      <c r="A209" s="1849"/>
      <c r="B209" s="1849"/>
      <c r="C209" s="438" t="s">
        <v>1150</v>
      </c>
      <c r="D209" s="2531"/>
      <c r="E209" s="2273"/>
      <c r="F209" s="2452"/>
      <c r="G209" s="2496"/>
      <c r="H209" s="1569"/>
      <c r="I209" s="720" t="s">
        <v>1149</v>
      </c>
      <c r="J209" s="640"/>
      <c r="K209" s="1569"/>
      <c r="L209" s="283"/>
      <c r="M209" s="410"/>
      <c r="N209" s="403"/>
      <c r="O209" s="1693"/>
      <c r="P209" s="1693"/>
      <c r="AH209" s="1700">
        <v>0</v>
      </c>
    </row>
    <row s="4523" customFormat="1" customHeight="1" ht="0.75" hidden="1">
      <c r="A210" s="1849"/>
      <c r="B210" s="1849"/>
      <c r="C210" s="438" t="s">
        <v>1159</v>
      </c>
      <c r="D210" s="2531"/>
      <c r="E210" s="2273"/>
      <c r="F210" s="2452"/>
      <c r="G210" s="469"/>
      <c r="H210" s="1569"/>
      <c r="I210" s="720"/>
      <c r="J210" s="640"/>
      <c r="K210" s="1569"/>
      <c r="L210" s="283"/>
      <c r="M210" s="410"/>
      <c r="N210" s="403"/>
      <c r="O210" s="1693"/>
      <c r="P210" s="1693"/>
      <c r="AH210" s="1700">
        <v>0</v>
      </c>
    </row>
    <row s="4523" customFormat="1" customHeight="1" ht="18.75" hidden="1">
      <c r="A211" s="1849" t="s">
        <v>280</v>
      </c>
      <c r="B211" s="1849" t="s">
        <v>281</v>
      </c>
      <c r="C211" s="438"/>
      <c r="D211" s="2531"/>
      <c r="E211" s="2273"/>
      <c r="F211" s="2452" t="str">
        <f>INDEX(PT_DIFFERENTIATION_VTAR,MATCH(A211,PT_DIFFERENTIATION_VTAR_ID,0))</f>
        <v>Тариф на подключение (технологическое присоединение) к централизованной системе водоотведения</v>
      </c>
      <c r="G211" s="2496" t="str">
        <f>INDEX(PT_DIFFERENTIATION_NTAR,MATCH(B211,PT_DIFFERENTIATION_NTAR_ID,0))</f>
        <v/>
      </c>
      <c r="H211" s="1931"/>
      <c r="I211" s="1808"/>
      <c r="J211" s="1842"/>
      <c r="K211" s="1847"/>
      <c r="L211" s="1931" t="s">
        <v>311</v>
      </c>
      <c r="M211" s="410"/>
      <c r="N211" s="403"/>
      <c r="O211" s="1693"/>
      <c r="P211" s="1693"/>
      <c r="AH211" s="1700">
        <v>0</v>
      </c>
    </row>
    <row s="4523" customFormat="1" customHeight="1" ht="18.75" hidden="1">
      <c r="A212" s="1849"/>
      <c r="B212" s="1849"/>
      <c r="C212" s="438" t="s">
        <v>1150</v>
      </c>
      <c r="D212" s="2531"/>
      <c r="E212" s="2273"/>
      <c r="F212" s="2452"/>
      <c r="G212" s="2496"/>
      <c r="H212" s="1569"/>
      <c r="I212" s="720" t="s">
        <v>1149</v>
      </c>
      <c r="J212" s="640"/>
      <c r="K212" s="1569"/>
      <c r="L212" s="283"/>
      <c r="M212" s="410"/>
      <c r="N212" s="403"/>
      <c r="O212" s="1693"/>
      <c r="P212" s="1693"/>
      <c r="AH212" s="1700">
        <v>0</v>
      </c>
    </row>
    <row s="4523" customFormat="1" customHeight="1" ht="1.05">
      <c r="A213" s="1849"/>
      <c r="B213" s="1849"/>
      <c r="C213" s="438" t="s">
        <v>1159</v>
      </c>
      <c r="D213" s="2531"/>
      <c r="E213" s="2273"/>
      <c r="F213" s="2452"/>
      <c r="G213" s="469"/>
      <c r="H213" s="1569"/>
      <c r="I213" s="720"/>
      <c r="J213" s="640"/>
      <c r="K213" s="1569"/>
      <c r="L213" s="283"/>
      <c r="M213" s="410"/>
      <c r="N213" s="403"/>
      <c r="O213" s="1693"/>
      <c r="P213" s="1693"/>
      <c r="AH213" s="1700">
        <v>1</v>
      </c>
    </row>
    <row customHeight="1" ht="27.299999999999997">
      <c r="A214" s="1849"/>
      <c r="B214" s="1849"/>
      <c r="D214" s="445"/>
      <c r="E214" s="216" t="s">
        <v>112</v>
      </c>
      <c r="F214"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9"/>
      <c r="H214" s="2529"/>
      <c r="I214" s="2529"/>
      <c r="J214" s="2529"/>
      <c r="K214" s="2529"/>
      <c r="L214" s="2529"/>
      <c r="M214" s="366"/>
      <c r="N214" s="403"/>
      <c r="AH214" s="443">
        <v>26</v>
      </c>
    </row>
    <row s="4523" customFormat="1" customHeight="1" ht="60.75" hidden="1">
      <c r="A215" s="1849" t="s">
        <v>155</v>
      </c>
      <c r="B215" s="1849" t="s">
        <v>156</v>
      </c>
      <c r="C215" s="438"/>
      <c r="D215" s="2531"/>
      <c r="E215" s="2273"/>
      <c r="F215" s="2452"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6" t="str">
        <f>INDEX(PT_DIFFERENTIATION_NTAR,MATCH(B215,PT_DIFFERENTIATION_NTAR_ID,0))</f>
        <v/>
      </c>
      <c r="H215" s="1931"/>
      <c r="I215" s="1808"/>
      <c r="J215" s="1842"/>
      <c r="K215" s="1847"/>
      <c r="L215" s="1931" t="s">
        <v>311</v>
      </c>
      <c r="M215"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3"/>
      <c r="O215" s="1693"/>
      <c r="P215" s="1693"/>
      <c r="AH215" s="1700">
        <v>0</v>
      </c>
    </row>
    <row s="4523" customFormat="1" customHeight="1" ht="18.75" hidden="1">
      <c r="A216" s="1849"/>
      <c r="B216" s="1849"/>
      <c r="C216" s="438" t="s">
        <v>1150</v>
      </c>
      <c r="D216" s="2531"/>
      <c r="E216" s="2273"/>
      <c r="F216" s="2452"/>
      <c r="G216" s="2496"/>
      <c r="H216" s="1569"/>
      <c r="I216" s="720" t="s">
        <v>1149</v>
      </c>
      <c r="J216" s="640"/>
      <c r="K216" s="1569"/>
      <c r="L216" s="283"/>
      <c r="M216" s="2239"/>
      <c r="N216" s="403"/>
      <c r="O216" s="1693"/>
      <c r="P216" s="1693"/>
      <c r="AH216" s="1700">
        <v>0</v>
      </c>
    </row>
    <row s="4523" customFormat="1" customHeight="1" ht="0.75" hidden="1">
      <c r="A217" s="1849"/>
      <c r="B217" s="1849"/>
      <c r="C217" s="438" t="s">
        <v>1159</v>
      </c>
      <c r="D217" s="2531"/>
      <c r="E217" s="2273"/>
      <c r="F217" s="2452"/>
      <c r="G217" s="469"/>
      <c r="H217" s="1569"/>
      <c r="I217" s="720"/>
      <c r="J217" s="640"/>
      <c r="K217" s="1569"/>
      <c r="L217" s="283"/>
      <c r="M217" s="2239"/>
      <c r="N217" s="403"/>
      <c r="O217" s="1693"/>
      <c r="P217" s="1693"/>
      <c r="AH217" s="1700">
        <v>0</v>
      </c>
    </row>
    <row s="4523" customFormat="1" customHeight="1" ht="13.5">
      <c r="A218" s="1849" t="s">
        <v>164</v>
      </c>
      <c r="B218" s="1849" t="s">
        <v>165</v>
      </c>
      <c r="C218" s="438"/>
      <c r="D218" s="2531"/>
      <c r="E218" s="2273"/>
      <c r="F218" s="2452"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6" t="str">
        <f>INDEX(PT_DIFFERENTIATION_NTAR,MATCH(B218,PT_DIFFERENTIATION_NTAR_ID,0))</f>
        <v>"Тариф на тепловую энергию (мощность) поставляемую потребителям района Лимбяяха"</v>
      </c>
      <c r="H218" s="1931"/>
      <c r="I218" s="4517">
        <v>46023</v>
      </c>
      <c r="J218" s="1842">
        <v>46387</v>
      </c>
      <c r="K218" s="1847">
        <f>4014.44+20350.15</f>
        <v>24364.59</v>
      </c>
      <c r="L218" s="1931" t="s">
        <v>311</v>
      </c>
      <c r="M218" s="2240"/>
      <c r="N218" s="403"/>
      <c r="O218" s="1693"/>
      <c r="P218" s="1693"/>
      <c r="AH218" s="1700">
        <v>0</v>
      </c>
    </row>
    <row s="4523" customFormat="1" customHeight="1" ht="13.5">
      <c r="A219" s="4985"/>
      <c r="B219" s="4985"/>
      <c r="C219" s="4491"/>
      <c r="D219" s="4493"/>
      <c r="E219" s="3554"/>
      <c r="F219" s="3554"/>
      <c r="G219" s="3554"/>
      <c r="H219" s="5183" t="s">
        <v>450</v>
      </c>
      <c r="I219" s="4517">
        <v>46388</v>
      </c>
      <c r="J219" s="4518">
        <v>46752</v>
      </c>
      <c r="K219" s="5018">
        <v>0</v>
      </c>
      <c r="L219" s="4544" t="s">
        <v>311</v>
      </c>
      <c r="M219" s="4520"/>
      <c r="N219" s="4528"/>
      <c r="O219" s="4475"/>
      <c r="P219" s="4475"/>
      <c r="Q219" s="4523"/>
      <c r="R219" s="4523"/>
      <c r="S219" s="4523"/>
      <c r="T219" s="4523"/>
      <c r="U219" s="4523"/>
      <c r="V219" s="4523"/>
      <c r="W219" s="4523"/>
      <c r="X219" s="4523"/>
      <c r="Y219" s="4523"/>
      <c r="Z219" s="4523"/>
      <c r="AA219" s="4523"/>
      <c r="AB219" s="4523"/>
      <c r="AC219" s="4523"/>
      <c r="AD219" s="4523"/>
      <c r="AE219" s="4523"/>
      <c r="AF219" s="4523"/>
      <c r="AG219" s="4523"/>
      <c r="AH219" s="4523">
        <v>0</v>
      </c>
    </row>
    <row s="4523" customFormat="1" customHeight="1" ht="13.5">
      <c r="A220" s="4985"/>
      <c r="B220" s="4985"/>
      <c r="C220" s="4491"/>
      <c r="D220" s="4493"/>
      <c r="E220" s="3554"/>
      <c r="F220" s="3554"/>
      <c r="G220" s="3554"/>
      <c r="H220" s="5183" t="s">
        <v>450</v>
      </c>
      <c r="I220" s="4517">
        <v>46753</v>
      </c>
      <c r="J220" s="4518">
        <v>47118</v>
      </c>
      <c r="K220" s="5018">
        <v>0</v>
      </c>
      <c r="L220" s="4544" t="s">
        <v>311</v>
      </c>
      <c r="M220" s="4520"/>
      <c r="N220" s="4528"/>
      <c r="O220" s="4475"/>
      <c r="P220" s="4475"/>
      <c r="Q220" s="4523"/>
      <c r="R220" s="4523"/>
      <c r="S220" s="4523"/>
      <c r="T220" s="4523"/>
      <c r="U220" s="4523"/>
      <c r="V220" s="4523"/>
      <c r="W220" s="4523"/>
      <c r="X220" s="4523"/>
      <c r="Y220" s="4523"/>
      <c r="Z220" s="4523"/>
      <c r="AA220" s="4523"/>
      <c r="AB220" s="4523"/>
      <c r="AC220" s="4523"/>
      <c r="AD220" s="4523"/>
      <c r="AE220" s="4523"/>
      <c r="AF220" s="4523"/>
      <c r="AG220" s="4523"/>
      <c r="AH220" s="4523">
        <v>0</v>
      </c>
    </row>
    <row s="4523" customFormat="1" customHeight="1" ht="18.75">
      <c r="A221" s="1849"/>
      <c r="B221" s="1849"/>
      <c r="C221" s="438" t="s">
        <v>1150</v>
      </c>
      <c r="D221" s="2531"/>
      <c r="E221" s="2273"/>
      <c r="F221" s="2452"/>
      <c r="G221" s="2496"/>
      <c r="H221" s="1569"/>
      <c r="I221" s="720" t="s">
        <v>1149</v>
      </c>
      <c r="J221" s="640"/>
      <c r="K221" s="1569"/>
      <c r="L221" s="283"/>
      <c r="M221" s="1930"/>
      <c r="N221" s="403"/>
      <c r="O221" s="1693"/>
      <c r="P221" s="1693"/>
      <c r="AH221" s="1700">
        <v>0</v>
      </c>
    </row>
    <row s="4523" customFormat="1" customHeight="1" ht="0.75">
      <c r="A222" s="1849"/>
      <c r="B222" s="1849"/>
      <c r="C222" s="438" t="s">
        <v>1159</v>
      </c>
      <c r="D222" s="2531"/>
      <c r="E222" s="2273"/>
      <c r="F222" s="2452"/>
      <c r="G222" s="469"/>
      <c r="H222" s="1569"/>
      <c r="I222" s="720"/>
      <c r="J222" s="640"/>
      <c r="K222" s="1569"/>
      <c r="L222" s="283"/>
      <c r="M222" s="410"/>
      <c r="N222" s="403"/>
      <c r="O222" s="1693"/>
      <c r="P222" s="1693"/>
      <c r="AH222" s="1700">
        <v>0</v>
      </c>
    </row>
    <row s="4523" customFormat="1" customHeight="1" ht="45" hidden="1">
      <c r="A223" s="1849" t="s">
        <v>174</v>
      </c>
      <c r="B223" s="1849" t="s">
        <v>175</v>
      </c>
      <c r="C223" s="438"/>
      <c r="D223" s="2531"/>
      <c r="E223" s="2273"/>
      <c r="F223" s="2452"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6" t="str">
        <f>INDEX(PT_DIFFERENTIATION_NTAR,MATCH(B223,PT_DIFFERENTIATION_NTAR_ID,0))</f>
        <v/>
      </c>
      <c r="H223" s="1931"/>
      <c r="I223" s="1808"/>
      <c r="J223" s="1842"/>
      <c r="K223" s="1847"/>
      <c r="L223" s="1931" t="s">
        <v>311</v>
      </c>
      <c r="M223" s="410"/>
      <c r="N223" s="403"/>
      <c r="O223" s="1693"/>
      <c r="P223" s="1693"/>
      <c r="AH223" s="1700">
        <v>0</v>
      </c>
    </row>
    <row s="4523" customFormat="1" customHeight="1" ht="18.75" hidden="1">
      <c r="A224" s="1849"/>
      <c r="B224" s="1849"/>
      <c r="C224" s="438" t="s">
        <v>1150</v>
      </c>
      <c r="D224" s="2531"/>
      <c r="E224" s="2273"/>
      <c r="F224" s="2452"/>
      <c r="G224" s="2496"/>
      <c r="H224" s="1569"/>
      <c r="I224" s="720" t="s">
        <v>1149</v>
      </c>
      <c r="J224" s="640"/>
      <c r="K224" s="1569"/>
      <c r="L224" s="283"/>
      <c r="M224" s="410"/>
      <c r="N224" s="403"/>
      <c r="O224" s="1693"/>
      <c r="P224" s="1693"/>
      <c r="AH224" s="1700">
        <v>0</v>
      </c>
    </row>
    <row s="4523" customFormat="1" customHeight="1" ht="0.75" hidden="1">
      <c r="A225" s="1849"/>
      <c r="B225" s="1849"/>
      <c r="C225" s="438" t="s">
        <v>1159</v>
      </c>
      <c r="D225" s="2531"/>
      <c r="E225" s="2273"/>
      <c r="F225" s="2452"/>
      <c r="G225" s="469"/>
      <c r="H225" s="1569"/>
      <c r="I225" s="720"/>
      <c r="J225" s="640"/>
      <c r="K225" s="1569"/>
      <c r="L225" s="283"/>
      <c r="M225" s="410"/>
      <c r="N225" s="403"/>
      <c r="O225" s="1693"/>
      <c r="P225" s="1693"/>
      <c r="AH225" s="1700">
        <v>0</v>
      </c>
    </row>
    <row s="4523" customFormat="1" customHeight="1" ht="45" hidden="1">
      <c r="A226" s="1849" t="s">
        <v>180</v>
      </c>
      <c r="B226" s="1849" t="s">
        <v>181</v>
      </c>
      <c r="C226" s="438"/>
      <c r="D226" s="2531"/>
      <c r="E226" s="2273"/>
      <c r="F226" s="2452"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6" t="str">
        <f>INDEX(PT_DIFFERENTIATION_NTAR,MATCH(B226,PT_DIFFERENTIATION_NTAR_ID,0))</f>
        <v/>
      </c>
      <c r="H226" s="1931"/>
      <c r="I226" s="1808"/>
      <c r="J226" s="1842"/>
      <c r="K226" s="1847"/>
      <c r="L226" s="1931" t="s">
        <v>311</v>
      </c>
      <c r="M226" s="410"/>
      <c r="N226" s="403"/>
      <c r="O226" s="1693"/>
      <c r="P226" s="1693"/>
      <c r="AH226" s="1700">
        <v>0</v>
      </c>
    </row>
    <row s="4523" customFormat="1" customHeight="1" ht="18.75" hidden="1">
      <c r="A227" s="1849"/>
      <c r="B227" s="1849"/>
      <c r="C227" s="438" t="s">
        <v>1150</v>
      </c>
      <c r="D227" s="2531"/>
      <c r="E227" s="2273"/>
      <c r="F227" s="2452"/>
      <c r="G227" s="2496"/>
      <c r="H227" s="1569"/>
      <c r="I227" s="720" t="s">
        <v>1149</v>
      </c>
      <c r="J227" s="640"/>
      <c r="K227" s="1569"/>
      <c r="L227" s="283"/>
      <c r="M227" s="410"/>
      <c r="N227" s="403"/>
      <c r="O227" s="1693"/>
      <c r="P227" s="1693"/>
      <c r="AH227" s="1700">
        <v>0</v>
      </c>
    </row>
    <row s="4523" customFormat="1" customHeight="1" ht="0.75" hidden="1">
      <c r="A228" s="1849"/>
      <c r="B228" s="1849"/>
      <c r="C228" s="438" t="s">
        <v>1159</v>
      </c>
      <c r="D228" s="2531"/>
      <c r="E228" s="2273"/>
      <c r="F228" s="2452"/>
      <c r="G228" s="469"/>
      <c r="H228" s="1569"/>
      <c r="I228" s="720"/>
      <c r="J228" s="640"/>
      <c r="K228" s="1569"/>
      <c r="L228" s="283"/>
      <c r="M228" s="410"/>
      <c r="N228" s="403"/>
      <c r="O228" s="1693"/>
      <c r="P228" s="1693"/>
      <c r="AH228" s="1700">
        <v>0</v>
      </c>
    </row>
    <row s="4523" customFormat="1" customHeight="1" ht="18.75" hidden="1">
      <c r="A229" s="1849" t="s">
        <v>186</v>
      </c>
      <c r="B229" s="1849" t="s">
        <v>187</v>
      </c>
      <c r="C229" s="438"/>
      <c r="D229" s="2531"/>
      <c r="E229" s="2273"/>
      <c r="F229" s="2452" t="str">
        <f>INDEX(PT_DIFFERENTIATION_VTAR,MATCH(A229,PT_DIFFERENTIATION_VTAR_ID,0))</f>
        <v>Тарифы на услуги по передаче тепловой энергии</v>
      </c>
      <c r="G229" s="2496" t="str">
        <f>INDEX(PT_DIFFERENTIATION_NTAR,MATCH(B229,PT_DIFFERENTIATION_NTAR_ID,0))</f>
        <v/>
      </c>
      <c r="H229" s="1931"/>
      <c r="I229" s="1808"/>
      <c r="J229" s="1842"/>
      <c r="K229" s="1847"/>
      <c r="L229" s="1931" t="s">
        <v>311</v>
      </c>
      <c r="M229" s="410"/>
      <c r="N229" s="403"/>
      <c r="O229" s="1693"/>
      <c r="P229" s="1693"/>
      <c r="AH229" s="1700">
        <v>0</v>
      </c>
    </row>
    <row s="4523" customFormat="1" customHeight="1" ht="18.75" hidden="1">
      <c r="A230" s="1849"/>
      <c r="B230" s="1849"/>
      <c r="C230" s="438" t="s">
        <v>1150</v>
      </c>
      <c r="D230" s="2531"/>
      <c r="E230" s="2273"/>
      <c r="F230" s="2452"/>
      <c r="G230" s="2496"/>
      <c r="H230" s="1569"/>
      <c r="I230" s="720" t="s">
        <v>1149</v>
      </c>
      <c r="J230" s="640"/>
      <c r="K230" s="1569"/>
      <c r="L230" s="283"/>
      <c r="M230" s="410"/>
      <c r="N230" s="403"/>
      <c r="O230" s="1693"/>
      <c r="P230" s="1693"/>
      <c r="AH230" s="1700">
        <v>0</v>
      </c>
    </row>
    <row s="4523" customFormat="1" customHeight="1" ht="0.75" hidden="1">
      <c r="A231" s="1849"/>
      <c r="B231" s="1849"/>
      <c r="C231" s="438" t="s">
        <v>1159</v>
      </c>
      <c r="D231" s="2531"/>
      <c r="E231" s="2273"/>
      <c r="F231" s="2452"/>
      <c r="G231" s="469"/>
      <c r="H231" s="1569"/>
      <c r="I231" s="720"/>
      <c r="J231" s="640"/>
      <c r="K231" s="1569"/>
      <c r="L231" s="283"/>
      <c r="M231" s="410"/>
      <c r="N231" s="403"/>
      <c r="O231" s="1693"/>
      <c r="P231" s="1693"/>
      <c r="AH231" s="1700">
        <v>0</v>
      </c>
    </row>
    <row s="4523" customFormat="1" customHeight="1" ht="18.75" hidden="1">
      <c r="A232" s="1849" t="s">
        <v>192</v>
      </c>
      <c r="B232" s="1849" t="s">
        <v>193</v>
      </c>
      <c r="C232" s="438"/>
      <c r="D232" s="2531"/>
      <c r="E232" s="2273"/>
      <c r="F232" s="2452" t="str">
        <f>INDEX(PT_DIFFERENTIATION_VTAR,MATCH(A232,PT_DIFFERENTIATION_VTAR_ID,0))</f>
        <v>Тарифы на услуги по передаче теплоносителя</v>
      </c>
      <c r="G232" s="2496" t="str">
        <f>INDEX(PT_DIFFERENTIATION_NTAR,MATCH(B232,PT_DIFFERENTIATION_NTAR_ID,0))</f>
        <v/>
      </c>
      <c r="H232" s="1931"/>
      <c r="I232" s="1808"/>
      <c r="J232" s="1842"/>
      <c r="K232" s="1847"/>
      <c r="L232" s="1931" t="s">
        <v>311</v>
      </c>
      <c r="M232" s="410"/>
      <c r="N232" s="403"/>
      <c r="O232" s="1693"/>
      <c r="P232" s="1693"/>
      <c r="AH232" s="1700">
        <v>0</v>
      </c>
    </row>
    <row s="4523" customFormat="1" customHeight="1" ht="18.75" hidden="1">
      <c r="A233" s="1849"/>
      <c r="B233" s="1849"/>
      <c r="C233" s="438" t="s">
        <v>1150</v>
      </c>
      <c r="D233" s="2531"/>
      <c r="E233" s="2273"/>
      <c r="F233" s="2452"/>
      <c r="G233" s="2496"/>
      <c r="H233" s="1569"/>
      <c r="I233" s="720" t="s">
        <v>1149</v>
      </c>
      <c r="J233" s="640"/>
      <c r="K233" s="1569"/>
      <c r="L233" s="283"/>
      <c r="M233" s="410"/>
      <c r="N233" s="403"/>
      <c r="O233" s="1693"/>
      <c r="P233" s="1693"/>
      <c r="AH233" s="1700">
        <v>0</v>
      </c>
    </row>
    <row s="4523" customFormat="1" customHeight="1" ht="0.75" hidden="1">
      <c r="A234" s="1849"/>
      <c r="B234" s="1849"/>
      <c r="C234" s="438" t="s">
        <v>1159</v>
      </c>
      <c r="D234" s="2531"/>
      <c r="E234" s="2273"/>
      <c r="F234" s="2452"/>
      <c r="G234" s="469"/>
      <c r="H234" s="1569"/>
      <c r="I234" s="720"/>
      <c r="J234" s="640"/>
      <c r="K234" s="1569"/>
      <c r="L234" s="283"/>
      <c r="M234" s="410"/>
      <c r="N234" s="403"/>
      <c r="O234" s="1693"/>
      <c r="P234" s="1693"/>
      <c r="AH234" s="1700">
        <v>0</v>
      </c>
    </row>
    <row s="4523" customFormat="1" customHeight="1" ht="18.75" hidden="1">
      <c r="A235" s="1849" t="s">
        <v>198</v>
      </c>
      <c r="B235" s="1849" t="s">
        <v>199</v>
      </c>
      <c r="C235" s="438"/>
      <c r="D235" s="2531"/>
      <c r="E235" s="2273"/>
      <c r="F235" s="2452"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6" t="str">
        <f>INDEX(PT_DIFFERENTIATION_NTAR,MATCH(B235,PT_DIFFERENTIATION_NTAR_ID,0))</f>
        <v/>
      </c>
      <c r="H235" s="1931"/>
      <c r="I235" s="1808"/>
      <c r="J235" s="1842"/>
      <c r="K235" s="1847"/>
      <c r="L235" s="1931" t="s">
        <v>311</v>
      </c>
      <c r="M235" s="410"/>
      <c r="N235" s="403"/>
      <c r="O235" s="1693"/>
      <c r="P235" s="1693"/>
      <c r="AH235" s="1700">
        <v>0</v>
      </c>
    </row>
    <row s="4523" customFormat="1" customHeight="1" ht="18.75" hidden="1">
      <c r="A236" s="1849"/>
      <c r="B236" s="1849"/>
      <c r="C236" s="438" t="s">
        <v>1150</v>
      </c>
      <c r="D236" s="2531"/>
      <c r="E236" s="2273"/>
      <c r="F236" s="2452"/>
      <c r="G236" s="2496"/>
      <c r="H236" s="1569"/>
      <c r="I236" s="720" t="s">
        <v>1149</v>
      </c>
      <c r="J236" s="640"/>
      <c r="K236" s="1569"/>
      <c r="L236" s="283"/>
      <c r="M236" s="410"/>
      <c r="N236" s="403"/>
      <c r="O236" s="1693"/>
      <c r="P236" s="1693"/>
      <c r="AH236" s="1700">
        <v>0</v>
      </c>
    </row>
    <row s="4523" customFormat="1" customHeight="1" ht="0.75" hidden="1">
      <c r="A237" s="1849"/>
      <c r="B237" s="1849"/>
      <c r="C237" s="438" t="s">
        <v>1159</v>
      </c>
      <c r="D237" s="2531"/>
      <c r="E237" s="2273"/>
      <c r="F237" s="2452"/>
      <c r="G237" s="469"/>
      <c r="H237" s="1569"/>
      <c r="I237" s="720"/>
      <c r="J237" s="640"/>
      <c r="K237" s="1569"/>
      <c r="L237" s="283"/>
      <c r="M237" s="410"/>
      <c r="N237" s="403"/>
      <c r="O237" s="1693"/>
      <c r="P237" s="1693"/>
      <c r="AH237" s="1700">
        <v>0</v>
      </c>
    </row>
    <row s="4523" customFormat="1" customHeight="1" ht="18.75" hidden="1">
      <c r="A238" s="1849" t="s">
        <v>204</v>
      </c>
      <c r="B238" s="1849" t="s">
        <v>205</v>
      </c>
      <c r="C238" s="438"/>
      <c r="D238" s="2531"/>
      <c r="E238" s="2273"/>
      <c r="F238" s="2452" t="str">
        <f>INDEX(PT_DIFFERENTIATION_VTAR,MATCH(A238,PT_DIFFERENTIATION_VTAR_ID,0))</f>
        <v>Плата за подключение (технологическое присоединение) к системе теплоснабжения</v>
      </c>
      <c r="G238" s="2496" t="str">
        <f>INDEX(PT_DIFFERENTIATION_NTAR,MATCH(B238,PT_DIFFERENTIATION_NTAR_ID,0))</f>
        <v/>
      </c>
      <c r="H238" s="1931"/>
      <c r="I238" s="1808"/>
      <c r="J238" s="1842"/>
      <c r="K238" s="1847"/>
      <c r="L238" s="1931" t="s">
        <v>311</v>
      </c>
      <c r="M238" s="410"/>
      <c r="N238" s="403"/>
      <c r="O238" s="1693"/>
      <c r="P238" s="1693"/>
      <c r="AH238" s="1700">
        <v>0</v>
      </c>
    </row>
    <row s="4523" customFormat="1" customHeight="1" ht="18.75" hidden="1">
      <c r="A239" s="1849"/>
      <c r="B239" s="1849"/>
      <c r="C239" s="438" t="s">
        <v>1150</v>
      </c>
      <c r="D239" s="2531"/>
      <c r="E239" s="2273"/>
      <c r="F239" s="2452"/>
      <c r="G239" s="2496"/>
      <c r="H239" s="1569"/>
      <c r="I239" s="720" t="s">
        <v>1149</v>
      </c>
      <c r="J239" s="640"/>
      <c r="K239" s="1569"/>
      <c r="L239" s="283"/>
      <c r="M239" s="410"/>
      <c r="N239" s="403"/>
      <c r="O239" s="1693"/>
      <c r="P239" s="1693"/>
      <c r="AH239" s="1700">
        <v>0</v>
      </c>
    </row>
    <row s="4523" customFormat="1" customHeight="1" ht="0.75" hidden="1">
      <c r="A240" s="1849"/>
      <c r="B240" s="1849"/>
      <c r="C240" s="438" t="s">
        <v>1159</v>
      </c>
      <c r="D240" s="2531"/>
      <c r="E240" s="2273"/>
      <c r="F240" s="2452"/>
      <c r="G240" s="469"/>
      <c r="H240" s="1569"/>
      <c r="I240" s="720"/>
      <c r="J240" s="640"/>
      <c r="K240" s="1569"/>
      <c r="L240" s="283"/>
      <c r="M240" s="410"/>
      <c r="N240" s="403"/>
      <c r="O240" s="1693"/>
      <c r="P240" s="1693"/>
      <c r="AH240" s="1700">
        <v>0</v>
      </c>
    </row>
    <row s="4523" customFormat="1" customHeight="1" ht="18.75" hidden="1">
      <c r="A241" s="1849" t="s">
        <v>210</v>
      </c>
      <c r="B241" s="1849" t="s">
        <v>211</v>
      </c>
      <c r="C241" s="438"/>
      <c r="D241" s="2531"/>
      <c r="E241" s="2273"/>
      <c r="F241" s="2452" t="str">
        <f>INDEX(PT_DIFFERENTIATION_VTAR,MATCH(A241,PT_DIFFERENTIATION_VTAR_ID,0))</f>
        <v>Плата за подключение (технологическое присоединение) к системе теплоснабжения (индивидуальная)</v>
      </c>
      <c r="G241" s="2496" t="str">
        <f>INDEX(PT_DIFFERENTIATION_NTAR,MATCH(B241,PT_DIFFERENTIATION_NTAR_ID,0))</f>
        <v/>
      </c>
      <c r="H241" s="2058"/>
      <c r="I241" s="1808"/>
      <c r="J241" s="1842"/>
      <c r="K241" s="1847"/>
      <c r="L241" s="2058" t="s">
        <v>311</v>
      </c>
      <c r="M241" s="410"/>
      <c r="N241" s="403"/>
      <c r="O241" s="1693"/>
      <c r="P241" s="1693"/>
      <c r="AH241" s="1700">
        <v>0</v>
      </c>
    </row>
    <row s="4523" customFormat="1" customHeight="1" ht="18.75" hidden="1">
      <c r="A242" s="1849"/>
      <c r="B242" s="1849"/>
      <c r="C242" s="438" t="s">
        <v>1150</v>
      </c>
      <c r="D242" s="2531"/>
      <c r="E242" s="2273"/>
      <c r="F242" s="2452"/>
      <c r="G242" s="2496"/>
      <c r="H242" s="1569"/>
      <c r="I242" s="720" t="s">
        <v>1149</v>
      </c>
      <c r="J242" s="640"/>
      <c r="K242" s="1569"/>
      <c r="L242" s="283"/>
      <c r="M242" s="410"/>
      <c r="N242" s="403"/>
      <c r="O242" s="1693"/>
      <c r="P242" s="1693"/>
      <c r="AH242" s="1700">
        <v>0</v>
      </c>
    </row>
    <row s="4523" customFormat="1" customHeight="1" ht="0.75" hidden="1">
      <c r="A243" s="1849"/>
      <c r="B243" s="1849"/>
      <c r="C243" s="438" t="s">
        <v>1159</v>
      </c>
      <c r="D243" s="2531"/>
      <c r="E243" s="2273"/>
      <c r="F243" s="2452"/>
      <c r="G243" s="469"/>
      <c r="H243" s="1569"/>
      <c r="I243" s="720"/>
      <c r="J243" s="640"/>
      <c r="K243" s="1569"/>
      <c r="L243" s="283"/>
      <c r="M243" s="410"/>
      <c r="N243" s="403"/>
      <c r="O243" s="1693"/>
      <c r="P243" s="1693"/>
      <c r="AH243" s="1700">
        <v>0</v>
      </c>
    </row>
    <row s="4523" customFormat="1" customHeight="1" ht="18.75" hidden="1">
      <c r="A244" s="1849" t="s">
        <v>230</v>
      </c>
      <c r="B244" s="1849" t="s">
        <v>231</v>
      </c>
      <c r="C244" s="438"/>
      <c r="D244" s="2531"/>
      <c r="E244" s="2273"/>
      <c r="F244" s="2452" t="str">
        <f>INDEX(PT_DIFFERENTIATION_VTAR,MATCH(A244,PT_DIFFERENTIATION_VTAR_ID,0))</f>
        <v>Тариф на питьевую воду (питьевое водоснабжение)</v>
      </c>
      <c r="G244" s="2496" t="str">
        <f>INDEX(PT_DIFFERENTIATION_NTAR,MATCH(B244,PT_DIFFERENTIATION_NTAR_ID,0))</f>
        <v/>
      </c>
      <c r="H244" s="1931"/>
      <c r="I244" s="1808"/>
      <c r="J244" s="1842"/>
      <c r="K244" s="1847"/>
      <c r="L244" s="1931" t="s">
        <v>311</v>
      </c>
      <c r="M244" s="410"/>
      <c r="N244" s="403"/>
      <c r="O244" s="1693"/>
      <c r="P244" s="1693"/>
      <c r="AH244" s="1700">
        <v>0</v>
      </c>
    </row>
    <row s="4523" customFormat="1" customHeight="1" ht="18.75" hidden="1">
      <c r="A245" s="1849"/>
      <c r="B245" s="1849"/>
      <c r="C245" s="438" t="s">
        <v>1150</v>
      </c>
      <c r="D245" s="2531"/>
      <c r="E245" s="2273"/>
      <c r="F245" s="2452"/>
      <c r="G245" s="2496"/>
      <c r="H245" s="1569"/>
      <c r="I245" s="720" t="s">
        <v>1149</v>
      </c>
      <c r="J245" s="640"/>
      <c r="K245" s="1569"/>
      <c r="L245" s="283"/>
      <c r="M245" s="410"/>
      <c r="N245" s="403"/>
      <c r="O245" s="1693"/>
      <c r="P245" s="1693"/>
      <c r="AH245" s="1700">
        <v>0</v>
      </c>
    </row>
    <row s="4523" customFormat="1" customHeight="1" ht="0.75" hidden="1">
      <c r="A246" s="1849"/>
      <c r="B246" s="1849"/>
      <c r="C246" s="438" t="s">
        <v>1159</v>
      </c>
      <c r="D246" s="2531"/>
      <c r="E246" s="2273"/>
      <c r="F246" s="2452"/>
      <c r="G246" s="469"/>
      <c r="H246" s="1569"/>
      <c r="I246" s="720"/>
      <c r="J246" s="640"/>
      <c r="K246" s="1569"/>
      <c r="L246" s="283"/>
      <c r="M246" s="410"/>
      <c r="N246" s="403"/>
      <c r="O246" s="1693"/>
      <c r="P246" s="1693"/>
      <c r="AH246" s="1700">
        <v>0</v>
      </c>
    </row>
    <row s="4523" customFormat="1" customHeight="1" ht="18.75" hidden="1">
      <c r="A247" s="1849" t="s">
        <v>235</v>
      </c>
      <c r="B247" s="1849" t="s">
        <v>236</v>
      </c>
      <c r="C247" s="438"/>
      <c r="D247" s="2531"/>
      <c r="E247" s="2273"/>
      <c r="F247" s="2452" t="str">
        <f>INDEX(PT_DIFFERENTIATION_VTAR,MATCH(A247,PT_DIFFERENTIATION_VTAR_ID,0))</f>
        <v>Тариф на техническую воду</v>
      </c>
      <c r="G247" s="2496" t="str">
        <f>INDEX(PT_DIFFERENTIATION_NTAR,MATCH(B247,PT_DIFFERENTIATION_NTAR_ID,0))</f>
        <v/>
      </c>
      <c r="H247" s="1931"/>
      <c r="I247" s="1808"/>
      <c r="J247" s="1842"/>
      <c r="K247" s="1847"/>
      <c r="L247" s="1931" t="s">
        <v>311</v>
      </c>
      <c r="M247" s="410"/>
      <c r="N247" s="403"/>
      <c r="O247" s="1693"/>
      <c r="P247" s="1693"/>
      <c r="AH247" s="1700">
        <v>0</v>
      </c>
    </row>
    <row s="4523" customFormat="1" customHeight="1" ht="18.75" hidden="1">
      <c r="A248" s="1849"/>
      <c r="B248" s="1849"/>
      <c r="C248" s="438" t="s">
        <v>1150</v>
      </c>
      <c r="D248" s="2531"/>
      <c r="E248" s="2273"/>
      <c r="F248" s="2452"/>
      <c r="G248" s="2496"/>
      <c r="H248" s="1569"/>
      <c r="I248" s="720" t="s">
        <v>1149</v>
      </c>
      <c r="J248" s="640"/>
      <c r="K248" s="1569"/>
      <c r="L248" s="283"/>
      <c r="M248" s="410"/>
      <c r="N248" s="403"/>
      <c r="O248" s="1693"/>
      <c r="P248" s="1693"/>
      <c r="AH248" s="1700">
        <v>0</v>
      </c>
    </row>
    <row s="4523" customFormat="1" customHeight="1" ht="0.75" hidden="1">
      <c r="A249" s="1849"/>
      <c r="B249" s="1849"/>
      <c r="C249" s="438" t="s">
        <v>1159</v>
      </c>
      <c r="D249" s="2531"/>
      <c r="E249" s="2273"/>
      <c r="F249" s="2452"/>
      <c r="G249" s="469"/>
      <c r="H249" s="1569"/>
      <c r="I249" s="720"/>
      <c r="J249" s="640"/>
      <c r="K249" s="1569"/>
      <c r="L249" s="283"/>
      <c r="M249" s="410"/>
      <c r="N249" s="403"/>
      <c r="O249" s="1693"/>
      <c r="P249" s="1693"/>
      <c r="AH249" s="1700">
        <v>0</v>
      </c>
    </row>
    <row s="4523" customFormat="1" customHeight="1" ht="18.75" hidden="1">
      <c r="A250" s="1849" t="s">
        <v>240</v>
      </c>
      <c r="B250" s="1849" t="s">
        <v>241</v>
      </c>
      <c r="C250" s="438"/>
      <c r="D250" s="2531"/>
      <c r="E250" s="2273"/>
      <c r="F250" s="2452" t="str">
        <f>INDEX(PT_DIFFERENTIATION_VTAR,MATCH(A250,PT_DIFFERENTIATION_VTAR_ID,0))</f>
        <v>Тариф на транспортировку воды</v>
      </c>
      <c r="G250" s="2496" t="str">
        <f>INDEX(PT_DIFFERENTIATION_NTAR,MATCH(B250,PT_DIFFERENTIATION_NTAR_ID,0))</f>
        <v/>
      </c>
      <c r="H250" s="1931"/>
      <c r="I250" s="1808"/>
      <c r="J250" s="1842"/>
      <c r="K250" s="1847"/>
      <c r="L250" s="1931" t="s">
        <v>311</v>
      </c>
      <c r="M250" s="410"/>
      <c r="N250" s="403"/>
      <c r="O250" s="1693"/>
      <c r="P250" s="1693"/>
      <c r="AH250" s="1700">
        <v>0</v>
      </c>
    </row>
    <row s="4523" customFormat="1" customHeight="1" ht="18.75" hidden="1">
      <c r="A251" s="1849"/>
      <c r="B251" s="1849"/>
      <c r="C251" s="438" t="s">
        <v>1150</v>
      </c>
      <c r="D251" s="2531"/>
      <c r="E251" s="2273"/>
      <c r="F251" s="2452"/>
      <c r="G251" s="2496"/>
      <c r="H251" s="1569"/>
      <c r="I251" s="720" t="s">
        <v>1149</v>
      </c>
      <c r="J251" s="640"/>
      <c r="K251" s="1569"/>
      <c r="L251" s="283"/>
      <c r="M251" s="410"/>
      <c r="N251" s="403"/>
      <c r="O251" s="1693"/>
      <c r="P251" s="1693"/>
      <c r="AH251" s="1700">
        <v>0</v>
      </c>
    </row>
    <row s="4523" customFormat="1" customHeight="1" ht="0.75" hidden="1">
      <c r="A252" s="1849"/>
      <c r="B252" s="1849"/>
      <c r="C252" s="438" t="s">
        <v>1159</v>
      </c>
      <c r="D252" s="2531"/>
      <c r="E252" s="2273"/>
      <c r="F252" s="2452"/>
      <c r="G252" s="469"/>
      <c r="H252" s="1569"/>
      <c r="I252" s="720"/>
      <c r="J252" s="640"/>
      <c r="K252" s="1569"/>
      <c r="L252" s="283"/>
      <c r="M252" s="410"/>
      <c r="N252" s="403"/>
      <c r="O252" s="1693"/>
      <c r="P252" s="1693"/>
      <c r="AH252" s="1700">
        <v>0</v>
      </c>
    </row>
    <row s="4523" customFormat="1" customHeight="1" ht="18.75" hidden="1">
      <c r="A253" s="1849" t="s">
        <v>245</v>
      </c>
      <c r="B253" s="1849" t="s">
        <v>246</v>
      </c>
      <c r="C253" s="438"/>
      <c r="D253" s="2531"/>
      <c r="E253" s="2273"/>
      <c r="F253" s="2452" t="str">
        <f>INDEX(PT_DIFFERENTIATION_VTAR,MATCH(A253,PT_DIFFERENTIATION_VTAR_ID,0))</f>
        <v>Тариф на подвоз воды</v>
      </c>
      <c r="G253" s="2496" t="str">
        <f>INDEX(PT_DIFFERENTIATION_NTAR,MATCH(B253,PT_DIFFERENTIATION_NTAR_ID,0))</f>
        <v/>
      </c>
      <c r="H253" s="1931"/>
      <c r="I253" s="1808"/>
      <c r="J253" s="1842"/>
      <c r="K253" s="1847"/>
      <c r="L253" s="1931" t="s">
        <v>311</v>
      </c>
      <c r="M253" s="410"/>
      <c r="N253" s="403"/>
      <c r="O253" s="1693"/>
      <c r="P253" s="1693"/>
      <c r="AH253" s="1700">
        <v>0</v>
      </c>
    </row>
    <row s="4523" customFormat="1" customHeight="1" ht="18.75" hidden="1">
      <c r="A254" s="1849"/>
      <c r="B254" s="1849"/>
      <c r="C254" s="438" t="s">
        <v>1150</v>
      </c>
      <c r="D254" s="2531"/>
      <c r="E254" s="2273"/>
      <c r="F254" s="2452"/>
      <c r="G254" s="2496"/>
      <c r="H254" s="1569"/>
      <c r="I254" s="720" t="s">
        <v>1149</v>
      </c>
      <c r="J254" s="640"/>
      <c r="K254" s="1569"/>
      <c r="L254" s="283"/>
      <c r="M254" s="410"/>
      <c r="N254" s="403"/>
      <c r="O254" s="1693"/>
      <c r="P254" s="1693"/>
      <c r="AH254" s="1700">
        <v>0</v>
      </c>
    </row>
    <row s="4523" customFormat="1" customHeight="1" ht="0.75" hidden="1">
      <c r="A255" s="1849"/>
      <c r="B255" s="1849"/>
      <c r="C255" s="438" t="s">
        <v>1159</v>
      </c>
      <c r="D255" s="2531"/>
      <c r="E255" s="2273"/>
      <c r="F255" s="2452"/>
      <c r="G255" s="469"/>
      <c r="H255" s="1569"/>
      <c r="I255" s="720"/>
      <c r="J255" s="640"/>
      <c r="K255" s="1569"/>
      <c r="L255" s="283"/>
      <c r="M255" s="410"/>
      <c r="N255" s="403"/>
      <c r="O255" s="1693"/>
      <c r="P255" s="1693"/>
      <c r="AH255" s="1700">
        <v>0</v>
      </c>
    </row>
    <row s="4523" customFormat="1" customHeight="1" ht="18.75" hidden="1">
      <c r="A256" s="1849" t="s">
        <v>250</v>
      </c>
      <c r="B256" s="1849" t="s">
        <v>251</v>
      </c>
      <c r="C256" s="438"/>
      <c r="D256" s="2531"/>
      <c r="E256" s="2273"/>
      <c r="F256" s="2452"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6" t="str">
        <f>INDEX(PT_DIFFERENTIATION_NTAR,MATCH(B256,PT_DIFFERENTIATION_NTAR_ID,0))</f>
        <v/>
      </c>
      <c r="H256" s="1931"/>
      <c r="I256" s="1808"/>
      <c r="J256" s="1842"/>
      <c r="K256" s="1847"/>
      <c r="L256" s="1931" t="s">
        <v>311</v>
      </c>
      <c r="M256" s="410"/>
      <c r="N256" s="403"/>
      <c r="O256" s="1693"/>
      <c r="P256" s="1693"/>
      <c r="AH256" s="1700">
        <v>0</v>
      </c>
    </row>
    <row s="4523" customFormat="1" customHeight="1" ht="18.75" hidden="1">
      <c r="A257" s="1849"/>
      <c r="B257" s="1849"/>
      <c r="C257" s="438" t="s">
        <v>1150</v>
      </c>
      <c r="D257" s="2531"/>
      <c r="E257" s="2273"/>
      <c r="F257" s="2452"/>
      <c r="G257" s="2496"/>
      <c r="H257" s="1569"/>
      <c r="I257" s="720" t="s">
        <v>1149</v>
      </c>
      <c r="J257" s="640"/>
      <c r="K257" s="1569"/>
      <c r="L257" s="283"/>
      <c r="M257" s="410"/>
      <c r="N257" s="403"/>
      <c r="O257" s="1693"/>
      <c r="P257" s="1693"/>
      <c r="AH257" s="1700">
        <v>0</v>
      </c>
    </row>
    <row s="4523" customFormat="1" customHeight="1" ht="0.75" hidden="1">
      <c r="A258" s="1849"/>
      <c r="B258" s="1849"/>
      <c r="C258" s="438" t="s">
        <v>1159</v>
      </c>
      <c r="D258" s="2531"/>
      <c r="E258" s="2273"/>
      <c r="F258" s="2452"/>
      <c r="G258" s="469"/>
      <c r="H258" s="1569"/>
      <c r="I258" s="720"/>
      <c r="J258" s="640"/>
      <c r="K258" s="1569"/>
      <c r="L258" s="283"/>
      <c r="M258" s="410"/>
      <c r="N258" s="403"/>
      <c r="O258" s="1693"/>
      <c r="P258" s="1693"/>
      <c r="AH258" s="1700">
        <v>0</v>
      </c>
    </row>
    <row s="4523" customFormat="1" customHeight="1" ht="18.75" hidden="1">
      <c r="A259" s="1849" t="s">
        <v>255</v>
      </c>
      <c r="B259" s="1849" t="s">
        <v>256</v>
      </c>
      <c r="C259" s="438"/>
      <c r="D259" s="2531"/>
      <c r="E259" s="2273"/>
      <c r="F259" s="2452" t="str">
        <f>INDEX(PT_DIFFERENTIATION_VTAR,MATCH(A259,PT_DIFFERENTIATION_VTAR_ID,0))</f>
        <v>Тариф на горячую воду (горячее водоснабжение)</v>
      </c>
      <c r="G259" s="2496" t="str">
        <f>INDEX(PT_DIFFERENTIATION_NTAR,MATCH(B259,PT_DIFFERENTIATION_NTAR_ID,0))</f>
        <v/>
      </c>
      <c r="H259" s="1931"/>
      <c r="I259" s="1808"/>
      <c r="J259" s="1842"/>
      <c r="K259" s="1847"/>
      <c r="L259" s="1931" t="s">
        <v>311</v>
      </c>
      <c r="M259" s="410"/>
      <c r="N259" s="403"/>
      <c r="O259" s="1693"/>
      <c r="P259" s="1693"/>
      <c r="AH259" s="1700">
        <v>0</v>
      </c>
    </row>
    <row s="4523" customFormat="1" customHeight="1" ht="18.75" hidden="1">
      <c r="A260" s="1849"/>
      <c r="B260" s="1849"/>
      <c r="C260" s="438" t="s">
        <v>1150</v>
      </c>
      <c r="D260" s="2531"/>
      <c r="E260" s="2273"/>
      <c r="F260" s="2452"/>
      <c r="G260" s="2496"/>
      <c r="H260" s="1569"/>
      <c r="I260" s="720" t="s">
        <v>1149</v>
      </c>
      <c r="J260" s="640"/>
      <c r="K260" s="1569"/>
      <c r="L260" s="283"/>
      <c r="M260" s="410"/>
      <c r="N260" s="403"/>
      <c r="O260" s="1693"/>
      <c r="P260" s="1693"/>
      <c r="AH260" s="1700">
        <v>0</v>
      </c>
    </row>
    <row s="4523" customFormat="1" customHeight="1" ht="0.75" hidden="1">
      <c r="A261" s="1849"/>
      <c r="B261" s="1849"/>
      <c r="C261" s="438" t="s">
        <v>1159</v>
      </c>
      <c r="D261" s="2531"/>
      <c r="E261" s="2273"/>
      <c r="F261" s="2452"/>
      <c r="G261" s="469"/>
      <c r="H261" s="1569"/>
      <c r="I261" s="720"/>
      <c r="J261" s="640"/>
      <c r="K261" s="1569"/>
      <c r="L261" s="283"/>
      <c r="M261" s="410"/>
      <c r="N261" s="403"/>
      <c r="O261" s="1693"/>
      <c r="P261" s="1693"/>
      <c r="AH261" s="1700">
        <v>0</v>
      </c>
    </row>
    <row s="4523" customFormat="1" customHeight="1" ht="18.75" hidden="1">
      <c r="A262" s="1849" t="s">
        <v>260</v>
      </c>
      <c r="B262" s="1849" t="s">
        <v>261</v>
      </c>
      <c r="C262" s="438"/>
      <c r="D262" s="2531"/>
      <c r="E262" s="2273"/>
      <c r="F262" s="2452" t="str">
        <f>INDEX(PT_DIFFERENTIATION_VTAR,MATCH(A262,PT_DIFFERENTIATION_VTAR_ID,0))</f>
        <v>Тариф на транспортировку горячей воды</v>
      </c>
      <c r="G262" s="2496" t="str">
        <f>INDEX(PT_DIFFERENTIATION_NTAR,MATCH(B262,PT_DIFFERENTIATION_NTAR_ID,0))</f>
        <v/>
      </c>
      <c r="H262" s="1931"/>
      <c r="I262" s="1808"/>
      <c r="J262" s="1842"/>
      <c r="K262" s="1847"/>
      <c r="L262" s="1931" t="s">
        <v>311</v>
      </c>
      <c r="M262" s="410"/>
      <c r="N262" s="403"/>
      <c r="O262" s="1693"/>
      <c r="P262" s="1693"/>
      <c r="AH262" s="1700">
        <v>0</v>
      </c>
    </row>
    <row s="4523" customFormat="1" customHeight="1" ht="18.75" hidden="1">
      <c r="A263" s="1849"/>
      <c r="B263" s="1849"/>
      <c r="C263" s="438" t="s">
        <v>1150</v>
      </c>
      <c r="D263" s="2531"/>
      <c r="E263" s="2273"/>
      <c r="F263" s="2452"/>
      <c r="G263" s="2496"/>
      <c r="H263" s="1569"/>
      <c r="I263" s="720" t="s">
        <v>1149</v>
      </c>
      <c r="J263" s="640"/>
      <c r="K263" s="1569"/>
      <c r="L263" s="283"/>
      <c r="M263" s="410"/>
      <c r="N263" s="403"/>
      <c r="O263" s="1693"/>
      <c r="P263" s="1693"/>
      <c r="AH263" s="1700">
        <v>0</v>
      </c>
    </row>
    <row s="4523" customFormat="1" customHeight="1" ht="0.75" hidden="1">
      <c r="A264" s="1849"/>
      <c r="B264" s="1849"/>
      <c r="C264" s="438" t="s">
        <v>1159</v>
      </c>
      <c r="D264" s="2531"/>
      <c r="E264" s="2273"/>
      <c r="F264" s="2452"/>
      <c r="G264" s="469"/>
      <c r="H264" s="1569"/>
      <c r="I264" s="720"/>
      <c r="J264" s="640"/>
      <c r="K264" s="1569"/>
      <c r="L264" s="283"/>
      <c r="M264" s="410"/>
      <c r="N264" s="403"/>
      <c r="O264" s="1693"/>
      <c r="P264" s="1693"/>
      <c r="AH264" s="1700">
        <v>0</v>
      </c>
    </row>
    <row s="4523" customFormat="1" customHeight="1" ht="18.75" hidden="1">
      <c r="A265" s="1849" t="s">
        <v>265</v>
      </c>
      <c r="B265" s="1849" t="s">
        <v>266</v>
      </c>
      <c r="C265" s="438"/>
      <c r="D265" s="2531"/>
      <c r="E265" s="2273"/>
      <c r="F265" s="2452"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6" t="str">
        <f>INDEX(PT_DIFFERENTIATION_NTAR,MATCH(B265,PT_DIFFERENTIATION_NTAR_ID,0))</f>
        <v/>
      </c>
      <c r="H265" s="1931"/>
      <c r="I265" s="1808"/>
      <c r="J265" s="1842"/>
      <c r="K265" s="1847"/>
      <c r="L265" s="1931" t="s">
        <v>311</v>
      </c>
      <c r="M265" s="410"/>
      <c r="N265" s="403"/>
      <c r="O265" s="1693"/>
      <c r="P265" s="1693"/>
      <c r="AH265" s="1700">
        <v>0</v>
      </c>
    </row>
    <row s="4523" customFormat="1" customHeight="1" ht="18.75" hidden="1">
      <c r="A266" s="1849"/>
      <c r="B266" s="1849"/>
      <c r="C266" s="438" t="s">
        <v>1150</v>
      </c>
      <c r="D266" s="2531"/>
      <c r="E266" s="2273"/>
      <c r="F266" s="2452"/>
      <c r="G266" s="2496"/>
      <c r="H266" s="1569"/>
      <c r="I266" s="720" t="s">
        <v>1149</v>
      </c>
      <c r="J266" s="640"/>
      <c r="K266" s="1569"/>
      <c r="L266" s="283"/>
      <c r="M266" s="410"/>
      <c r="N266" s="403"/>
      <c r="O266" s="1693"/>
      <c r="P266" s="1693"/>
      <c r="AH266" s="1700">
        <v>0</v>
      </c>
    </row>
    <row s="4523" customFormat="1" customHeight="1" ht="0.75" hidden="1">
      <c r="A267" s="1849"/>
      <c r="B267" s="1849"/>
      <c r="C267" s="438" t="s">
        <v>1159</v>
      </c>
      <c r="D267" s="2531"/>
      <c r="E267" s="2273"/>
      <c r="F267" s="2452"/>
      <c r="G267" s="469"/>
      <c r="H267" s="1569"/>
      <c r="I267" s="720"/>
      <c r="J267" s="640"/>
      <c r="K267" s="1569"/>
      <c r="L267" s="283"/>
      <c r="M267" s="410"/>
      <c r="N267" s="403"/>
      <c r="O267" s="1693"/>
      <c r="P267" s="1693"/>
      <c r="AH267" s="1700">
        <v>0</v>
      </c>
    </row>
    <row s="4523" customFormat="1" customHeight="1" ht="18.75" hidden="1">
      <c r="A268" s="1849" t="s">
        <v>270</v>
      </c>
      <c r="B268" s="1849" t="s">
        <v>271</v>
      </c>
      <c r="C268" s="438"/>
      <c r="D268" s="2531"/>
      <c r="E268" s="2273"/>
      <c r="F268" s="2452" t="str">
        <f>INDEX(PT_DIFFERENTIATION_VTAR,MATCH(A268,PT_DIFFERENTIATION_VTAR_ID,0))</f>
        <v>Тариф на водоотведение</v>
      </c>
      <c r="G268" s="2496" t="str">
        <f>INDEX(PT_DIFFERENTIATION_NTAR,MATCH(B268,PT_DIFFERENTIATION_NTAR_ID,0))</f>
        <v/>
      </c>
      <c r="H268" s="1931"/>
      <c r="I268" s="1808"/>
      <c r="J268" s="1842"/>
      <c r="K268" s="1847"/>
      <c r="L268" s="1931" t="s">
        <v>311</v>
      </c>
      <c r="M268" s="410"/>
      <c r="N268" s="403"/>
      <c r="O268" s="1693"/>
      <c r="P268" s="1693"/>
      <c r="AH268" s="1700">
        <v>0</v>
      </c>
    </row>
    <row s="4523" customFormat="1" customHeight="1" ht="18.75" hidden="1">
      <c r="A269" s="1849"/>
      <c r="B269" s="1849"/>
      <c r="C269" s="438" t="s">
        <v>1150</v>
      </c>
      <c r="D269" s="2531"/>
      <c r="E269" s="2273"/>
      <c r="F269" s="2452"/>
      <c r="G269" s="2496"/>
      <c r="H269" s="1569"/>
      <c r="I269" s="720" t="s">
        <v>1149</v>
      </c>
      <c r="J269" s="640"/>
      <c r="K269" s="1569"/>
      <c r="L269" s="283"/>
      <c r="M269" s="410"/>
      <c r="N269" s="403"/>
      <c r="O269" s="1693"/>
      <c r="P269" s="1693"/>
      <c r="AH269" s="1700">
        <v>0</v>
      </c>
    </row>
    <row s="4523" customFormat="1" customHeight="1" ht="0.75" hidden="1">
      <c r="A270" s="1849"/>
      <c r="B270" s="1849"/>
      <c r="C270" s="438" t="s">
        <v>1159</v>
      </c>
      <c r="D270" s="2531"/>
      <c r="E270" s="2273"/>
      <c r="F270" s="2452"/>
      <c r="G270" s="469"/>
      <c r="H270" s="1569"/>
      <c r="I270" s="720"/>
      <c r="J270" s="640"/>
      <c r="K270" s="1569"/>
      <c r="L270" s="283"/>
      <c r="M270" s="410"/>
      <c r="N270" s="403"/>
      <c r="O270" s="1693"/>
      <c r="P270" s="1693"/>
      <c r="AH270" s="1700">
        <v>0</v>
      </c>
    </row>
    <row s="4523" customFormat="1" customHeight="1" ht="18.75" hidden="1">
      <c r="A271" s="1849" t="s">
        <v>275</v>
      </c>
      <c r="B271" s="1849" t="s">
        <v>276</v>
      </c>
      <c r="C271" s="438"/>
      <c r="D271" s="2531"/>
      <c r="E271" s="2273"/>
      <c r="F271" s="2452" t="str">
        <f>INDEX(PT_DIFFERENTIATION_VTAR,MATCH(A271,PT_DIFFERENTIATION_VTAR_ID,0))</f>
        <v>Тариф на транспортировку сточных вод</v>
      </c>
      <c r="G271" s="2496" t="str">
        <f>INDEX(PT_DIFFERENTIATION_NTAR,MATCH(B271,PT_DIFFERENTIATION_NTAR_ID,0))</f>
        <v/>
      </c>
      <c r="H271" s="1931"/>
      <c r="I271" s="1808"/>
      <c r="J271" s="1842"/>
      <c r="K271" s="1847"/>
      <c r="L271" s="1931" t="s">
        <v>311</v>
      </c>
      <c r="M271" s="410"/>
      <c r="N271" s="403"/>
      <c r="O271" s="1693"/>
      <c r="P271" s="1693"/>
      <c r="AH271" s="1700">
        <v>0</v>
      </c>
    </row>
    <row s="4523" customFormat="1" customHeight="1" ht="18.75" hidden="1">
      <c r="A272" s="1849"/>
      <c r="B272" s="1849"/>
      <c r="C272" s="438" t="s">
        <v>1150</v>
      </c>
      <c r="D272" s="2531"/>
      <c r="E272" s="2273"/>
      <c r="F272" s="2452"/>
      <c r="G272" s="2496"/>
      <c r="H272" s="1569"/>
      <c r="I272" s="720" t="s">
        <v>1149</v>
      </c>
      <c r="J272" s="640"/>
      <c r="K272" s="1569"/>
      <c r="L272" s="283"/>
      <c r="M272" s="410"/>
      <c r="N272" s="403"/>
      <c r="O272" s="1693"/>
      <c r="P272" s="1693"/>
      <c r="AH272" s="1700">
        <v>0</v>
      </c>
    </row>
    <row s="4523" customFormat="1" customHeight="1" ht="0.75" hidden="1">
      <c r="A273" s="1849"/>
      <c r="B273" s="1849"/>
      <c r="C273" s="438" t="s">
        <v>1159</v>
      </c>
      <c r="D273" s="2531"/>
      <c r="E273" s="2273"/>
      <c r="F273" s="2452"/>
      <c r="G273" s="469"/>
      <c r="H273" s="1569"/>
      <c r="I273" s="720"/>
      <c r="J273" s="640"/>
      <c r="K273" s="1569"/>
      <c r="L273" s="283"/>
      <c r="M273" s="410"/>
      <c r="N273" s="403"/>
      <c r="O273" s="1693"/>
      <c r="P273" s="1693"/>
      <c r="AH273" s="1700">
        <v>0</v>
      </c>
    </row>
    <row s="4523" customFormat="1" customHeight="1" ht="18.75" hidden="1">
      <c r="A274" s="1849" t="s">
        <v>280</v>
      </c>
      <c r="B274" s="1849" t="s">
        <v>281</v>
      </c>
      <c r="C274" s="438"/>
      <c r="D274" s="2531"/>
      <c r="E274" s="2273"/>
      <c r="F274" s="2452" t="str">
        <f>INDEX(PT_DIFFERENTIATION_VTAR,MATCH(A274,PT_DIFFERENTIATION_VTAR_ID,0))</f>
        <v>Тариф на подключение (технологическое присоединение) к централизованной системе водоотведения</v>
      </c>
      <c r="G274" s="2496" t="str">
        <f>INDEX(PT_DIFFERENTIATION_NTAR,MATCH(B274,PT_DIFFERENTIATION_NTAR_ID,0))</f>
        <v/>
      </c>
      <c r="H274" s="1931"/>
      <c r="I274" s="1808"/>
      <c r="J274" s="1842"/>
      <c r="K274" s="1847"/>
      <c r="L274" s="1931" t="s">
        <v>311</v>
      </c>
      <c r="M274" s="410"/>
      <c r="N274" s="403"/>
      <c r="O274" s="1693"/>
      <c r="P274" s="1693"/>
      <c r="AH274" s="1700">
        <v>0</v>
      </c>
    </row>
    <row s="4523" customFormat="1" customHeight="1" ht="18.75" hidden="1">
      <c r="A275" s="1849"/>
      <c r="B275" s="1849"/>
      <c r="C275" s="438" t="s">
        <v>1150</v>
      </c>
      <c r="D275" s="2531"/>
      <c r="E275" s="2273"/>
      <c r="F275" s="2452"/>
      <c r="G275" s="2496"/>
      <c r="H275" s="1569"/>
      <c r="I275" s="720" t="s">
        <v>1149</v>
      </c>
      <c r="J275" s="640"/>
      <c r="K275" s="1569"/>
      <c r="L275" s="283"/>
      <c r="M275" s="410"/>
      <c r="N275" s="403"/>
      <c r="O275" s="1693"/>
      <c r="P275" s="1693"/>
      <c r="AH275" s="1700">
        <v>0</v>
      </c>
    </row>
    <row s="4523" customFormat="1" customHeight="1" ht="1.05">
      <c r="A276" s="1849"/>
      <c r="B276" s="1849"/>
      <c r="C276" s="438" t="s">
        <v>1159</v>
      </c>
      <c r="D276" s="2531"/>
      <c r="E276" s="2273"/>
      <c r="F276" s="2452"/>
      <c r="G276" s="469"/>
      <c r="H276" s="1569"/>
      <c r="I276" s="720"/>
      <c r="J276" s="640"/>
      <c r="K276" s="1569"/>
      <c r="L276" s="283"/>
      <c r="M276" s="410"/>
      <c r="N276" s="403"/>
      <c r="O276" s="1693"/>
      <c r="P276" s="1693"/>
      <c r="AH276" s="1700">
        <v>1</v>
      </c>
    </row>
    <row customHeight="1" ht="27.299999999999997">
      <c r="A277" s="1849"/>
      <c r="B277" s="1849"/>
      <c r="D277" s="445"/>
      <c r="E277" s="216" t="s">
        <v>93</v>
      </c>
      <c r="F277"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9"/>
      <c r="H277" s="2529"/>
      <c r="I277" s="2529"/>
      <c r="J277" s="2529"/>
      <c r="K277" s="2529"/>
      <c r="L277" s="2529"/>
      <c r="M277" s="366"/>
      <c r="N277" s="403"/>
      <c r="AH277" s="443">
        <v>26</v>
      </c>
    </row>
    <row s="4523" customFormat="1" customHeight="1" ht="60.75" hidden="1">
      <c r="A278" s="1849" t="s">
        <v>155</v>
      </c>
      <c r="B278" s="1849" t="s">
        <v>156</v>
      </c>
      <c r="C278" s="438"/>
      <c r="D278" s="2531"/>
      <c r="E278" s="2273"/>
      <c r="F278" s="2452"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6" t="str">
        <f>INDEX(PT_DIFFERENTIATION_NTAR,MATCH(B278,PT_DIFFERENTIATION_NTAR_ID,0))</f>
        <v/>
      </c>
      <c r="H278" s="1931"/>
      <c r="I278" s="1808"/>
      <c r="J278" s="1842"/>
      <c r="K278" s="1847"/>
      <c r="L278" s="1931" t="s">
        <v>311</v>
      </c>
      <c r="M27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3"/>
      <c r="O278" s="1693"/>
      <c r="P278" s="1693"/>
      <c r="AH278" s="1700">
        <v>0</v>
      </c>
    </row>
    <row s="4523" customFormat="1" customHeight="1" ht="18.75" hidden="1">
      <c r="A279" s="1849"/>
      <c r="B279" s="1849"/>
      <c r="C279" s="438" t="s">
        <v>1150</v>
      </c>
      <c r="D279" s="2531"/>
      <c r="E279" s="2273"/>
      <c r="F279" s="2452"/>
      <c r="G279" s="2496"/>
      <c r="H279" s="1569"/>
      <c r="I279" s="720" t="s">
        <v>1149</v>
      </c>
      <c r="J279" s="640"/>
      <c r="K279" s="1569"/>
      <c r="L279" s="283"/>
      <c r="M279" s="2239"/>
      <c r="N279" s="403"/>
      <c r="O279" s="1693"/>
      <c r="P279" s="1693"/>
      <c r="AH279" s="1700">
        <v>0</v>
      </c>
    </row>
    <row s="4523" customFormat="1" customHeight="1" ht="0.75" hidden="1">
      <c r="A280" s="1849"/>
      <c r="B280" s="1849"/>
      <c r="C280" s="438" t="s">
        <v>1159</v>
      </c>
      <c r="D280" s="2531"/>
      <c r="E280" s="2273"/>
      <c r="F280" s="2452"/>
      <c r="G280" s="469"/>
      <c r="H280" s="1569"/>
      <c r="I280" s="720"/>
      <c r="J280" s="640"/>
      <c r="K280" s="1569"/>
      <c r="L280" s="283"/>
      <c r="M280" s="2239"/>
      <c r="N280" s="403"/>
      <c r="O280" s="1693"/>
      <c r="P280" s="1693"/>
      <c r="AH280" s="1700">
        <v>0</v>
      </c>
    </row>
    <row s="4523" customFormat="1" customHeight="1" ht="13.5">
      <c r="A281" s="1849" t="s">
        <v>164</v>
      </c>
      <c r="B281" s="1849" t="s">
        <v>165</v>
      </c>
      <c r="C281" s="438"/>
      <c r="D281" s="2531"/>
      <c r="E281" s="2273"/>
      <c r="F281" s="2452"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6" t="str">
        <f>INDEX(PT_DIFFERENTIATION_NTAR,MATCH(B281,PT_DIFFERENTIATION_NTAR_ID,0))</f>
        <v>"Тариф на тепловую энергию (мощность) поставляемую потребителям района Лимбяяха"</v>
      </c>
      <c r="H281" s="1931"/>
      <c r="I281" s="4517">
        <v>46023</v>
      </c>
      <c r="J281" s="1842">
        <v>46387</v>
      </c>
      <c r="K281" s="1847">
        <v>0</v>
      </c>
      <c r="L281" s="1931" t="s">
        <v>311</v>
      </c>
      <c r="M281" s="2240"/>
      <c r="N281" s="403"/>
      <c r="O281" s="1693"/>
      <c r="P281" s="1693"/>
      <c r="AH281" s="1700">
        <v>0</v>
      </c>
    </row>
    <row s="4523" customFormat="1" customHeight="1" ht="13.5">
      <c r="A282" s="4985"/>
      <c r="B282" s="4985"/>
      <c r="C282" s="4491"/>
      <c r="D282" s="4493"/>
      <c r="E282" s="3554"/>
      <c r="F282" s="3554"/>
      <c r="G282" s="3554"/>
      <c r="H282" s="5183" t="s">
        <v>450</v>
      </c>
      <c r="I282" s="4517">
        <v>46388</v>
      </c>
      <c r="J282" s="4518">
        <v>46752</v>
      </c>
      <c r="K282" s="5018">
        <v>0</v>
      </c>
      <c r="L282" s="4544" t="s">
        <v>311</v>
      </c>
      <c r="M282" s="4520"/>
      <c r="N282" s="4528"/>
      <c r="O282" s="4475"/>
      <c r="P282" s="4475"/>
      <c r="Q282" s="4523"/>
      <c r="R282" s="4523"/>
      <c r="S282" s="4523"/>
      <c r="T282" s="4523"/>
      <c r="U282" s="4523"/>
      <c r="V282" s="4523"/>
      <c r="W282" s="4523"/>
      <c r="X282" s="4523"/>
      <c r="Y282" s="4523"/>
      <c r="Z282" s="4523"/>
      <c r="AA282" s="4523"/>
      <c r="AB282" s="4523"/>
      <c r="AC282" s="4523"/>
      <c r="AD282" s="4523"/>
      <c r="AE282" s="4523"/>
      <c r="AF282" s="4523"/>
      <c r="AG282" s="4523"/>
      <c r="AH282" s="4523">
        <v>0</v>
      </c>
    </row>
    <row s="4523" customFormat="1" customHeight="1" ht="13.5">
      <c r="A283" s="4985"/>
      <c r="B283" s="4985"/>
      <c r="C283" s="4491"/>
      <c r="D283" s="4493"/>
      <c r="E283" s="3554"/>
      <c r="F283" s="3554"/>
      <c r="G283" s="3554"/>
      <c r="H283" s="5183" t="s">
        <v>450</v>
      </c>
      <c r="I283" s="4517">
        <v>46753</v>
      </c>
      <c r="J283" s="4518">
        <v>47118</v>
      </c>
      <c r="K283" s="5018">
        <v>0</v>
      </c>
      <c r="L283" s="4544" t="s">
        <v>311</v>
      </c>
      <c r="M283" s="4520"/>
      <c r="N283" s="4528"/>
      <c r="O283" s="4475"/>
      <c r="P283" s="4475"/>
      <c r="Q283" s="4523"/>
      <c r="R283" s="4523"/>
      <c r="S283" s="4523"/>
      <c r="T283" s="4523"/>
      <c r="U283" s="4523"/>
      <c r="V283" s="4523"/>
      <c r="W283" s="4523"/>
      <c r="X283" s="4523"/>
      <c r="Y283" s="4523"/>
      <c r="Z283" s="4523"/>
      <c r="AA283" s="4523"/>
      <c r="AB283" s="4523"/>
      <c r="AC283" s="4523"/>
      <c r="AD283" s="4523"/>
      <c r="AE283" s="4523"/>
      <c r="AF283" s="4523"/>
      <c r="AG283" s="4523"/>
      <c r="AH283" s="4523">
        <v>0</v>
      </c>
    </row>
    <row s="4523" customFormat="1" customHeight="1" ht="18.75">
      <c r="A284" s="1849"/>
      <c r="B284" s="1849"/>
      <c r="C284" s="438" t="s">
        <v>1150</v>
      </c>
      <c r="D284" s="2531"/>
      <c r="E284" s="2273"/>
      <c r="F284" s="2452"/>
      <c r="G284" s="2496"/>
      <c r="H284" s="1569"/>
      <c r="I284" s="720" t="s">
        <v>1149</v>
      </c>
      <c r="J284" s="640"/>
      <c r="K284" s="1569"/>
      <c r="L284" s="283"/>
      <c r="M284" s="1930"/>
      <c r="N284" s="403"/>
      <c r="O284" s="1693"/>
      <c r="P284" s="1693"/>
      <c r="AH284" s="1700">
        <v>0</v>
      </c>
    </row>
    <row s="4523" customFormat="1" customHeight="1" ht="0.75">
      <c r="A285" s="1849"/>
      <c r="B285" s="1849"/>
      <c r="C285" s="438" t="s">
        <v>1159</v>
      </c>
      <c r="D285" s="2531"/>
      <c r="E285" s="2273"/>
      <c r="F285" s="2452"/>
      <c r="G285" s="469"/>
      <c r="H285" s="1569"/>
      <c r="I285" s="720"/>
      <c r="J285" s="640"/>
      <c r="K285" s="1569"/>
      <c r="L285" s="283"/>
      <c r="M285" s="410"/>
      <c r="N285" s="403"/>
      <c r="O285" s="1693"/>
      <c r="P285" s="1693"/>
      <c r="AH285" s="1700">
        <v>0</v>
      </c>
    </row>
    <row s="4523" customFormat="1" customHeight="1" ht="45" hidden="1">
      <c r="A286" s="1849" t="s">
        <v>174</v>
      </c>
      <c r="B286" s="1849" t="s">
        <v>175</v>
      </c>
      <c r="C286" s="438"/>
      <c r="D286" s="2531"/>
      <c r="E286" s="2273"/>
      <c r="F286" s="2452"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96" t="str">
        <f>INDEX(PT_DIFFERENTIATION_NTAR,MATCH(B286,PT_DIFFERENTIATION_NTAR_ID,0))</f>
        <v/>
      </c>
      <c r="H286" s="1931"/>
      <c r="I286" s="1808"/>
      <c r="J286" s="1842"/>
      <c r="K286" s="1847"/>
      <c r="L286" s="1931" t="s">
        <v>311</v>
      </c>
      <c r="M286" s="410"/>
      <c r="N286" s="403"/>
      <c r="O286" s="1693"/>
      <c r="P286" s="1693"/>
      <c r="AH286" s="1700">
        <v>0</v>
      </c>
    </row>
    <row s="4523" customFormat="1" customHeight="1" ht="18.75" hidden="1">
      <c r="A287" s="1849"/>
      <c r="B287" s="1849"/>
      <c r="C287" s="438" t="s">
        <v>1150</v>
      </c>
      <c r="D287" s="2531"/>
      <c r="E287" s="2273"/>
      <c r="F287" s="2452"/>
      <c r="G287" s="2496"/>
      <c r="H287" s="1569"/>
      <c r="I287" s="720" t="s">
        <v>1149</v>
      </c>
      <c r="J287" s="640"/>
      <c r="K287" s="1569"/>
      <c r="L287" s="283"/>
      <c r="M287" s="410"/>
      <c r="N287" s="403"/>
      <c r="O287" s="1693"/>
      <c r="P287" s="1693"/>
      <c r="AH287" s="1700">
        <v>0</v>
      </c>
    </row>
    <row s="4523" customFormat="1" customHeight="1" ht="0.75" hidden="1">
      <c r="A288" s="1849"/>
      <c r="B288" s="1849"/>
      <c r="C288" s="438" t="s">
        <v>1159</v>
      </c>
      <c r="D288" s="2531"/>
      <c r="E288" s="2273"/>
      <c r="F288" s="2452"/>
      <c r="G288" s="469"/>
      <c r="H288" s="1569"/>
      <c r="I288" s="720"/>
      <c r="J288" s="640"/>
      <c r="K288" s="1569"/>
      <c r="L288" s="283"/>
      <c r="M288" s="410"/>
      <c r="N288" s="403"/>
      <c r="O288" s="1693"/>
      <c r="P288" s="1693"/>
      <c r="AH288" s="1700">
        <v>0</v>
      </c>
    </row>
    <row s="4523" customFormat="1" customHeight="1" ht="45" hidden="1">
      <c r="A289" s="1849" t="s">
        <v>180</v>
      </c>
      <c r="B289" s="1849" t="s">
        <v>181</v>
      </c>
      <c r="C289" s="438"/>
      <c r="D289" s="2531"/>
      <c r="E289" s="2273"/>
      <c r="F289" s="2452"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6" t="str">
        <f>INDEX(PT_DIFFERENTIATION_NTAR,MATCH(B289,PT_DIFFERENTIATION_NTAR_ID,0))</f>
        <v/>
      </c>
      <c r="H289" s="1931"/>
      <c r="I289" s="1808"/>
      <c r="J289" s="1842"/>
      <c r="K289" s="1847"/>
      <c r="L289" s="1931" t="s">
        <v>311</v>
      </c>
      <c r="M289" s="410"/>
      <c r="N289" s="403"/>
      <c r="O289" s="1693"/>
      <c r="P289" s="1693"/>
      <c r="AH289" s="1700">
        <v>0</v>
      </c>
    </row>
    <row s="4523" customFormat="1" customHeight="1" ht="18.75" hidden="1">
      <c r="A290" s="1849"/>
      <c r="B290" s="1849"/>
      <c r="C290" s="438" t="s">
        <v>1150</v>
      </c>
      <c r="D290" s="2531"/>
      <c r="E290" s="2273"/>
      <c r="F290" s="2452"/>
      <c r="G290" s="2496"/>
      <c r="H290" s="1569"/>
      <c r="I290" s="720" t="s">
        <v>1149</v>
      </c>
      <c r="J290" s="640"/>
      <c r="K290" s="1569"/>
      <c r="L290" s="283"/>
      <c r="M290" s="410"/>
      <c r="N290" s="403"/>
      <c r="O290" s="1693"/>
      <c r="P290" s="1693"/>
      <c r="AH290" s="1700">
        <v>0</v>
      </c>
    </row>
    <row s="4523" customFormat="1" customHeight="1" ht="0.75" hidden="1">
      <c r="A291" s="1849"/>
      <c r="B291" s="1849"/>
      <c r="C291" s="438" t="s">
        <v>1159</v>
      </c>
      <c r="D291" s="2531"/>
      <c r="E291" s="2273"/>
      <c r="F291" s="2452"/>
      <c r="G291" s="469"/>
      <c r="H291" s="1569"/>
      <c r="I291" s="720"/>
      <c r="J291" s="640"/>
      <c r="K291" s="1569"/>
      <c r="L291" s="283"/>
      <c r="M291" s="410"/>
      <c r="N291" s="403"/>
      <c r="O291" s="1693"/>
      <c r="P291" s="1693"/>
      <c r="AH291" s="1700">
        <v>0</v>
      </c>
    </row>
    <row s="4523" customFormat="1" customHeight="1" ht="18.75" hidden="1">
      <c r="A292" s="1849" t="s">
        <v>186</v>
      </c>
      <c r="B292" s="1849" t="s">
        <v>187</v>
      </c>
      <c r="C292" s="438"/>
      <c r="D292" s="2531"/>
      <c r="E292" s="2273"/>
      <c r="F292" s="2452" t="str">
        <f>INDEX(PT_DIFFERENTIATION_VTAR,MATCH(A292,PT_DIFFERENTIATION_VTAR_ID,0))</f>
        <v>Тарифы на услуги по передаче тепловой энергии</v>
      </c>
      <c r="G292" s="2496" t="str">
        <f>INDEX(PT_DIFFERENTIATION_NTAR,MATCH(B292,PT_DIFFERENTIATION_NTAR_ID,0))</f>
        <v/>
      </c>
      <c r="H292" s="1931"/>
      <c r="I292" s="1808"/>
      <c r="J292" s="1842"/>
      <c r="K292" s="1847"/>
      <c r="L292" s="1931" t="s">
        <v>311</v>
      </c>
      <c r="M292" s="410"/>
      <c r="N292" s="403"/>
      <c r="O292" s="1693"/>
      <c r="P292" s="1693"/>
      <c r="AH292" s="1700">
        <v>0</v>
      </c>
    </row>
    <row s="4523" customFormat="1" customHeight="1" ht="18.75" hidden="1">
      <c r="A293" s="1849"/>
      <c r="B293" s="1849"/>
      <c r="C293" s="438" t="s">
        <v>1150</v>
      </c>
      <c r="D293" s="2531"/>
      <c r="E293" s="2273"/>
      <c r="F293" s="2452"/>
      <c r="G293" s="2496"/>
      <c r="H293" s="1569"/>
      <c r="I293" s="720" t="s">
        <v>1149</v>
      </c>
      <c r="J293" s="640"/>
      <c r="K293" s="1569"/>
      <c r="L293" s="283"/>
      <c r="M293" s="410"/>
      <c r="N293" s="403"/>
      <c r="O293" s="1693"/>
      <c r="P293" s="1693"/>
      <c r="AH293" s="1700">
        <v>0</v>
      </c>
    </row>
    <row s="4523" customFormat="1" customHeight="1" ht="0.75" hidden="1">
      <c r="A294" s="1849"/>
      <c r="B294" s="1849"/>
      <c r="C294" s="438" t="s">
        <v>1159</v>
      </c>
      <c r="D294" s="2531"/>
      <c r="E294" s="2273"/>
      <c r="F294" s="2452"/>
      <c r="G294" s="469"/>
      <c r="H294" s="1569"/>
      <c r="I294" s="720"/>
      <c r="J294" s="640"/>
      <c r="K294" s="1569"/>
      <c r="L294" s="283"/>
      <c r="M294" s="410"/>
      <c r="N294" s="403"/>
      <c r="O294" s="1693"/>
      <c r="P294" s="1693"/>
      <c r="AH294" s="1700">
        <v>0</v>
      </c>
    </row>
    <row s="4523" customFormat="1" customHeight="1" ht="18.75" hidden="1">
      <c r="A295" s="1849" t="s">
        <v>192</v>
      </c>
      <c r="B295" s="1849" t="s">
        <v>193</v>
      </c>
      <c r="C295" s="438"/>
      <c r="D295" s="2531"/>
      <c r="E295" s="2273"/>
      <c r="F295" s="2452" t="str">
        <f>INDEX(PT_DIFFERENTIATION_VTAR,MATCH(A295,PT_DIFFERENTIATION_VTAR_ID,0))</f>
        <v>Тарифы на услуги по передаче теплоносителя</v>
      </c>
      <c r="G295" s="2496" t="str">
        <f>INDEX(PT_DIFFERENTIATION_NTAR,MATCH(B295,PT_DIFFERENTIATION_NTAR_ID,0))</f>
        <v/>
      </c>
      <c r="H295" s="1931"/>
      <c r="I295" s="1808"/>
      <c r="J295" s="1842"/>
      <c r="K295" s="1847"/>
      <c r="L295" s="1931" t="s">
        <v>311</v>
      </c>
      <c r="M295" s="410"/>
      <c r="N295" s="403"/>
      <c r="O295" s="1693"/>
      <c r="P295" s="1693"/>
      <c r="AH295" s="1700">
        <v>0</v>
      </c>
    </row>
    <row s="4523" customFormat="1" customHeight="1" ht="18.75" hidden="1">
      <c r="A296" s="1849"/>
      <c r="B296" s="1849"/>
      <c r="C296" s="438" t="s">
        <v>1150</v>
      </c>
      <c r="D296" s="2531"/>
      <c r="E296" s="2273"/>
      <c r="F296" s="2452"/>
      <c r="G296" s="2496"/>
      <c r="H296" s="1569"/>
      <c r="I296" s="720" t="s">
        <v>1149</v>
      </c>
      <c r="J296" s="640"/>
      <c r="K296" s="1569"/>
      <c r="L296" s="283"/>
      <c r="M296" s="410"/>
      <c r="N296" s="403"/>
      <c r="O296" s="1693"/>
      <c r="P296" s="1693"/>
      <c r="AH296" s="1700">
        <v>0</v>
      </c>
    </row>
    <row s="4523" customFormat="1" customHeight="1" ht="0.75" hidden="1">
      <c r="A297" s="1849"/>
      <c r="B297" s="1849"/>
      <c r="C297" s="438" t="s">
        <v>1159</v>
      </c>
      <c r="D297" s="2531"/>
      <c r="E297" s="2273"/>
      <c r="F297" s="2452"/>
      <c r="G297" s="469"/>
      <c r="H297" s="1569"/>
      <c r="I297" s="720"/>
      <c r="J297" s="640"/>
      <c r="K297" s="1569"/>
      <c r="L297" s="283"/>
      <c r="M297" s="410"/>
      <c r="N297" s="403"/>
      <c r="O297" s="1693"/>
      <c r="P297" s="1693"/>
      <c r="AH297" s="1700">
        <v>0</v>
      </c>
    </row>
    <row s="4523" customFormat="1" customHeight="1" ht="18.75" hidden="1">
      <c r="A298" s="1849" t="s">
        <v>198</v>
      </c>
      <c r="B298" s="1849" t="s">
        <v>199</v>
      </c>
      <c r="C298" s="438"/>
      <c r="D298" s="2531"/>
      <c r="E298" s="2273"/>
      <c r="F298" s="2452"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6" t="str">
        <f>INDEX(PT_DIFFERENTIATION_NTAR,MATCH(B298,PT_DIFFERENTIATION_NTAR_ID,0))</f>
        <v/>
      </c>
      <c r="H298" s="1931"/>
      <c r="I298" s="1808"/>
      <c r="J298" s="1842"/>
      <c r="K298" s="1847"/>
      <c r="L298" s="1931" t="s">
        <v>311</v>
      </c>
      <c r="M298" s="410"/>
      <c r="N298" s="403"/>
      <c r="O298" s="1693"/>
      <c r="P298" s="1693"/>
      <c r="AH298" s="1700">
        <v>0</v>
      </c>
    </row>
    <row s="4523" customFormat="1" customHeight="1" ht="18.75" hidden="1">
      <c r="A299" s="1849"/>
      <c r="B299" s="1849"/>
      <c r="C299" s="438" t="s">
        <v>1150</v>
      </c>
      <c r="D299" s="2531"/>
      <c r="E299" s="2273"/>
      <c r="F299" s="2452"/>
      <c r="G299" s="2496"/>
      <c r="H299" s="1569"/>
      <c r="I299" s="720" t="s">
        <v>1149</v>
      </c>
      <c r="J299" s="640"/>
      <c r="K299" s="1569"/>
      <c r="L299" s="283"/>
      <c r="M299" s="410"/>
      <c r="N299" s="403"/>
      <c r="O299" s="1693"/>
      <c r="P299" s="1693"/>
      <c r="AH299" s="1700">
        <v>0</v>
      </c>
    </row>
    <row s="4523" customFormat="1" customHeight="1" ht="0.75" hidden="1">
      <c r="A300" s="1849"/>
      <c r="B300" s="1849"/>
      <c r="C300" s="438" t="s">
        <v>1159</v>
      </c>
      <c r="D300" s="2531"/>
      <c r="E300" s="2273"/>
      <c r="F300" s="2452"/>
      <c r="G300" s="469"/>
      <c r="H300" s="1569"/>
      <c r="I300" s="720"/>
      <c r="J300" s="640"/>
      <c r="K300" s="1569"/>
      <c r="L300" s="283"/>
      <c r="M300" s="410"/>
      <c r="N300" s="403"/>
      <c r="O300" s="1693"/>
      <c r="P300" s="1693"/>
      <c r="AH300" s="1700">
        <v>0</v>
      </c>
    </row>
    <row s="4523" customFormat="1" customHeight="1" ht="18.75" hidden="1">
      <c r="A301" s="1849" t="s">
        <v>204</v>
      </c>
      <c r="B301" s="1849" t="s">
        <v>205</v>
      </c>
      <c r="C301" s="438"/>
      <c r="D301" s="2531"/>
      <c r="E301" s="2273"/>
      <c r="F301" s="2452" t="str">
        <f>INDEX(PT_DIFFERENTIATION_VTAR,MATCH(A301,PT_DIFFERENTIATION_VTAR_ID,0))</f>
        <v>Плата за подключение (технологическое присоединение) к системе теплоснабжения</v>
      </c>
      <c r="G301" s="2496" t="str">
        <f>INDEX(PT_DIFFERENTIATION_NTAR,MATCH(B301,PT_DIFFERENTIATION_NTAR_ID,0))</f>
        <v/>
      </c>
      <c r="H301" s="1931"/>
      <c r="I301" s="1808"/>
      <c r="J301" s="1842"/>
      <c r="K301" s="1847"/>
      <c r="L301" s="1931" t="s">
        <v>311</v>
      </c>
      <c r="M301" s="410"/>
      <c r="N301" s="403"/>
      <c r="O301" s="1693"/>
      <c r="P301" s="1693"/>
      <c r="AH301" s="1700">
        <v>0</v>
      </c>
    </row>
    <row s="4523" customFormat="1" customHeight="1" ht="18.75" hidden="1">
      <c r="A302" s="1849"/>
      <c r="B302" s="1849"/>
      <c r="C302" s="438" t="s">
        <v>1150</v>
      </c>
      <c r="D302" s="2531"/>
      <c r="E302" s="2273"/>
      <c r="F302" s="2452"/>
      <c r="G302" s="2496"/>
      <c r="H302" s="1569"/>
      <c r="I302" s="720" t="s">
        <v>1149</v>
      </c>
      <c r="J302" s="640"/>
      <c r="K302" s="1569"/>
      <c r="L302" s="283"/>
      <c r="M302" s="410"/>
      <c r="N302" s="403"/>
      <c r="O302" s="1693"/>
      <c r="P302" s="1693"/>
      <c r="AH302" s="1700">
        <v>0</v>
      </c>
    </row>
    <row s="4523" customFormat="1" customHeight="1" ht="0.75" hidden="1">
      <c r="A303" s="1849"/>
      <c r="B303" s="1849"/>
      <c r="C303" s="438" t="s">
        <v>1159</v>
      </c>
      <c r="D303" s="2531"/>
      <c r="E303" s="2273"/>
      <c r="F303" s="2452"/>
      <c r="G303" s="469"/>
      <c r="H303" s="1569"/>
      <c r="I303" s="720"/>
      <c r="J303" s="640"/>
      <c r="K303" s="1569"/>
      <c r="L303" s="283"/>
      <c r="M303" s="410"/>
      <c r="N303" s="403"/>
      <c r="O303" s="1693"/>
      <c r="P303" s="1693"/>
      <c r="AH303" s="1700">
        <v>0</v>
      </c>
    </row>
    <row s="4523" customFormat="1" customHeight="1" ht="18.75" hidden="1">
      <c r="A304" s="1849" t="s">
        <v>210</v>
      </c>
      <c r="B304" s="1849" t="s">
        <v>211</v>
      </c>
      <c r="C304" s="438"/>
      <c r="D304" s="2531"/>
      <c r="E304" s="2273"/>
      <c r="F304" s="2452" t="str">
        <f>INDEX(PT_DIFFERENTIATION_VTAR,MATCH(A304,PT_DIFFERENTIATION_VTAR_ID,0))</f>
        <v>Плата за подключение (технологическое присоединение) к системе теплоснабжения (индивидуальная)</v>
      </c>
      <c r="G304" s="2496" t="str">
        <f>INDEX(PT_DIFFERENTIATION_NTAR,MATCH(B304,PT_DIFFERENTIATION_NTAR_ID,0))</f>
        <v/>
      </c>
      <c r="H304" s="2058"/>
      <c r="I304" s="1808"/>
      <c r="J304" s="1842"/>
      <c r="K304" s="1847"/>
      <c r="L304" s="2058" t="s">
        <v>311</v>
      </c>
      <c r="M304" s="410"/>
      <c r="N304" s="403"/>
      <c r="O304" s="1693"/>
      <c r="P304" s="1693"/>
      <c r="AH304" s="1700">
        <v>0</v>
      </c>
    </row>
    <row s="4523" customFormat="1" customHeight="1" ht="18.75" hidden="1">
      <c r="A305" s="1849"/>
      <c r="B305" s="1849"/>
      <c r="C305" s="438" t="s">
        <v>1150</v>
      </c>
      <c r="D305" s="2531"/>
      <c r="E305" s="2273"/>
      <c r="F305" s="2452"/>
      <c r="G305" s="2496"/>
      <c r="H305" s="1569"/>
      <c r="I305" s="720" t="s">
        <v>1149</v>
      </c>
      <c r="J305" s="640"/>
      <c r="K305" s="1569"/>
      <c r="L305" s="283"/>
      <c r="M305" s="410"/>
      <c r="N305" s="403"/>
      <c r="O305" s="1693"/>
      <c r="P305" s="1693"/>
      <c r="AH305" s="1700">
        <v>0</v>
      </c>
    </row>
    <row s="4523" customFormat="1" customHeight="1" ht="0.75" hidden="1">
      <c r="A306" s="1849"/>
      <c r="B306" s="1849"/>
      <c r="C306" s="438" t="s">
        <v>1159</v>
      </c>
      <c r="D306" s="2531"/>
      <c r="E306" s="2273"/>
      <c r="F306" s="2452"/>
      <c r="G306" s="469"/>
      <c r="H306" s="1569"/>
      <c r="I306" s="720"/>
      <c r="J306" s="640"/>
      <c r="K306" s="1569"/>
      <c r="L306" s="283"/>
      <c r="M306" s="410"/>
      <c r="N306" s="403"/>
      <c r="O306" s="1693"/>
      <c r="P306" s="1693"/>
      <c r="AH306" s="1700">
        <v>0</v>
      </c>
    </row>
    <row s="4523" customFormat="1" customHeight="1" ht="18.75" hidden="1">
      <c r="A307" s="1849" t="s">
        <v>230</v>
      </c>
      <c r="B307" s="1849" t="s">
        <v>231</v>
      </c>
      <c r="C307" s="438"/>
      <c r="D307" s="2531"/>
      <c r="E307" s="2273"/>
      <c r="F307" s="2452" t="str">
        <f>INDEX(PT_DIFFERENTIATION_VTAR,MATCH(A307,PT_DIFFERENTIATION_VTAR_ID,0))</f>
        <v>Тариф на питьевую воду (питьевое водоснабжение)</v>
      </c>
      <c r="G307" s="2496" t="str">
        <f>INDEX(PT_DIFFERENTIATION_NTAR,MATCH(B307,PT_DIFFERENTIATION_NTAR_ID,0))</f>
        <v/>
      </c>
      <c r="H307" s="1931"/>
      <c r="I307" s="1808"/>
      <c r="J307" s="1842"/>
      <c r="K307" s="1847"/>
      <c r="L307" s="1931" t="s">
        <v>311</v>
      </c>
      <c r="M307" s="410"/>
      <c r="N307" s="403"/>
      <c r="O307" s="1693"/>
      <c r="P307" s="1693"/>
      <c r="AH307" s="1700">
        <v>0</v>
      </c>
    </row>
    <row s="4523" customFormat="1" customHeight="1" ht="18.75" hidden="1">
      <c r="A308" s="1849"/>
      <c r="B308" s="1849"/>
      <c r="C308" s="438" t="s">
        <v>1150</v>
      </c>
      <c r="D308" s="2531"/>
      <c r="E308" s="2273"/>
      <c r="F308" s="2452"/>
      <c r="G308" s="2496"/>
      <c r="H308" s="1569"/>
      <c r="I308" s="720" t="s">
        <v>1149</v>
      </c>
      <c r="J308" s="640"/>
      <c r="K308" s="1569"/>
      <c r="L308" s="283"/>
      <c r="M308" s="410"/>
      <c r="N308" s="403"/>
      <c r="O308" s="1693"/>
      <c r="P308" s="1693"/>
      <c r="AH308" s="1700">
        <v>0</v>
      </c>
    </row>
    <row s="4523" customFormat="1" customHeight="1" ht="0.75" hidden="1">
      <c r="A309" s="1849"/>
      <c r="B309" s="1849"/>
      <c r="C309" s="438" t="s">
        <v>1159</v>
      </c>
      <c r="D309" s="2531"/>
      <c r="E309" s="2273"/>
      <c r="F309" s="2452"/>
      <c r="G309" s="469"/>
      <c r="H309" s="1569"/>
      <c r="I309" s="720"/>
      <c r="J309" s="640"/>
      <c r="K309" s="1569"/>
      <c r="L309" s="283"/>
      <c r="M309" s="410"/>
      <c r="N309" s="403"/>
      <c r="O309" s="1693"/>
      <c r="P309" s="1693"/>
      <c r="AH309" s="1700">
        <v>0</v>
      </c>
    </row>
    <row s="4523" customFormat="1" customHeight="1" ht="18.75" hidden="1">
      <c r="A310" s="1849" t="s">
        <v>235</v>
      </c>
      <c r="B310" s="1849" t="s">
        <v>236</v>
      </c>
      <c r="C310" s="438"/>
      <c r="D310" s="2531"/>
      <c r="E310" s="2273"/>
      <c r="F310" s="2452" t="str">
        <f>INDEX(PT_DIFFERENTIATION_VTAR,MATCH(A310,PT_DIFFERENTIATION_VTAR_ID,0))</f>
        <v>Тариф на техническую воду</v>
      </c>
      <c r="G310" s="2496" t="str">
        <f>INDEX(PT_DIFFERENTIATION_NTAR,MATCH(B310,PT_DIFFERENTIATION_NTAR_ID,0))</f>
        <v/>
      </c>
      <c r="H310" s="1931"/>
      <c r="I310" s="1808"/>
      <c r="J310" s="1842"/>
      <c r="K310" s="1847"/>
      <c r="L310" s="1931" t="s">
        <v>311</v>
      </c>
      <c r="M310" s="410"/>
      <c r="N310" s="403"/>
      <c r="O310" s="1693"/>
      <c r="P310" s="1693"/>
      <c r="AH310" s="1700">
        <v>0</v>
      </c>
    </row>
    <row s="4523" customFormat="1" customHeight="1" ht="18.75" hidden="1">
      <c r="A311" s="1849"/>
      <c r="B311" s="1849"/>
      <c r="C311" s="438" t="s">
        <v>1150</v>
      </c>
      <c r="D311" s="2531"/>
      <c r="E311" s="2273"/>
      <c r="F311" s="2452"/>
      <c r="G311" s="2496"/>
      <c r="H311" s="1569"/>
      <c r="I311" s="720" t="s">
        <v>1149</v>
      </c>
      <c r="J311" s="640"/>
      <c r="K311" s="1569"/>
      <c r="L311" s="283"/>
      <c r="M311" s="410"/>
      <c r="N311" s="403"/>
      <c r="O311" s="1693"/>
      <c r="P311" s="1693"/>
      <c r="AH311" s="1700">
        <v>0</v>
      </c>
    </row>
    <row s="4523" customFormat="1" customHeight="1" ht="0.75" hidden="1">
      <c r="A312" s="1849"/>
      <c r="B312" s="1849"/>
      <c r="C312" s="438" t="s">
        <v>1159</v>
      </c>
      <c r="D312" s="2531"/>
      <c r="E312" s="2273"/>
      <c r="F312" s="2452"/>
      <c r="G312" s="469"/>
      <c r="H312" s="1569"/>
      <c r="I312" s="720"/>
      <c r="J312" s="640"/>
      <c r="K312" s="1569"/>
      <c r="L312" s="283"/>
      <c r="M312" s="410"/>
      <c r="N312" s="403"/>
      <c r="O312" s="1693"/>
      <c r="P312" s="1693"/>
      <c r="AH312" s="1700">
        <v>0</v>
      </c>
    </row>
    <row s="4523" customFormat="1" customHeight="1" ht="18.75" hidden="1">
      <c r="A313" s="1849" t="s">
        <v>240</v>
      </c>
      <c r="B313" s="1849" t="s">
        <v>241</v>
      </c>
      <c r="C313" s="438"/>
      <c r="D313" s="2531"/>
      <c r="E313" s="2273"/>
      <c r="F313" s="2452" t="str">
        <f>INDEX(PT_DIFFERENTIATION_VTAR,MATCH(A313,PT_DIFFERENTIATION_VTAR_ID,0))</f>
        <v>Тариф на транспортировку воды</v>
      </c>
      <c r="G313" s="2496" t="str">
        <f>INDEX(PT_DIFFERENTIATION_NTAR,MATCH(B313,PT_DIFFERENTIATION_NTAR_ID,0))</f>
        <v/>
      </c>
      <c r="H313" s="1931"/>
      <c r="I313" s="1808"/>
      <c r="J313" s="1842"/>
      <c r="K313" s="1847"/>
      <c r="L313" s="1931" t="s">
        <v>311</v>
      </c>
      <c r="M313" s="410"/>
      <c r="N313" s="403"/>
      <c r="O313" s="1693"/>
      <c r="P313" s="1693"/>
      <c r="AH313" s="1700">
        <v>0</v>
      </c>
    </row>
    <row s="4523" customFormat="1" customHeight="1" ht="18.75" hidden="1">
      <c r="A314" s="1849"/>
      <c r="B314" s="1849"/>
      <c r="C314" s="438" t="s">
        <v>1150</v>
      </c>
      <c r="D314" s="2531"/>
      <c r="E314" s="2273"/>
      <c r="F314" s="2452"/>
      <c r="G314" s="2496"/>
      <c r="H314" s="1569"/>
      <c r="I314" s="720" t="s">
        <v>1149</v>
      </c>
      <c r="J314" s="640"/>
      <c r="K314" s="1569"/>
      <c r="L314" s="283"/>
      <c r="M314" s="410"/>
      <c r="N314" s="403"/>
      <c r="O314" s="1693"/>
      <c r="P314" s="1693"/>
      <c r="AH314" s="1700">
        <v>0</v>
      </c>
    </row>
    <row s="4523" customFormat="1" customHeight="1" ht="0.75" hidden="1">
      <c r="A315" s="1849"/>
      <c r="B315" s="1849"/>
      <c r="C315" s="438" t="s">
        <v>1159</v>
      </c>
      <c r="D315" s="2531"/>
      <c r="E315" s="2273"/>
      <c r="F315" s="2452"/>
      <c r="G315" s="469"/>
      <c r="H315" s="1569"/>
      <c r="I315" s="720"/>
      <c r="J315" s="640"/>
      <c r="K315" s="1569"/>
      <c r="L315" s="283"/>
      <c r="M315" s="410"/>
      <c r="N315" s="403"/>
      <c r="O315" s="1693"/>
      <c r="P315" s="1693"/>
      <c r="AH315" s="1700">
        <v>0</v>
      </c>
    </row>
    <row s="4523" customFormat="1" customHeight="1" ht="18.75" hidden="1">
      <c r="A316" s="1849" t="s">
        <v>245</v>
      </c>
      <c r="B316" s="1849" t="s">
        <v>246</v>
      </c>
      <c r="C316" s="438"/>
      <c r="D316" s="2531"/>
      <c r="E316" s="2273"/>
      <c r="F316" s="2452" t="str">
        <f>INDEX(PT_DIFFERENTIATION_VTAR,MATCH(A316,PT_DIFFERENTIATION_VTAR_ID,0))</f>
        <v>Тариф на подвоз воды</v>
      </c>
      <c r="G316" s="2496" t="str">
        <f>INDEX(PT_DIFFERENTIATION_NTAR,MATCH(B316,PT_DIFFERENTIATION_NTAR_ID,0))</f>
        <v/>
      </c>
      <c r="H316" s="1931"/>
      <c r="I316" s="1808"/>
      <c r="J316" s="1842"/>
      <c r="K316" s="1847"/>
      <c r="L316" s="1931" t="s">
        <v>311</v>
      </c>
      <c r="M316" s="410"/>
      <c r="N316" s="403"/>
      <c r="O316" s="1693"/>
      <c r="P316" s="1693"/>
      <c r="AH316" s="1700">
        <v>0</v>
      </c>
    </row>
    <row s="4523" customFormat="1" customHeight="1" ht="18.75" hidden="1">
      <c r="A317" s="1849"/>
      <c r="B317" s="1849"/>
      <c r="C317" s="438" t="s">
        <v>1150</v>
      </c>
      <c r="D317" s="2531"/>
      <c r="E317" s="2273"/>
      <c r="F317" s="2452"/>
      <c r="G317" s="2496"/>
      <c r="H317" s="1569"/>
      <c r="I317" s="720" t="s">
        <v>1149</v>
      </c>
      <c r="J317" s="640"/>
      <c r="K317" s="1569"/>
      <c r="L317" s="283"/>
      <c r="M317" s="410"/>
      <c r="N317" s="403"/>
      <c r="O317" s="1693"/>
      <c r="P317" s="1693"/>
      <c r="AH317" s="1700">
        <v>0</v>
      </c>
    </row>
    <row s="4523" customFormat="1" customHeight="1" ht="0.75" hidden="1">
      <c r="A318" s="1849"/>
      <c r="B318" s="1849"/>
      <c r="C318" s="438" t="s">
        <v>1159</v>
      </c>
      <c r="D318" s="2531"/>
      <c r="E318" s="2273"/>
      <c r="F318" s="2452"/>
      <c r="G318" s="469"/>
      <c r="H318" s="1569"/>
      <c r="I318" s="720"/>
      <c r="J318" s="640"/>
      <c r="K318" s="1569"/>
      <c r="L318" s="283"/>
      <c r="M318" s="410"/>
      <c r="N318" s="403"/>
      <c r="O318" s="1693"/>
      <c r="P318" s="1693"/>
      <c r="AH318" s="1700">
        <v>0</v>
      </c>
    </row>
    <row s="4523" customFormat="1" customHeight="1" ht="18.75" hidden="1">
      <c r="A319" s="1849" t="s">
        <v>250</v>
      </c>
      <c r="B319" s="1849" t="s">
        <v>251</v>
      </c>
      <c r="C319" s="438"/>
      <c r="D319" s="2531"/>
      <c r="E319" s="2273"/>
      <c r="F319" s="2452"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6" t="str">
        <f>INDEX(PT_DIFFERENTIATION_NTAR,MATCH(B319,PT_DIFFERENTIATION_NTAR_ID,0))</f>
        <v/>
      </c>
      <c r="H319" s="1931"/>
      <c r="I319" s="1808"/>
      <c r="J319" s="1842"/>
      <c r="K319" s="1847"/>
      <c r="L319" s="1931" t="s">
        <v>311</v>
      </c>
      <c r="M319" s="410"/>
      <c r="N319" s="403"/>
      <c r="O319" s="1693"/>
      <c r="P319" s="1693"/>
      <c r="AH319" s="1700">
        <v>0</v>
      </c>
    </row>
    <row s="4523" customFormat="1" customHeight="1" ht="18.75" hidden="1">
      <c r="A320" s="1849"/>
      <c r="B320" s="1849"/>
      <c r="C320" s="438" t="s">
        <v>1150</v>
      </c>
      <c r="D320" s="2531"/>
      <c r="E320" s="2273"/>
      <c r="F320" s="2452"/>
      <c r="G320" s="2496"/>
      <c r="H320" s="1569"/>
      <c r="I320" s="720" t="s">
        <v>1149</v>
      </c>
      <c r="J320" s="640"/>
      <c r="K320" s="1569"/>
      <c r="L320" s="283"/>
      <c r="M320" s="410"/>
      <c r="N320" s="403"/>
      <c r="O320" s="1693"/>
      <c r="P320" s="1693"/>
      <c r="AH320" s="1700">
        <v>0</v>
      </c>
    </row>
    <row s="4523" customFormat="1" customHeight="1" ht="0.75" hidden="1">
      <c r="A321" s="1849"/>
      <c r="B321" s="1849"/>
      <c r="C321" s="438" t="s">
        <v>1159</v>
      </c>
      <c r="D321" s="2531"/>
      <c r="E321" s="2273"/>
      <c r="F321" s="2452"/>
      <c r="G321" s="469"/>
      <c r="H321" s="1569"/>
      <c r="I321" s="720"/>
      <c r="J321" s="640"/>
      <c r="K321" s="1569"/>
      <c r="L321" s="283"/>
      <c r="M321" s="410"/>
      <c r="N321" s="403"/>
      <c r="O321" s="1693"/>
      <c r="P321" s="1693"/>
      <c r="AH321" s="1700">
        <v>0</v>
      </c>
    </row>
    <row s="4523" customFormat="1" customHeight="1" ht="18.75" hidden="1">
      <c r="A322" s="1849" t="s">
        <v>255</v>
      </c>
      <c r="B322" s="1849" t="s">
        <v>256</v>
      </c>
      <c r="C322" s="438"/>
      <c r="D322" s="2531"/>
      <c r="E322" s="2273"/>
      <c r="F322" s="2452" t="str">
        <f>INDEX(PT_DIFFERENTIATION_VTAR,MATCH(A322,PT_DIFFERENTIATION_VTAR_ID,0))</f>
        <v>Тариф на горячую воду (горячее водоснабжение)</v>
      </c>
      <c r="G322" s="2496" t="str">
        <f>INDEX(PT_DIFFERENTIATION_NTAR,MATCH(B322,PT_DIFFERENTIATION_NTAR_ID,0))</f>
        <v/>
      </c>
      <c r="H322" s="1931"/>
      <c r="I322" s="1808"/>
      <c r="J322" s="1842"/>
      <c r="K322" s="1847"/>
      <c r="L322" s="1931" t="s">
        <v>311</v>
      </c>
      <c r="M322" s="410"/>
      <c r="N322" s="403"/>
      <c r="O322" s="1693"/>
      <c r="P322" s="1693"/>
      <c r="AH322" s="1700">
        <v>0</v>
      </c>
    </row>
    <row s="4523" customFormat="1" customHeight="1" ht="18.75" hidden="1">
      <c r="A323" s="1849"/>
      <c r="B323" s="1849"/>
      <c r="C323" s="438" t="s">
        <v>1150</v>
      </c>
      <c r="D323" s="2531"/>
      <c r="E323" s="2273"/>
      <c r="F323" s="2452"/>
      <c r="G323" s="2496"/>
      <c r="H323" s="1569"/>
      <c r="I323" s="720" t="s">
        <v>1149</v>
      </c>
      <c r="J323" s="640"/>
      <c r="K323" s="1569"/>
      <c r="L323" s="283"/>
      <c r="M323" s="410"/>
      <c r="N323" s="403"/>
      <c r="O323" s="1693"/>
      <c r="P323" s="1693"/>
      <c r="AH323" s="1700">
        <v>0</v>
      </c>
    </row>
    <row s="4523" customFormat="1" customHeight="1" ht="0.75" hidden="1">
      <c r="A324" s="1849"/>
      <c r="B324" s="1849"/>
      <c r="C324" s="438" t="s">
        <v>1159</v>
      </c>
      <c r="D324" s="2531"/>
      <c r="E324" s="2273"/>
      <c r="F324" s="2452"/>
      <c r="G324" s="469"/>
      <c r="H324" s="1569"/>
      <c r="I324" s="720"/>
      <c r="J324" s="640"/>
      <c r="K324" s="1569"/>
      <c r="L324" s="283"/>
      <c r="M324" s="410"/>
      <c r="N324" s="403"/>
      <c r="O324" s="1693"/>
      <c r="P324" s="1693"/>
      <c r="AH324" s="1700">
        <v>0</v>
      </c>
    </row>
    <row s="4523" customFormat="1" customHeight="1" ht="18.75" hidden="1">
      <c r="A325" s="1849" t="s">
        <v>260</v>
      </c>
      <c r="B325" s="1849" t="s">
        <v>261</v>
      </c>
      <c r="C325" s="438"/>
      <c r="D325" s="2531"/>
      <c r="E325" s="2273"/>
      <c r="F325" s="2452" t="str">
        <f>INDEX(PT_DIFFERENTIATION_VTAR,MATCH(A325,PT_DIFFERENTIATION_VTAR_ID,0))</f>
        <v>Тариф на транспортировку горячей воды</v>
      </c>
      <c r="G325" s="2496" t="str">
        <f>INDEX(PT_DIFFERENTIATION_NTAR,MATCH(B325,PT_DIFFERENTIATION_NTAR_ID,0))</f>
        <v/>
      </c>
      <c r="H325" s="1931"/>
      <c r="I325" s="1808"/>
      <c r="J325" s="1842"/>
      <c r="K325" s="1847"/>
      <c r="L325" s="1931" t="s">
        <v>311</v>
      </c>
      <c r="M325" s="410"/>
      <c r="N325" s="403"/>
      <c r="O325" s="1693"/>
      <c r="P325" s="1693"/>
      <c r="AH325" s="1700">
        <v>0</v>
      </c>
    </row>
    <row s="4523" customFormat="1" customHeight="1" ht="18.75" hidden="1">
      <c r="A326" s="1849"/>
      <c r="B326" s="1849"/>
      <c r="C326" s="438" t="s">
        <v>1150</v>
      </c>
      <c r="D326" s="2531"/>
      <c r="E326" s="2273"/>
      <c r="F326" s="2452"/>
      <c r="G326" s="2496"/>
      <c r="H326" s="1569"/>
      <c r="I326" s="720" t="s">
        <v>1149</v>
      </c>
      <c r="J326" s="640"/>
      <c r="K326" s="1569"/>
      <c r="L326" s="283"/>
      <c r="M326" s="410"/>
      <c r="N326" s="403"/>
      <c r="O326" s="1693"/>
      <c r="P326" s="1693"/>
      <c r="AH326" s="1700">
        <v>0</v>
      </c>
    </row>
    <row s="4523" customFormat="1" customHeight="1" ht="0.75" hidden="1">
      <c r="A327" s="1849"/>
      <c r="B327" s="1849"/>
      <c r="C327" s="438" t="s">
        <v>1159</v>
      </c>
      <c r="D327" s="2531"/>
      <c r="E327" s="2273"/>
      <c r="F327" s="2452"/>
      <c r="G327" s="469"/>
      <c r="H327" s="1569"/>
      <c r="I327" s="720"/>
      <c r="J327" s="640"/>
      <c r="K327" s="1569"/>
      <c r="L327" s="283"/>
      <c r="M327" s="410"/>
      <c r="N327" s="403"/>
      <c r="O327" s="1693"/>
      <c r="P327" s="1693"/>
      <c r="AH327" s="1700">
        <v>0</v>
      </c>
    </row>
    <row s="4523" customFormat="1" customHeight="1" ht="18.75" hidden="1">
      <c r="A328" s="1849" t="s">
        <v>265</v>
      </c>
      <c r="B328" s="1849" t="s">
        <v>266</v>
      </c>
      <c r="C328" s="438"/>
      <c r="D328" s="2531"/>
      <c r="E328" s="2273"/>
      <c r="F328" s="2452"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6" t="str">
        <f>INDEX(PT_DIFFERENTIATION_NTAR,MATCH(B328,PT_DIFFERENTIATION_NTAR_ID,0))</f>
        <v/>
      </c>
      <c r="H328" s="1931"/>
      <c r="I328" s="1808"/>
      <c r="J328" s="1842"/>
      <c r="K328" s="1847"/>
      <c r="L328" s="1931" t="s">
        <v>311</v>
      </c>
      <c r="M328" s="410"/>
      <c r="N328" s="403"/>
      <c r="O328" s="1693"/>
      <c r="P328" s="1693"/>
      <c r="AH328" s="1700">
        <v>0</v>
      </c>
    </row>
    <row s="4523" customFormat="1" customHeight="1" ht="18.75" hidden="1">
      <c r="A329" s="1849"/>
      <c r="B329" s="1849"/>
      <c r="C329" s="438" t="s">
        <v>1150</v>
      </c>
      <c r="D329" s="2531"/>
      <c r="E329" s="2273"/>
      <c r="F329" s="2452"/>
      <c r="G329" s="2496"/>
      <c r="H329" s="1569"/>
      <c r="I329" s="720" t="s">
        <v>1149</v>
      </c>
      <c r="J329" s="640"/>
      <c r="K329" s="1569"/>
      <c r="L329" s="283"/>
      <c r="M329" s="410"/>
      <c r="N329" s="403"/>
      <c r="O329" s="1693"/>
      <c r="P329" s="1693"/>
      <c r="AH329" s="1700">
        <v>0</v>
      </c>
    </row>
    <row s="4523" customFormat="1" customHeight="1" ht="0.75" hidden="1">
      <c r="A330" s="1849"/>
      <c r="B330" s="1849"/>
      <c r="C330" s="438" t="s">
        <v>1159</v>
      </c>
      <c r="D330" s="2531"/>
      <c r="E330" s="2273"/>
      <c r="F330" s="2452"/>
      <c r="G330" s="469"/>
      <c r="H330" s="1569"/>
      <c r="I330" s="720"/>
      <c r="J330" s="640"/>
      <c r="K330" s="1569"/>
      <c r="L330" s="283"/>
      <c r="M330" s="410"/>
      <c r="N330" s="403"/>
      <c r="O330" s="1693"/>
      <c r="P330" s="1693"/>
      <c r="AH330" s="1700">
        <v>0</v>
      </c>
    </row>
    <row s="4523" customFormat="1" customHeight="1" ht="18.75" hidden="1">
      <c r="A331" s="1849" t="s">
        <v>270</v>
      </c>
      <c r="B331" s="1849" t="s">
        <v>271</v>
      </c>
      <c r="C331" s="438"/>
      <c r="D331" s="2531"/>
      <c r="E331" s="2273"/>
      <c r="F331" s="2452" t="str">
        <f>INDEX(PT_DIFFERENTIATION_VTAR,MATCH(A331,PT_DIFFERENTIATION_VTAR_ID,0))</f>
        <v>Тариф на водоотведение</v>
      </c>
      <c r="G331" s="2496" t="str">
        <f>INDEX(PT_DIFFERENTIATION_NTAR,MATCH(B331,PT_DIFFERENTIATION_NTAR_ID,0))</f>
        <v/>
      </c>
      <c r="H331" s="1931"/>
      <c r="I331" s="1808"/>
      <c r="J331" s="1842"/>
      <c r="K331" s="1847"/>
      <c r="L331" s="1931" t="s">
        <v>311</v>
      </c>
      <c r="M331" s="410"/>
      <c r="N331" s="403"/>
      <c r="O331" s="1693"/>
      <c r="P331" s="1693"/>
      <c r="AH331" s="1700">
        <v>0</v>
      </c>
    </row>
    <row s="4523" customFormat="1" customHeight="1" ht="18.75" hidden="1">
      <c r="A332" s="1849"/>
      <c r="B332" s="1849"/>
      <c r="C332" s="438" t="s">
        <v>1150</v>
      </c>
      <c r="D332" s="2531"/>
      <c r="E332" s="2273"/>
      <c r="F332" s="2452"/>
      <c r="G332" s="2496"/>
      <c r="H332" s="1569"/>
      <c r="I332" s="720" t="s">
        <v>1149</v>
      </c>
      <c r="J332" s="640"/>
      <c r="K332" s="1569"/>
      <c r="L332" s="283"/>
      <c r="M332" s="410"/>
      <c r="N332" s="403"/>
      <c r="O332" s="1693"/>
      <c r="P332" s="1693"/>
      <c r="AH332" s="1700">
        <v>0</v>
      </c>
    </row>
    <row s="4523" customFormat="1" customHeight="1" ht="0.75" hidden="1">
      <c r="A333" s="1849"/>
      <c r="B333" s="1849"/>
      <c r="C333" s="438" t="s">
        <v>1159</v>
      </c>
      <c r="D333" s="2531"/>
      <c r="E333" s="2273"/>
      <c r="F333" s="2452"/>
      <c r="G333" s="469"/>
      <c r="H333" s="1569"/>
      <c r="I333" s="720"/>
      <c r="J333" s="640"/>
      <c r="K333" s="1569"/>
      <c r="L333" s="283"/>
      <c r="M333" s="410"/>
      <c r="N333" s="403"/>
      <c r="O333" s="1693"/>
      <c r="P333" s="1693"/>
      <c r="AH333" s="1700">
        <v>0</v>
      </c>
    </row>
    <row s="4523" customFormat="1" customHeight="1" ht="18.75" hidden="1">
      <c r="A334" s="1849" t="s">
        <v>275</v>
      </c>
      <c r="B334" s="1849" t="s">
        <v>276</v>
      </c>
      <c r="C334" s="438"/>
      <c r="D334" s="2531"/>
      <c r="E334" s="2273"/>
      <c r="F334" s="2452" t="str">
        <f>INDEX(PT_DIFFERENTIATION_VTAR,MATCH(A334,PT_DIFFERENTIATION_VTAR_ID,0))</f>
        <v>Тариф на транспортировку сточных вод</v>
      </c>
      <c r="G334" s="2496" t="str">
        <f>INDEX(PT_DIFFERENTIATION_NTAR,MATCH(B334,PT_DIFFERENTIATION_NTAR_ID,0))</f>
        <v/>
      </c>
      <c r="H334" s="1931"/>
      <c r="I334" s="1808"/>
      <c r="J334" s="1842"/>
      <c r="K334" s="1847"/>
      <c r="L334" s="1931" t="s">
        <v>311</v>
      </c>
      <c r="M334" s="410"/>
      <c r="N334" s="403"/>
      <c r="O334" s="1693"/>
      <c r="P334" s="1693"/>
      <c r="AH334" s="1700">
        <v>0</v>
      </c>
    </row>
    <row s="4523" customFormat="1" customHeight="1" ht="18.75" hidden="1">
      <c r="A335" s="1849"/>
      <c r="B335" s="1849"/>
      <c r="C335" s="438" t="s">
        <v>1150</v>
      </c>
      <c r="D335" s="2531"/>
      <c r="E335" s="2273"/>
      <c r="F335" s="2452"/>
      <c r="G335" s="2496"/>
      <c r="H335" s="1569"/>
      <c r="I335" s="720" t="s">
        <v>1149</v>
      </c>
      <c r="J335" s="640"/>
      <c r="K335" s="1569"/>
      <c r="L335" s="283"/>
      <c r="M335" s="410"/>
      <c r="N335" s="403"/>
      <c r="O335" s="1693"/>
      <c r="P335" s="1693"/>
      <c r="AH335" s="1700">
        <v>0</v>
      </c>
    </row>
    <row s="4523" customFormat="1" customHeight="1" ht="0.75" hidden="1">
      <c r="A336" s="1849"/>
      <c r="B336" s="1849"/>
      <c r="C336" s="438" t="s">
        <v>1159</v>
      </c>
      <c r="D336" s="2531"/>
      <c r="E336" s="2273"/>
      <c r="F336" s="2452"/>
      <c r="G336" s="469"/>
      <c r="H336" s="1569"/>
      <c r="I336" s="720"/>
      <c r="J336" s="640"/>
      <c r="K336" s="1569"/>
      <c r="L336" s="283"/>
      <c r="M336" s="410"/>
      <c r="N336" s="403"/>
      <c r="O336" s="1693"/>
      <c r="P336" s="1693"/>
      <c r="AH336" s="1700">
        <v>0</v>
      </c>
    </row>
    <row s="4523" customFormat="1" customHeight="1" ht="18.75" hidden="1">
      <c r="A337" s="1849" t="s">
        <v>280</v>
      </c>
      <c r="B337" s="1849" t="s">
        <v>281</v>
      </c>
      <c r="C337" s="438"/>
      <c r="D337" s="2531"/>
      <c r="E337" s="2273"/>
      <c r="F337" s="2452" t="str">
        <f>INDEX(PT_DIFFERENTIATION_VTAR,MATCH(A337,PT_DIFFERENTIATION_VTAR_ID,0))</f>
        <v>Тариф на подключение (технологическое присоединение) к централизованной системе водоотведения</v>
      </c>
      <c r="G337" s="2496" t="str">
        <f>INDEX(PT_DIFFERENTIATION_NTAR,MATCH(B337,PT_DIFFERENTIATION_NTAR_ID,0))</f>
        <v/>
      </c>
      <c r="H337" s="1931"/>
      <c r="I337" s="1808"/>
      <c r="J337" s="1842"/>
      <c r="K337" s="1847"/>
      <c r="L337" s="1931" t="s">
        <v>311</v>
      </c>
      <c r="M337" s="410"/>
      <c r="N337" s="403"/>
      <c r="O337" s="1693"/>
      <c r="P337" s="1693"/>
      <c r="AH337" s="1700">
        <v>0</v>
      </c>
    </row>
    <row s="4523" customFormat="1" customHeight="1" ht="18.75" hidden="1">
      <c r="A338" s="1849"/>
      <c r="B338" s="1849"/>
      <c r="C338" s="438" t="s">
        <v>1150</v>
      </c>
      <c r="D338" s="2531"/>
      <c r="E338" s="2273"/>
      <c r="F338" s="2452"/>
      <c r="G338" s="2496"/>
      <c r="H338" s="1569"/>
      <c r="I338" s="720" t="s">
        <v>1149</v>
      </c>
      <c r="J338" s="640"/>
      <c r="K338" s="1569"/>
      <c r="L338" s="283"/>
      <c r="M338" s="410"/>
      <c r="N338" s="403"/>
      <c r="O338" s="1693"/>
      <c r="P338" s="1693"/>
      <c r="AH338" s="1700">
        <v>0</v>
      </c>
    </row>
    <row s="4523" customFormat="1" customHeight="1" ht="1.05">
      <c r="A339" s="1849"/>
      <c r="B339" s="1849"/>
      <c r="C339" s="438" t="s">
        <v>1159</v>
      </c>
      <c r="D339" s="2531"/>
      <c r="E339" s="2273"/>
      <c r="F339" s="2452"/>
      <c r="G339" s="469"/>
      <c r="H339" s="1569"/>
      <c r="I339" s="720"/>
      <c r="J339" s="640"/>
      <c r="K339" s="1569"/>
      <c r="L339" s="283"/>
      <c r="M339" s="410"/>
      <c r="N339" s="403"/>
      <c r="O339" s="1693"/>
      <c r="P339" s="1693"/>
      <c r="AH339" s="1700">
        <v>1</v>
      </c>
    </row>
    <row s="4985" customFormat="1" customHeight="1" ht="3">
      <c r="A340" s="1849"/>
      <c r="B340" s="1849"/>
      <c r="C340" s="1850"/>
      <c r="E340" s="471"/>
      <c r="F340" s="471"/>
      <c r="G340" s="471"/>
      <c r="H340" s="471"/>
      <c r="I340" s="471"/>
      <c r="J340" s="471"/>
      <c r="K340" s="471"/>
      <c r="L340" s="471"/>
      <c r="M340" s="471"/>
      <c r="O340" s="265"/>
      <c r="P340" s="265"/>
      <c r="AH340" s="209">
        <v>3</v>
      </c>
    </row>
    <row customHeight="1" ht="26.25">
      <c r="E341" s="271"/>
      <c r="F341" s="2354"/>
      <c r="G341" s="2354"/>
      <c r="H341" s="2354"/>
      <c r="I341" s="2354"/>
      <c r="J341" s="2354"/>
      <c r="K341" s="2354"/>
      <c r="L341" s="2354"/>
      <c r="M341" s="2354"/>
      <c r="AH341" s="443">
        <v>25</v>
      </c>
    </row>
    <row customHeight="1" ht="14.25" hidden="1">
      <c r="A342" s="1848" t="s">
        <v>83</v>
      </c>
      <c r="B342" s="1848">
        <v>0</v>
      </c>
      <c r="C342" s="438">
        <v>0</v>
      </c>
      <c r="D342" s="413">
        <v>3</v>
      </c>
      <c r="E342" s="443">
        <v>6</v>
      </c>
      <c r="F342" s="443">
        <v>46</v>
      </c>
      <c r="G342" s="443">
        <v>35</v>
      </c>
      <c r="H342" s="443">
        <v>3</v>
      </c>
      <c r="I342" s="443">
        <v>11</v>
      </c>
      <c r="J342" s="443">
        <v>11</v>
      </c>
      <c r="K342" s="443">
        <v>35</v>
      </c>
      <c r="L342" s="443">
        <v>35</v>
      </c>
      <c r="M342" s="443">
        <v>84</v>
      </c>
      <c r="N342" s="443">
        <v>10</v>
      </c>
      <c r="O342" s="419">
        <v>10</v>
      </c>
      <c r="P342" s="419">
        <v>10</v>
      </c>
      <c r="Q342" s="443">
        <v>10</v>
      </c>
      <c r="R342" s="443">
        <v>10</v>
      </c>
      <c r="S342" s="443">
        <v>10</v>
      </c>
      <c r="T342" s="443">
        <v>10</v>
      </c>
      <c r="U342" s="443">
        <v>10</v>
      </c>
      <c r="V342" s="443">
        <v>10</v>
      </c>
      <c r="W342" s="443">
        <v>10</v>
      </c>
      <c r="X342" s="443">
        <v>10</v>
      </c>
      <c r="Y342" s="443">
        <v>10</v>
      </c>
      <c r="Z342" s="443">
        <v>10</v>
      </c>
      <c r="AA342" s="443">
        <v>10</v>
      </c>
      <c r="AB342" s="443">
        <v>10</v>
      </c>
      <c r="AC342" s="443">
        <v>10</v>
      </c>
      <c r="AD342" s="443">
        <v>10</v>
      </c>
      <c r="AE342" s="443">
        <v>10</v>
      </c>
      <c r="AF342" s="443">
        <v>10</v>
      </c>
      <c r="AG342" s="443">
        <v>10</v>
      </c>
      <c r="AH342" s="443">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5 K218:K220 K223 K226 K229 K232 K235 K238 K244 K247 K250 K253 K256 K259 K262 K265 K268 K271 K10 K89 K145 K142 K139 K136 K133 K130 K127 K124 K121 K118 K112 K109 K106 K103 K100 K97 K92:K94 K152 K148 K155:K157 K160 K163 K166 K169 K172 K175 K181 K184 K187 K190 K193 K199 K202 K205 K208 K211 K196 K274 K278 K281:K283 K286 K289 K292 K295 K298 K301 K307 K310 K313 K316 K319 K322 K325 K328 K331 K334 K337 K5 K115 K178 K241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4 I47:J47 I53:J53 I56:J56 I59:J59 I62:J62 I65:J65 I68:J68 I71:J71 I74:J74 I77:J77 I80:J80 I215:J215 I218:J220 I223:J223 I226:J226 I229:J229 I232:J232 I235:J235 I238:J238 I244:J244 I247:J247 I250:J250 I253:J253 I256:J256 I259:J259 I262:J262 I265:J265 I268:J268 I8:J8 I83:J83 I148:J148 I92:J94 I97:J97 I100:J100 I103:J103 I106:J106 I109:J109 I112:J112 I118:J118 I121:J121 I124:J124 I127:J127 I130:J130 I133:J133 I136:J136 I139:J139 I142:J142 I145:J145 I152:J152 I89:J89 I155:J157 I160:J160 I163:J163 I166:J166 I169:J169 I172:J172 I175:J175 I181:J181 I184:J184 I187:J187 I190:J190 I193:J193 I199:J199 I202:J202 I205:J205 I208:J208 I211:J211 I196:J196 I271:J271 I274:J274 I278:J278 I281:J283 I286:J286 I289:J289 I292:J292 I295:J295 I298:J298 I301:J301 I307:J307 I310:J310 I313:J313 I316:J316 I319:J319 I322:J322 I325:J325 I328:J328 I331:J331 I334:J334 I337:J337 I2:J2 I5:J5 I50:J50 I115:J115 I178:J178 I241:J241 I304:J304"/>
  </dataValidations>
  <hyperlinks>
    <hyperlink ref="L87" r:id="rId2" tooltip="https://portal.eias.ru/Portal/DownloadPage.aspx?type=12&amp;guid=de175938-76cf-47c2-9a21-691834340b2e" xr:uid="{59BBC25F-6EEF-2EFD-61AE-0.E303486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D62CC-28B7-26C8-65FC-0.E630853C}" mc:Ignorable="x14ac xr xr2 xr3">
  <sheetPr>
    <tabColor theme="6" tint="0.4"/>
  </sheetPr>
  <dimension ref="A1:R17"/>
  <sheetViews>
    <sheetView topLeftCell="A1" showGridLines="0" zoomScale="90" workbookViewId="0">
      <selection activeCell="E10" sqref="E10"/>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450</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305</v>
      </c>
      <c r="E8" s="2278"/>
      <c r="F8" s="2278"/>
      <c r="G8" s="2278"/>
      <c r="H8" s="2458" t="s">
        <v>306</v>
      </c>
      <c r="R8" s="443">
        <v>14</v>
      </c>
    </row>
    <row customHeight="1" ht="24">
      <c r="C9" s="445"/>
      <c r="D9" s="455" t="s">
        <v>89</v>
      </c>
      <c r="E9" s="177" t="s">
        <v>307</v>
      </c>
      <c r="F9" s="177" t="s">
        <v>308</v>
      </c>
      <c r="G9" s="177" t="s">
        <v>395</v>
      </c>
      <c r="H9" s="2458"/>
      <c r="R9" s="443">
        <v>23</v>
      </c>
    </row>
    <row customHeight="1" ht="143.25">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1160</v>
      </c>
      <c r="G10" s="282" t="s">
        <v>1161</v>
      </c>
      <c r="H10" s="2238" t="s">
        <v>1162</v>
      </c>
      <c r="R10" s="443">
        <v>14</v>
      </c>
    </row>
    <row customHeight="1" ht="67.5">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1163</v>
      </c>
      <c r="G11" s="282" t="s">
        <v>1161</v>
      </c>
      <c r="H11" s="2239"/>
      <c r="R11" s="443">
        <v>14</v>
      </c>
    </row>
    <row customHeight="1" ht="12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1164</v>
      </c>
      <c r="G12" s="282" t="s">
        <v>1165</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99.7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1166</v>
      </c>
      <c r="G13" s="282" t="s">
        <v>1167</v>
      </c>
      <c r="H13" s="2239"/>
      <c r="I13" s="419"/>
      <c r="K13" s="443"/>
      <c r="R13" s="443">
        <v>14</v>
      </c>
    </row>
    <row customHeight="1" ht="14.699999999999998">
      <c r="A14" s="412"/>
      <c r="C14" s="445"/>
      <c r="D14" s="416"/>
      <c r="E14" s="464" t="s">
        <v>327</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241F9-1CDA-2679-3FE3-0.85FB677A}" mc:Ignorable="x14ac xr xr2 xr3">
  <sheetPr>
    <tabColor rgb="FFCCCCFF"/>
  </sheetPr>
  <dimension ref="A1:AR146"/>
  <sheetViews>
    <sheetView topLeftCell="A1" showGridLines="0" zoomScale="90" workbookViewId="0">
      <selection activeCell="I38" sqref="I38:I4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123</v>
      </c>
      <c r="F9" s="2172"/>
      <c r="G9" s="2196" t="s">
        <v>106</v>
      </c>
      <c r="H9" s="2196" t="s">
        <v>89</v>
      </c>
      <c r="I9" s="2196"/>
      <c r="J9" s="2196" t="s">
        <v>124</v>
      </c>
      <c r="K9" s="2224" t="s">
        <v>125</v>
      </c>
      <c r="L9" s="2224"/>
      <c r="M9" s="2224"/>
      <c r="N9" s="2224"/>
      <c r="O9" s="2224" t="s">
        <v>126</v>
      </c>
      <c r="P9" s="2224"/>
      <c r="Q9" s="2224"/>
      <c r="R9" s="2224"/>
      <c r="S9" s="2224" t="s">
        <v>127</v>
      </c>
      <c r="T9" s="2224"/>
      <c r="U9" s="2224"/>
      <c r="V9" s="2224"/>
      <c r="W9" s="2196" t="s">
        <v>128</v>
      </c>
      <c r="AR9" s="173">
        <v>27</v>
      </c>
    </row>
    <row customHeight="1" ht="31.5">
      <c r="D10" s="2196"/>
      <c r="E10" s="1353" t="s">
        <v>90</v>
      </c>
      <c r="F10" s="1353" t="s">
        <v>129</v>
      </c>
      <c r="G10" s="2196"/>
      <c r="H10" s="2196"/>
      <c r="I10" s="2196"/>
      <c r="J10" s="2196"/>
      <c r="K10" s="179" t="s">
        <v>109</v>
      </c>
      <c r="L10" s="2196" t="s">
        <v>89</v>
      </c>
      <c r="M10" s="2196"/>
      <c r="N10" s="179" t="s">
        <v>130</v>
      </c>
      <c r="O10" s="179" t="s">
        <v>109</v>
      </c>
      <c r="P10" s="2196" t="s">
        <v>89</v>
      </c>
      <c r="Q10" s="2196"/>
      <c r="R10" s="179" t="s">
        <v>130</v>
      </c>
      <c r="S10" s="352" t="s">
        <v>109</v>
      </c>
      <c r="T10" s="2196" t="s">
        <v>89</v>
      </c>
      <c r="U10" s="2196"/>
      <c r="V10" s="352" t="s">
        <v>90</v>
      </c>
      <c r="W10" s="2196"/>
      <c r="Z10" s="1328" t="s">
        <v>131</v>
      </c>
      <c r="AA10" s="1328" t="s">
        <v>132</v>
      </c>
      <c r="AB10" s="1328" t="s">
        <v>133</v>
      </c>
      <c r="AC10" s="1328" t="s">
        <v>134</v>
      </c>
      <c r="AD10" s="1328" t="s">
        <v>135</v>
      </c>
      <c r="AE10" s="1328" t="s">
        <v>136</v>
      </c>
      <c r="AF10" s="1328" t="s">
        <v>137</v>
      </c>
      <c r="AG10" s="1328" t="s">
        <v>138</v>
      </c>
      <c r="AH10" s="1328" t="s">
        <v>139</v>
      </c>
      <c r="AI10" s="1328" t="s">
        <v>140</v>
      </c>
      <c r="AJ10" s="1328" t="s">
        <v>141</v>
      </c>
      <c r="AK10" s="1328" t="s">
        <v>142</v>
      </c>
      <c r="AL10" s="1328" t="s">
        <v>143</v>
      </c>
      <c r="AM10" s="1328" t="s">
        <v>144</v>
      </c>
      <c r="AN10" s="1328" t="s">
        <v>145</v>
      </c>
      <c r="AO10" s="1328" t="s">
        <v>146</v>
      </c>
      <c r="AP10" s="1328" t="s">
        <v>147</v>
      </c>
      <c r="AQ10" s="1328" t="s">
        <v>148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149</v>
      </c>
      <c r="O11" s="1318" t="s">
        <v>150</v>
      </c>
      <c r="P11" s="2225" t="s">
        <v>100</v>
      </c>
      <c r="Q11" s="2225"/>
      <c r="R11" s="1318" t="s">
        <v>151</v>
      </c>
      <c r="S11" s="1318" t="s">
        <v>100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3112" t="s">
        <v>160</v>
      </c>
      <c r="F18" s="2214" t="s">
        <v>67</v>
      </c>
      <c r="G18" s="5247"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7"/>
      <c r="I18" s="5067">
        <v>1</v>
      </c>
      <c r="J18" s="5038" t="s">
        <v>161</v>
      </c>
      <c r="K18" s="3199" t="s">
        <v>19</v>
      </c>
      <c r="L18" s="5036"/>
      <c r="M18" s="5036" t="s">
        <v>110</v>
      </c>
      <c r="N18" s="3285" t="s">
        <v>28</v>
      </c>
      <c r="O18" s="3199" t="s">
        <v>67</v>
      </c>
      <c r="P18" s="5036"/>
      <c r="Q18" s="5036" t="s">
        <v>110</v>
      </c>
      <c r="R18" s="5037" t="s">
        <v>162</v>
      </c>
      <c r="S18" s="4259" t="s">
        <v>19</v>
      </c>
      <c r="T18" s="5036"/>
      <c r="U18" s="5036" t="s">
        <v>110</v>
      </c>
      <c r="V18" s="5248" t="s">
        <v>28</v>
      </c>
      <c r="W18" s="5038"/>
      <c r="X18" s="1336"/>
      <c r="Y18" s="1336"/>
      <c r="Z18" s="1336"/>
      <c r="AA18" s="1336"/>
      <c r="AB18" s="1336" t="s">
        <v>163</v>
      </c>
      <c r="AC18" s="1336" t="s">
        <v>164</v>
      </c>
      <c r="AD18" s="1336" t="s">
        <v>165</v>
      </c>
      <c r="AE18" s="1336" t="s">
        <v>166</v>
      </c>
      <c r="AF18" s="1336" t="s">
        <v>167</v>
      </c>
      <c r="AG18" s="1336" t="s">
        <v>168</v>
      </c>
      <c r="AH18" s="133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6" t="str">
        <f>IF($J$18=0,"",$J$18)</f>
        <v>"Тариф на тепловую энергию (мощность) поставляемую потребителям района Лимбяяха"</v>
      </c>
      <c r="AK18" s="1336" t="str">
        <f>IF($K$18="нет","без дифференциации",IF($N$18=0,"",$N$18))</f>
        <v>без дифференциации</v>
      </c>
      <c r="AL18" s="1336" t="str">
        <f>IF($O$18="нет","без дифференциации",IF($R$18=0,"",$R$18))</f>
        <v>потребителям района Лимбяяха</v>
      </c>
      <c r="AM18" s="1336" t="str">
        <f>IF($S$18="нет","без дифференциации",IF($V$18=0,"",$V$18))</f>
        <v>без дифференциации</v>
      </c>
      <c r="AN18" s="1841">
        <f>$I$18</f>
        <v>1</v>
      </c>
      <c r="AO18" s="1336" t="str">
        <f>$I$18&amp;"."&amp;$M$18</f>
        <v>1.1</v>
      </c>
      <c r="AP18" s="1328" t="str">
        <f>$I$18&amp;"."&amp;$M$18&amp;"."&amp;$Q$18</f>
        <v>1.1.1</v>
      </c>
      <c r="AQ18" s="1328" t="str">
        <f>$I$18&amp;"."&amp;$M$18&amp;"."&amp;$Q$18&amp;"."&amp;$U$18</f>
        <v>1.1.1.1</v>
      </c>
      <c r="AR18" s="1352">
        <v>0</v>
      </c>
    </row>
    <row s="5066" customFormat="1" customHeight="1" ht="17.25">
      <c r="A19" s="390"/>
      <c r="C19" s="389"/>
      <c r="D19" s="2204"/>
      <c r="E19" s="2233"/>
      <c r="F19" s="2215"/>
      <c r="G19" s="5247"/>
      <c r="H19" s="5067"/>
      <c r="I19" s="5067"/>
      <c r="J19" s="5038"/>
      <c r="K19" s="5057"/>
      <c r="L19" s="5036"/>
      <c r="M19" s="5036"/>
      <c r="N19" s="3285" t="s">
        <v>28</v>
      </c>
      <c r="O19" s="5057"/>
      <c r="P19" s="5036"/>
      <c r="Q19" s="5036"/>
      <c r="R19" s="5037"/>
      <c r="S19" s="4259"/>
      <c r="T19" s="5249"/>
      <c r="U19" s="5250"/>
      <c r="V19" s="5251" t="s">
        <v>169</v>
      </c>
      <c r="W19" s="5252"/>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5253"/>
      <c r="H20" s="5215"/>
      <c r="I20" s="5215"/>
      <c r="J20" s="5047"/>
      <c r="K20" s="5057"/>
      <c r="L20" s="5215"/>
      <c r="M20" s="5215"/>
      <c r="N20" s="5248" t="s">
        <v>28</v>
      </c>
      <c r="O20" s="3008"/>
      <c r="P20" s="5254"/>
      <c r="Q20" s="5255"/>
      <c r="R20" s="5256" t="s">
        <v>170</v>
      </c>
      <c r="S20" s="5257"/>
      <c r="T20" s="5258"/>
      <c r="U20" s="5259"/>
      <c r="V20" s="5260"/>
      <c r="W20" s="5261"/>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5253"/>
      <c r="H21" s="5215"/>
      <c r="I21" s="5215"/>
      <c r="J21" s="5047"/>
      <c r="K21" s="3008"/>
      <c r="L21" s="5262"/>
      <c r="M21" s="5263"/>
      <c r="N21" s="5264" t="s">
        <v>171</v>
      </c>
      <c r="O21" s="5265"/>
      <c r="P21" s="5266"/>
      <c r="Q21" s="5267"/>
      <c r="R21" s="5268"/>
      <c r="S21" s="5269"/>
      <c r="T21" s="5270"/>
      <c r="U21" s="5271"/>
      <c r="V21" s="5272"/>
      <c r="W21" s="5273"/>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5253"/>
      <c r="H22" s="5274"/>
      <c r="I22" s="5275"/>
      <c r="J22" s="5276" t="s">
        <v>172</v>
      </c>
      <c r="K22" s="5277"/>
      <c r="L22" s="5278"/>
      <c r="M22" s="5279"/>
      <c r="N22" s="5280"/>
      <c r="O22" s="5281"/>
      <c r="P22" s="5282"/>
      <c r="Q22" s="5283"/>
      <c r="R22" s="5284"/>
      <c r="S22" s="5285"/>
      <c r="T22" s="5286"/>
      <c r="U22" s="5287"/>
      <c r="V22" s="5288"/>
      <c r="W22" s="5289"/>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160</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173</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174</v>
      </c>
      <c r="AD28" s="1336" t="s">
        <v>175</v>
      </c>
      <c r="AE28" s="1336" t="s">
        <v>176</v>
      </c>
      <c r="AF28" s="1336" t="s">
        <v>177</v>
      </c>
      <c r="AG28" s="1336" t="s">
        <v>178</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179</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180</v>
      </c>
      <c r="AD33" s="1336" t="s">
        <v>181</v>
      </c>
      <c r="AE33" s="1336" t="s">
        <v>182</v>
      </c>
      <c r="AF33" s="1336" t="s">
        <v>183</v>
      </c>
      <c r="AG33" s="1336" t="s">
        <v>184</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185</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186</v>
      </c>
      <c r="AD38" s="1336" t="s">
        <v>187</v>
      </c>
      <c r="AE38" s="1336" t="s">
        <v>188</v>
      </c>
      <c r="AF38" s="1336" t="s">
        <v>189</v>
      </c>
      <c r="AG38" s="1336" t="s">
        <v>190</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191</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192</v>
      </c>
      <c r="AD43" s="1336" t="s">
        <v>193</v>
      </c>
      <c r="AE43" s="1336" t="s">
        <v>194</v>
      </c>
      <c r="AF43" s="1336" t="s">
        <v>195</v>
      </c>
      <c r="AG43" s="1336" t="s">
        <v>196</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197</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198</v>
      </c>
      <c r="AD48" s="1336" t="s">
        <v>199</v>
      </c>
      <c r="AE48" s="1336" t="s">
        <v>200</v>
      </c>
      <c r="AF48" s="1336" t="s">
        <v>201</v>
      </c>
      <c r="AG48" s="1336" t="s">
        <v>202</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203</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204</v>
      </c>
      <c r="AD53" s="1336" t="s">
        <v>205</v>
      </c>
      <c r="AE53" s="1336" t="s">
        <v>206</v>
      </c>
      <c r="AF53" s="1336" t="s">
        <v>207</v>
      </c>
      <c r="AG53" s="1336" t="s">
        <v>208</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209</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210</v>
      </c>
      <c r="AD58" s="1336" t="s">
        <v>211</v>
      </c>
      <c r="AE58" s="1336" t="s">
        <v>212</v>
      </c>
      <c r="AF58" s="1336" t="s">
        <v>213</v>
      </c>
      <c r="AG58" s="1336" t="s">
        <v>214</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215</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216</v>
      </c>
      <c r="AD63" s="1336" t="s">
        <v>217</v>
      </c>
      <c r="AE63" s="1336" t="s">
        <v>218</v>
      </c>
      <c r="AF63" s="1336" t="s">
        <v>219</v>
      </c>
      <c r="AG63" s="1336" t="s">
        <v>220</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221</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222</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223</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224</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225</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226</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227</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228</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229</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230</v>
      </c>
      <c r="AD79" s="1336" t="s">
        <v>231</v>
      </c>
      <c r="AE79" s="1336" t="s">
        <v>232</v>
      </c>
      <c r="AF79" s="1336" t="s">
        <v>233</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234</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235</v>
      </c>
      <c r="AD84" s="1336" t="s">
        <v>236</v>
      </c>
      <c r="AE84" s="1336" t="s">
        <v>237</v>
      </c>
      <c r="AF84" s="1336" t="s">
        <v>238</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239</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240</v>
      </c>
      <c r="AD89" s="1336" t="s">
        <v>241</v>
      </c>
      <c r="AE89" s="1336" t="s">
        <v>242</v>
      </c>
      <c r="AF89" s="1336" t="s">
        <v>243</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244</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245</v>
      </c>
      <c r="AD94" s="1336" t="s">
        <v>246</v>
      </c>
      <c r="AE94" s="1336" t="s">
        <v>247</v>
      </c>
      <c r="AF94" s="1336" t="s">
        <v>248</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249</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250</v>
      </c>
      <c r="AD99" s="1336" t="s">
        <v>251</v>
      </c>
      <c r="AE99" s="1336" t="s">
        <v>252</v>
      </c>
      <c r="AF99" s="1336" t="s">
        <v>253</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254</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255</v>
      </c>
      <c r="AD105" s="1336" t="s">
        <v>256</v>
      </c>
      <c r="AE105" s="1336" t="s">
        <v>257</v>
      </c>
      <c r="AF105" s="1336" t="s">
        <v>258</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259</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260</v>
      </c>
      <c r="AD110" s="1336" t="s">
        <v>261</v>
      </c>
      <c r="AE110" s="1336" t="s">
        <v>262</v>
      </c>
      <c r="AF110" s="1336" t="s">
        <v>263</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264</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265</v>
      </c>
      <c r="AD115" s="1336" t="s">
        <v>266</v>
      </c>
      <c r="AE115" s="1336" t="s">
        <v>267</v>
      </c>
      <c r="AF115" s="1336" t="s">
        <v>268</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269</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270</v>
      </c>
      <c r="AD121" s="1336" t="s">
        <v>271</v>
      </c>
      <c r="AE121" s="1336" t="s">
        <v>272</v>
      </c>
      <c r="AF121" s="1336" t="s">
        <v>273</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274</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275</v>
      </c>
      <c r="AD126" s="1336" t="s">
        <v>276</v>
      </c>
      <c r="AE126" s="1336" t="s">
        <v>277</v>
      </c>
      <c r="AF126" s="1336" t="s">
        <v>278</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279</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280</v>
      </c>
      <c r="AD131" s="1336" t="s">
        <v>281</v>
      </c>
      <c r="AE131" s="1336" t="s">
        <v>282</v>
      </c>
      <c r="AF131" s="1336" t="s">
        <v>283</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4CF5-1ABB-350D-D89B-0.0F9D72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1168</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118</v>
      </c>
      <c r="J8" s="821"/>
      <c r="K8" s="486"/>
      <c r="U8" s="744"/>
      <c r="V8" s="827">
        <v>1</v>
      </c>
    </row>
    <row customHeight="1" ht="15.75">
      <c r="C9" s="245"/>
      <c r="D9" s="780"/>
      <c r="E9" s="2436" t="s">
        <v>106</v>
      </c>
      <c r="F9" s="2437"/>
      <c r="G9" s="2464" t="str">
        <f>IF(G8="","",INDEX(DIFFERENTIATION_UNMERGE_VD,MATCH(G8,DIFFERENTIATION_ID_DIFF,0)))</f>
        <v/>
      </c>
      <c r="H9" s="2465"/>
      <c r="I9" s="2464">
        <f>IF(I8="","",INDEX(DIFFERENTIATION_UNMERGE_VD,MATCH(I8,DIFFERENTIATION_ID_DIFF,0)))</f>
        <v>0</v>
      </c>
      <c r="J9" s="2465"/>
      <c r="K9" s="2244" t="s">
        <v>306</v>
      </c>
      <c r="V9" s="574">
        <v>15</v>
      </c>
    </row>
    <row s="4523" customFormat="1" customHeight="1" ht="15.75">
      <c r="A10" s="828"/>
      <c r="C10" s="245"/>
      <c r="D10" s="780"/>
      <c r="E10" s="2436" t="s">
        <v>569</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570</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305</v>
      </c>
      <c r="E12" s="2439"/>
      <c r="F12" s="2439"/>
      <c r="G12" s="956"/>
      <c r="H12" s="956"/>
      <c r="I12" s="956"/>
      <c r="J12" s="956"/>
      <c r="K12" s="2268"/>
      <c r="U12" s="744"/>
      <c r="V12" s="827">
        <v>15</v>
      </c>
    </row>
    <row customHeight="1" ht="35.699999999999996">
      <c r="C13" s="245"/>
      <c r="D13" s="874" t="s">
        <v>89</v>
      </c>
      <c r="E13" s="876" t="s">
        <v>307</v>
      </c>
      <c r="F13" s="876" t="s">
        <v>571</v>
      </c>
      <c r="G13" s="877" t="s">
        <v>308</v>
      </c>
      <c r="H13" s="876" t="s">
        <v>395</v>
      </c>
      <c r="I13" s="877" t="s">
        <v>308</v>
      </c>
      <c r="J13" s="876" t="s">
        <v>395</v>
      </c>
      <c r="K13" s="2301"/>
      <c r="V13" s="574">
        <v>34</v>
      </c>
    </row>
    <row customHeight="1" ht="15" hidden="1">
      <c r="C14" s="245"/>
      <c r="D14" s="662" t="s">
        <v>110</v>
      </c>
      <c r="E14" s="662" t="s">
        <v>111</v>
      </c>
      <c r="F14" s="662" t="s">
        <v>91</v>
      </c>
      <c r="G14" s="728" t="str">
        <f>G1&amp;".1"</f>
        <v>4.1</v>
      </c>
      <c r="H14" s="728"/>
      <c r="I14" s="728" t="str">
        <f>I1&amp;".1"</f>
        <v>4.1</v>
      </c>
      <c r="J14" s="728"/>
      <c r="K14" s="358"/>
      <c r="V14" s="574">
        <v>0</v>
      </c>
    </row>
    <row customHeight="1" ht="22.5" hidden="1">
      <c r="A15" s="574"/>
      <c r="C15" s="595"/>
      <c r="D15" s="590">
        <v>1</v>
      </c>
      <c r="E15" s="746" t="s">
        <v>813</v>
      </c>
      <c r="F15" s="590" t="s">
        <v>814</v>
      </c>
      <c r="G15" s="747"/>
      <c r="H15" s="747"/>
      <c r="I15" s="747"/>
      <c r="J15" s="747"/>
      <c r="K15" s="358" t="s">
        <v>815</v>
      </c>
      <c r="V15" s="574">
        <v>0</v>
      </c>
    </row>
    <row customHeight="1" ht="22.5" hidden="1">
      <c r="A16" s="574"/>
      <c r="C16" s="595"/>
      <c r="D16" s="590">
        <v>2</v>
      </c>
      <c r="E16" s="348" t="s">
        <v>816</v>
      </c>
      <c r="F16" s="590" t="s">
        <v>817</v>
      </c>
      <c r="G16" s="747"/>
      <c r="H16" s="747"/>
      <c r="I16" s="747"/>
      <c r="J16" s="747"/>
      <c r="K16" s="358" t="s">
        <v>818</v>
      </c>
      <c r="V16" s="574">
        <v>0</v>
      </c>
    </row>
    <row customHeight="1" ht="123.75" hidden="1">
      <c r="A17" s="574"/>
      <c r="C17" s="595"/>
      <c r="D17" s="590">
        <v>3</v>
      </c>
      <c r="E17" s="348" t="s">
        <v>1169</v>
      </c>
      <c r="F17" s="590" t="s">
        <v>311</v>
      </c>
      <c r="G17" s="747"/>
      <c r="H17" s="747"/>
      <c r="I17" s="747"/>
      <c r="J17" s="747"/>
      <c r="K17" s="358" t="s">
        <v>1170</v>
      </c>
      <c r="V17" s="574">
        <v>0</v>
      </c>
    </row>
    <row customHeight="1" ht="48.29999999999999">
      <c r="A18" s="574"/>
      <c r="C18" s="595"/>
      <c r="D18" s="590">
        <v>3</v>
      </c>
      <c r="E18" s="348" t="s">
        <v>819</v>
      </c>
      <c r="F18" s="590" t="s">
        <v>311</v>
      </c>
      <c r="G18" s="878" t="s">
        <v>311</v>
      </c>
      <c r="H18" s="879" t="s">
        <v>311</v>
      </c>
      <c r="I18" s="590" t="s">
        <v>311</v>
      </c>
      <c r="J18" s="647" t="s">
        <v>311</v>
      </c>
      <c r="K18" s="358" t="s">
        <v>1171</v>
      </c>
      <c r="V18" s="574">
        <v>46</v>
      </c>
    </row>
    <row customHeight="1" ht="35.699999999999996">
      <c r="A19" s="574"/>
      <c r="C19" s="595"/>
      <c r="D19" s="608" t="s">
        <v>329</v>
      </c>
      <c r="E19" s="628" t="s">
        <v>821</v>
      </c>
      <c r="F19" s="590" t="s">
        <v>822</v>
      </c>
      <c r="G19" s="886"/>
      <c r="H19" s="175"/>
      <c r="I19" s="886"/>
      <c r="J19" s="887"/>
      <c r="K19" s="748"/>
      <c r="V19" s="574">
        <v>34</v>
      </c>
    </row>
    <row customHeight="1" ht="35.699999999999996">
      <c r="A20" s="574"/>
      <c r="C20" s="595"/>
      <c r="D20" s="1959" t="s">
        <v>337</v>
      </c>
      <c r="E20" s="628" t="s">
        <v>823</v>
      </c>
      <c r="F20" s="590" t="s">
        <v>824</v>
      </c>
      <c r="G20" s="886"/>
      <c r="H20" s="175"/>
      <c r="I20" s="886"/>
      <c r="J20" s="175"/>
      <c r="K20" s="748"/>
      <c r="V20" s="574">
        <v>34</v>
      </c>
    </row>
    <row customHeight="1" ht="48.29999999999999">
      <c r="A21" s="574"/>
      <c r="C21" s="595"/>
      <c r="D21" s="1959" t="s">
        <v>339</v>
      </c>
      <c r="E21" s="628" t="s">
        <v>825</v>
      </c>
      <c r="F21" s="590" t="s">
        <v>576</v>
      </c>
      <c r="G21" s="749"/>
      <c r="H21" s="175"/>
      <c r="I21" s="749"/>
      <c r="J21" s="175"/>
      <c r="K21" s="748"/>
      <c r="V21" s="574">
        <v>46</v>
      </c>
    </row>
    <row customHeight="1" ht="67.5" hidden="1">
      <c r="A22" s="574"/>
      <c r="C22" s="595"/>
      <c r="D22" s="590">
        <v>5</v>
      </c>
      <c r="E22" s="348" t="s">
        <v>1172</v>
      </c>
      <c r="F22" s="590" t="s">
        <v>563</v>
      </c>
      <c r="G22" s="750"/>
      <c r="H22" s="751"/>
      <c r="I22" s="750"/>
      <c r="J22" s="751"/>
      <c r="K22" s="358" t="s">
        <v>1173</v>
      </c>
      <c r="V22" s="574">
        <v>0</v>
      </c>
    </row>
    <row customHeight="1" ht="33.75" hidden="1">
      <c r="C23" s="520"/>
      <c r="D23" s="590">
        <v>6</v>
      </c>
      <c r="E23" s="348" t="s">
        <v>1174</v>
      </c>
      <c r="F23" s="590" t="s">
        <v>1175</v>
      </c>
      <c r="G23" s="750"/>
      <c r="H23" s="750"/>
      <c r="I23" s="750"/>
      <c r="J23" s="750"/>
      <c r="K23" s="358" t="s">
        <v>1176</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9BA672-CA0F-3499-4A2B-0.39C349C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1177</v>
      </c>
      <c r="B1" s="1136" t="s">
        <v>1178</v>
      </c>
      <c r="C1" s="1136" t="s">
        <v>1179</v>
      </c>
      <c r="D1" s="1136" t="s">
        <v>1180</v>
      </c>
      <c r="E1" s="1136" t="s">
        <v>1181</v>
      </c>
      <c r="F1" s="1136" t="s">
        <v>1182</v>
      </c>
      <c r="G1" s="1136" t="s">
        <v>1183</v>
      </c>
      <c r="H1" s="1136" t="s">
        <v>1184</v>
      </c>
      <c r="I1" s="1136" t="s">
        <v>1185</v>
      </c>
      <c r="J1" s="1136" t="s">
        <v>1186</v>
      </c>
      <c r="K1" s="1136" t="s">
        <v>1187</v>
      </c>
      <c r="L1" s="1136" t="s">
        <v>1188</v>
      </c>
      <c r="M1" s="1136"/>
      <c r="N1" s="1136" t="s">
        <v>1189</v>
      </c>
      <c r="O1" s="1136" t="s">
        <v>1190</v>
      </c>
      <c r="P1" s="1136" t="s">
        <v>1191</v>
      </c>
      <c r="Q1" s="1136" t="s">
        <v>1192</v>
      </c>
      <c r="R1" s="1136" t="s">
        <v>1193</v>
      </c>
      <c r="S1" s="1136" t="s">
        <v>1194</v>
      </c>
      <c r="T1" s="1136" t="s">
        <v>1195</v>
      </c>
      <c r="U1" s="1136" t="s">
        <v>1196</v>
      </c>
      <c r="V1" s="1136"/>
      <c r="W1" s="866" t="s">
        <v>1197</v>
      </c>
      <c r="X1" s="1136" t="s">
        <v>1198</v>
      </c>
      <c r="Y1" s="1136" t="s">
        <v>1199</v>
      </c>
      <c r="Z1" s="1136"/>
      <c r="AA1" s="1136" t="s">
        <v>1200</v>
      </c>
      <c r="AB1" s="1136"/>
      <c r="AC1" s="1136" t="s">
        <v>1201</v>
      </c>
      <c r="AD1" s="1136"/>
      <c r="AF1" s="1136" t="s">
        <v>1202</v>
      </c>
      <c r="AH1" s="1136" t="s">
        <v>1203</v>
      </c>
      <c r="AI1" s="1136" t="s">
        <v>1204</v>
      </c>
      <c r="AK1" s="1136" t="s">
        <v>1205</v>
      </c>
      <c r="AM1" s="1136" t="s">
        <v>1206</v>
      </c>
      <c r="AP1" s="1136" t="s">
        <v>1207</v>
      </c>
      <c r="AQ1" s="1136" t="s">
        <v>1208</v>
      </c>
      <c r="AS1" s="1136" t="s">
        <v>1209</v>
      </c>
      <c r="AU1" s="1136" t="s">
        <v>1210</v>
      </c>
      <c r="AW1" s="1136" t="s">
        <v>1211</v>
      </c>
      <c r="AX1" s="1136" t="s">
        <v>1212</v>
      </c>
      <c r="AZ1" s="1221" t="s">
        <v>1213</v>
      </c>
      <c r="BB1" s="1136" t="s">
        <v>1214</v>
      </c>
      <c r="BC1" s="1136"/>
      <c r="BE1" s="1136" t="s">
        <v>1215</v>
      </c>
      <c r="BF1" s="1136" t="s">
        <v>1216</v>
      </c>
      <c r="BH1" s="1138" t="s">
        <v>812</v>
      </c>
      <c r="BI1" s="1139"/>
      <c r="BJ1" s="1140" t="s">
        <v>1217</v>
      </c>
      <c r="BK1" s="1139"/>
      <c r="BL1" s="1141" t="s">
        <v>911</v>
      </c>
      <c r="BM1" s="1139"/>
      <c r="BN1" s="1142" t="s">
        <v>1218</v>
      </c>
      <c r="BS1" s="1496"/>
    </row>
    <row customHeight="1" ht="11.25">
      <c r="A2" s="1143" t="s">
        <v>1219</v>
      </c>
      <c r="B2" s="1144">
        <v>2000</v>
      </c>
      <c r="C2" s="1144">
        <v>2022</v>
      </c>
      <c r="D2" s="1144" t="s">
        <v>67</v>
      </c>
      <c r="E2" s="1145" t="s">
        <v>1220</v>
      </c>
      <c r="F2" s="1145" t="s">
        <v>1221</v>
      </c>
      <c r="G2" s="1145" t="s">
        <v>1222</v>
      </c>
      <c r="H2" s="1146" t="s">
        <v>56</v>
      </c>
      <c r="I2" s="1145" t="s">
        <v>110</v>
      </c>
      <c r="J2" s="1145" t="s">
        <v>1223</v>
      </c>
      <c r="K2" s="1147" t="s">
        <v>1224</v>
      </c>
      <c r="L2" s="1148"/>
      <c r="M2" s="1147">
        <v>1</v>
      </c>
      <c r="N2" s="1231" t="s">
        <v>1225</v>
      </c>
      <c r="O2" s="1146" t="s">
        <v>454</v>
      </c>
      <c r="P2" s="1149" t="s">
        <v>1226</v>
      </c>
      <c r="Q2" s="1150" t="s">
        <v>452</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561</v>
      </c>
      <c r="K3" s="1147" t="s">
        <v>1155</v>
      </c>
      <c r="L3" s="1148">
        <f>_xlfn.IFERROR(MATCH(K3,OFFER_METHOD,0),0)</f>
        <v>4</v>
      </c>
      <c r="M3" s="1147">
        <v>2</v>
      </c>
      <c r="N3" s="1231" t="s">
        <v>1249</v>
      </c>
      <c r="O3" s="1146" t="s">
        <v>1250</v>
      </c>
      <c r="P3" s="1149" t="s">
        <v>37</v>
      </c>
      <c r="Q3" s="1150" t="s">
        <v>1251</v>
      </c>
      <c r="R3" s="212" t="s">
        <v>1252</v>
      </c>
      <c r="S3" s="212" t="s">
        <v>1253</v>
      </c>
      <c r="T3" s="1151" t="s">
        <v>1254</v>
      </c>
      <c r="U3" s="1148" t="s">
        <v>1255</v>
      </c>
      <c r="V3" s="1152">
        <v>2</v>
      </c>
      <c r="W3" s="1153"/>
      <c r="X3" s="1153" t="s">
        <v>1256</v>
      </c>
      <c r="Y3" s="1144" t="s">
        <v>1232</v>
      </c>
      <c r="Z3" s="1154"/>
      <c r="AA3" s="1144" t="s">
        <v>1257</v>
      </c>
      <c r="AB3" s="1155" t="s">
        <v>1257</v>
      </c>
      <c r="AC3" s="1144" t="s">
        <v>1258</v>
      </c>
      <c r="AD3" s="1155" t="s">
        <v>1258</v>
      </c>
      <c r="AF3" s="1146" t="s">
        <v>1255</v>
      </c>
      <c r="AH3" s="1145" t="s">
        <v>1259</v>
      </c>
      <c r="AI3" s="1145" t="s">
        <v>1260</v>
      </c>
      <c r="AK3" s="1145" t="s">
        <v>1261</v>
      </c>
      <c r="AM3" s="1145" t="s">
        <v>1262</v>
      </c>
      <c r="AP3" s="1156" t="s">
        <v>1263</v>
      </c>
      <c r="AQ3" s="1157" t="s">
        <v>1263</v>
      </c>
      <c r="AS3" s="1144" t="s">
        <v>1264</v>
      </c>
      <c r="AU3" s="1189" t="s">
        <v>1265</v>
      </c>
      <c r="AW3" s="1189" t="s">
        <v>1266</v>
      </c>
      <c r="AX3" s="1189" t="s">
        <v>1266</v>
      </c>
      <c r="AZ3" s="1189" t="s">
        <v>1267</v>
      </c>
      <c r="BB3" s="1189" t="s">
        <v>1268</v>
      </c>
      <c r="BC3" s="1189" t="s">
        <v>1242</v>
      </c>
      <c r="BE3" s="1189">
        <v>2001</v>
      </c>
      <c r="BF3" s="1189" t="s">
        <v>1269</v>
      </c>
      <c r="BH3" s="1136" t="s">
        <v>1270</v>
      </c>
      <c r="BJ3" s="1136" t="s">
        <v>1271</v>
      </c>
      <c r="BL3" s="1136" t="s">
        <v>1272</v>
      </c>
      <c r="BN3" s="1136" t="s">
        <v>1273</v>
      </c>
      <c r="BR3" s="1136" t="s">
        <v>1274</v>
      </c>
      <c r="BS3" s="1497"/>
      <c r="BT3" s="1139"/>
      <c r="BU3" s="1136" t="s">
        <v>1275</v>
      </c>
      <c r="BV3" s="1139"/>
      <c r="BW3" s="1759"/>
      <c r="BX3" s="1761" t="s">
        <v>1276</v>
      </c>
      <c r="CA3" s="1136" t="s">
        <v>1277</v>
      </c>
    </row>
    <row customHeight="1" ht="11.25">
      <c r="A4" s="1143" t="s">
        <v>1278</v>
      </c>
      <c r="B4" s="1144">
        <v>2002</v>
      </c>
      <c r="C4" s="1144">
        <v>2024</v>
      </c>
      <c r="E4" s="1145" t="s">
        <v>1279</v>
      </c>
      <c r="F4" s="1145" t="s">
        <v>1280</v>
      </c>
      <c r="H4" s="1146" t="s">
        <v>1281</v>
      </c>
      <c r="I4" s="1145" t="s">
        <v>91</v>
      </c>
      <c r="J4" s="1145" t="s">
        <v>1282</v>
      </c>
      <c r="K4" s="1147" t="s">
        <v>1283</v>
      </c>
      <c r="L4" s="1148">
        <f>_xlfn.IFERROR(MATCH(K4,OFFER_METHOD,0),0)</f>
        <v>0</v>
      </c>
      <c r="M4" s="1147">
        <v>3</v>
      </c>
      <c r="N4" s="1231" t="s">
        <v>1284</v>
      </c>
      <c r="O4" s="1145" t="s">
        <v>1285</v>
      </c>
      <c r="Q4" s="1150" t="s">
        <v>1286</v>
      </c>
      <c r="R4" s="212" t="s">
        <v>1287</v>
      </c>
      <c r="S4" s="212" t="s">
        <v>1288</v>
      </c>
      <c r="T4" s="1151" t="s">
        <v>1289</v>
      </c>
      <c r="U4" s="1148" t="s">
        <v>1290</v>
      </c>
      <c r="V4" s="1152">
        <v>3</v>
      </c>
      <c r="W4" s="1153"/>
      <c r="X4" s="1153" t="s">
        <v>1291</v>
      </c>
      <c r="Y4" s="1144" t="s">
        <v>1232</v>
      </c>
      <c r="Z4" s="1160"/>
      <c r="AC4" s="1144" t="s">
        <v>1292</v>
      </c>
      <c r="AD4" s="1155" t="s">
        <v>1292</v>
      </c>
      <c r="AF4" s="1146" t="s">
        <v>1290</v>
      </c>
      <c r="AH4" s="1146" t="s">
        <v>1293</v>
      </c>
      <c r="AK4" s="1145" t="s">
        <v>1294</v>
      </c>
      <c r="AM4" s="1145" t="s">
        <v>1295</v>
      </c>
      <c r="AP4" s="1156" t="s">
        <v>1256</v>
      </c>
      <c r="AQ4" s="1157" t="s">
        <v>1256</v>
      </c>
      <c r="AS4" s="1144" t="s">
        <v>1296</v>
      </c>
      <c r="AU4" s="1189" t="s">
        <v>1297</v>
      </c>
      <c r="AW4" s="1189" t="s">
        <v>1298</v>
      </c>
      <c r="AX4" s="1189" t="s">
        <v>1298</v>
      </c>
      <c r="AZ4" s="1189" t="s">
        <v>1299</v>
      </c>
      <c r="BB4" s="1189" t="s">
        <v>1300</v>
      </c>
      <c r="BC4" s="1189" t="s">
        <v>1301</v>
      </c>
      <c r="BE4" s="1189">
        <v>2002</v>
      </c>
      <c r="BF4" s="1189" t="s">
        <v>1302</v>
      </c>
      <c r="BH4" s="1137" t="s">
        <v>1303</v>
      </c>
      <c r="BJ4" s="1137" t="s">
        <v>1303</v>
      </c>
      <c r="BL4" s="1137" t="s">
        <v>1303</v>
      </c>
      <c r="BN4" s="1137" t="s">
        <v>1303</v>
      </c>
      <c r="BQ4" s="1501" t="s">
        <v>1304</v>
      </c>
      <c r="BR4" s="1228" t="s">
        <v>1305</v>
      </c>
      <c r="BS4" s="343"/>
      <c r="BT4" s="1501" t="s">
        <v>1306</v>
      </c>
      <c r="BU4" s="1228" t="s">
        <v>1307</v>
      </c>
      <c r="BV4" s="1139"/>
      <c r="BW4" s="1766" t="s">
        <v>1308</v>
      </c>
      <c r="BX4" s="1760" t="s">
        <v>1309</v>
      </c>
      <c r="BZ4" s="1501" t="s">
        <v>1310</v>
      </c>
      <c r="CA4" s="1228" t="s">
        <v>1311</v>
      </c>
    </row>
    <row customHeight="1" ht="11.25">
      <c r="A5" s="1143" t="s">
        <v>1312</v>
      </c>
      <c r="B5" s="1144">
        <v>2003</v>
      </c>
      <c r="C5" s="1144">
        <v>2025</v>
      </c>
      <c r="E5" s="1145" t="s">
        <v>1313</v>
      </c>
      <c r="F5" s="1145" t="s">
        <v>1314</v>
      </c>
      <c r="H5" s="1146" t="s">
        <v>1315</v>
      </c>
      <c r="I5" s="1145" t="s">
        <v>92</v>
      </c>
      <c r="K5" s="1147" t="s">
        <v>1316</v>
      </c>
      <c r="L5" s="1148">
        <f>_xlfn.IFERROR(MATCH(K5,OFFER_METHOD,0),0)</f>
        <v>0</v>
      </c>
      <c r="M5" s="1147">
        <v>4</v>
      </c>
      <c r="N5" s="1161" t="s">
        <v>1317</v>
      </c>
      <c r="O5" s="1145" t="s">
        <v>1318</v>
      </c>
      <c r="Q5" s="1150" t="s">
        <v>1319</v>
      </c>
      <c r="R5" s="212" t="s">
        <v>453</v>
      </c>
      <c r="T5" s="1146" t="s">
        <v>1320</v>
      </c>
      <c r="U5" s="1148" t="s">
        <v>1321</v>
      </c>
      <c r="V5" s="1152">
        <v>4</v>
      </c>
      <c r="W5" s="1153"/>
      <c r="X5" s="1153" t="s">
        <v>173</v>
      </c>
      <c r="Y5" s="1144" t="s">
        <v>1322</v>
      </c>
      <c r="Z5" s="1160">
        <v>1</v>
      </c>
      <c r="AF5" s="1146" t="s">
        <v>1323</v>
      </c>
      <c r="AH5" s="1145" t="s">
        <v>1324</v>
      </c>
      <c r="AK5" s="1145" t="s">
        <v>1325</v>
      </c>
      <c r="AM5" s="1145" t="s">
        <v>1326</v>
      </c>
      <c r="AP5" s="1156" t="s">
        <v>173</v>
      </c>
      <c r="AQ5" s="1157" t="s">
        <v>173</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1231</v>
      </c>
      <c r="BS5" s="1498"/>
      <c r="BT5" s="1350">
        <v>64236871</v>
      </c>
      <c r="BU5" s="1137" t="s">
        <v>234</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112</v>
      </c>
      <c r="J6" s="1136" t="s">
        <v>1340</v>
      </c>
      <c r="L6" s="1148">
        <f>SUM(kind_of_control_method_filter)</f>
        <v>4</v>
      </c>
      <c r="N6" s="1161" t="s">
        <v>1341</v>
      </c>
      <c r="O6" s="1145" t="s">
        <v>1342</v>
      </c>
      <c r="R6" s="212" t="s">
        <v>452</v>
      </c>
      <c r="T6" s="1146" t="s">
        <v>1343</v>
      </c>
      <c r="U6" s="1148" t="s">
        <v>1323</v>
      </c>
      <c r="V6" s="1152">
        <v>5</v>
      </c>
      <c r="W6" s="1153"/>
      <c r="X6" s="1144" t="s">
        <v>179</v>
      </c>
      <c r="Y6" s="1144" t="s">
        <v>1344</v>
      </c>
      <c r="Z6" s="1160"/>
      <c r="AA6" s="1163"/>
      <c r="AH6" s="1145" t="s">
        <v>1345</v>
      </c>
      <c r="AK6" s="1145" t="s">
        <v>1346</v>
      </c>
      <c r="AM6" s="1145" t="s">
        <v>1347</v>
      </c>
      <c r="AP6" s="1156" t="s">
        <v>179</v>
      </c>
      <c r="AQ6" s="1157" t="s">
        <v>179</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1263</v>
      </c>
      <c r="BS6" s="1499"/>
      <c r="BT6" s="1350">
        <v>64236872</v>
      </c>
      <c r="BU6" s="1137" t="s">
        <v>239</v>
      </c>
      <c r="BV6" s="1139"/>
      <c r="BW6" s="1764">
        <v>4213768</v>
      </c>
      <c r="BX6" s="1762" t="s">
        <v>259</v>
      </c>
      <c r="BZ6" s="1350">
        <v>64237510</v>
      </c>
      <c r="CA6" s="1137" t="s">
        <v>1355</v>
      </c>
    </row>
    <row customHeight="1" ht="11.25">
      <c r="A7" s="1143" t="s">
        <v>1356</v>
      </c>
      <c r="B7" s="1144">
        <v>2005</v>
      </c>
      <c r="E7" s="1145" t="s">
        <v>1357</v>
      </c>
      <c r="F7" s="1162"/>
      <c r="H7" s="1146" t="s">
        <v>1358</v>
      </c>
      <c r="I7" s="1145" t="s">
        <v>93</v>
      </c>
      <c r="J7" s="1145" t="s">
        <v>1359</v>
      </c>
      <c r="N7" s="1165" t="s">
        <v>1360</v>
      </c>
      <c r="O7" s="1145" t="s">
        <v>1361</v>
      </c>
      <c r="U7" s="1148" t="s">
        <v>19</v>
      </c>
      <c r="V7" s="439" t="s">
        <v>93</v>
      </c>
      <c r="W7" s="1153"/>
      <c r="X7" s="1144" t="s">
        <v>185</v>
      </c>
      <c r="Y7" s="1144" t="s">
        <v>1322</v>
      </c>
      <c r="Z7" s="1160"/>
      <c r="AA7" s="1163"/>
      <c r="AH7" s="1145" t="s">
        <v>1362</v>
      </c>
      <c r="AK7" s="1145" t="s">
        <v>1363</v>
      </c>
      <c r="AM7" s="1145" t="s">
        <v>1364</v>
      </c>
      <c r="AP7" s="1156" t="s">
        <v>185</v>
      </c>
      <c r="AQ7" s="1157" t="s">
        <v>185</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1256</v>
      </c>
      <c r="BS7" s="1498"/>
      <c r="BT7" s="1350">
        <v>64236873</v>
      </c>
      <c r="BU7" s="1137" t="s">
        <v>244</v>
      </c>
      <c r="BV7" s="1139"/>
      <c r="BW7" s="1764">
        <v>4213769</v>
      </c>
      <c r="BX7" s="1762" t="s">
        <v>1372</v>
      </c>
      <c r="BZ7" s="1350">
        <v>64237511</v>
      </c>
      <c r="CA7" s="1137" t="s">
        <v>274</v>
      </c>
    </row>
    <row customHeight="1" ht="11.25">
      <c r="A8" s="1143" t="s">
        <v>1373</v>
      </c>
      <c r="B8" s="1144">
        <v>2006</v>
      </c>
      <c r="E8" s="1145" t="s">
        <v>1374</v>
      </c>
      <c r="F8" s="1162"/>
      <c r="H8" s="1146" t="s">
        <v>1375</v>
      </c>
      <c r="I8" s="1145" t="s">
        <v>94</v>
      </c>
      <c r="J8" s="1145" t="s">
        <v>1376</v>
      </c>
      <c r="N8" s="1232" t="s">
        <v>1377</v>
      </c>
      <c r="O8" s="1145" t="s">
        <v>1378</v>
      </c>
      <c r="V8" s="439" t="s">
        <v>94</v>
      </c>
      <c r="W8" s="1153"/>
      <c r="X8" s="1144" t="s">
        <v>191</v>
      </c>
      <c r="Y8" s="1144" t="s">
        <v>1322</v>
      </c>
      <c r="Z8" s="1160"/>
      <c r="AA8" s="1163"/>
      <c r="AK8" s="1145" t="s">
        <v>1379</v>
      </c>
      <c r="AP8" s="1156" t="s">
        <v>191</v>
      </c>
      <c r="AQ8" s="1157" t="s">
        <v>191</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173</v>
      </c>
      <c r="BS8" s="1498"/>
      <c r="BT8" s="1350">
        <v>64236874</v>
      </c>
      <c r="BU8" s="1364" t="s">
        <v>1388</v>
      </c>
      <c r="BV8" s="1139"/>
      <c r="BW8" s="1764">
        <v>4213770</v>
      </c>
      <c r="BX8" s="1765" t="s">
        <v>1389</v>
      </c>
      <c r="BZ8" s="1350">
        <v>64237512</v>
      </c>
      <c r="CA8" s="1137" t="s">
        <v>269</v>
      </c>
    </row>
    <row customHeight="1" ht="11.25">
      <c r="A9" s="1143" t="s">
        <v>1390</v>
      </c>
      <c r="B9" s="1144">
        <v>2007</v>
      </c>
      <c r="E9" s="1145" t="s">
        <v>1391</v>
      </c>
      <c r="F9" s="1162"/>
      <c r="G9" s="1136" t="s">
        <v>1392</v>
      </c>
      <c r="H9" s="1136" t="s">
        <v>1393</v>
      </c>
      <c r="I9" s="1145" t="s">
        <v>113</v>
      </c>
      <c r="O9" s="1145" t="s">
        <v>1394</v>
      </c>
      <c r="V9" s="439" t="s">
        <v>113</v>
      </c>
      <c r="W9" s="1153"/>
      <c r="X9" s="1144" t="s">
        <v>197</v>
      </c>
      <c r="Y9" s="1144" t="s">
        <v>1232</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179</v>
      </c>
      <c r="BS9" s="1498"/>
      <c r="BT9" s="1350">
        <v>64236875</v>
      </c>
      <c r="BU9" s="1137" t="s">
        <v>249</v>
      </c>
      <c r="BV9" s="1139"/>
      <c r="BW9" s="1759"/>
      <c r="BX9" s="1759"/>
    </row>
    <row customHeight="1" ht="11.25">
      <c r="A10" s="1143" t="s">
        <v>1404</v>
      </c>
      <c r="B10" s="1144">
        <v>2008</v>
      </c>
      <c r="E10" s="1145" t="s">
        <v>1405</v>
      </c>
      <c r="F10" s="1162"/>
      <c r="G10" s="1145" t="s">
        <v>1406</v>
      </c>
      <c r="H10" s="1145" t="s">
        <v>1407</v>
      </c>
      <c r="I10" s="1145" t="s">
        <v>149</v>
      </c>
      <c r="J10" s="1136" t="s">
        <v>1408</v>
      </c>
      <c r="K10" s="1136" t="s">
        <v>1409</v>
      </c>
      <c r="O10" s="1145" t="s">
        <v>1410</v>
      </c>
      <c r="V10" s="440" t="s">
        <v>149</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185</v>
      </c>
      <c r="BS10" s="1498"/>
      <c r="BT10" s="1350">
        <v>64236876</v>
      </c>
      <c r="BU10" s="1137" t="s">
        <v>229</v>
      </c>
      <c r="BV10" s="1139"/>
      <c r="BW10" s="1759"/>
      <c r="BX10" s="1759"/>
    </row>
    <row customHeight="1" ht="11.25">
      <c r="A11" s="1143" t="s">
        <v>1420</v>
      </c>
      <c r="B11" s="1144">
        <v>2009</v>
      </c>
      <c r="E11" s="1145" t="s">
        <v>1421</v>
      </c>
      <c r="F11" s="1162"/>
      <c r="G11" s="1145" t="s">
        <v>1422</v>
      </c>
      <c r="H11" s="1145" t="s">
        <v>1423</v>
      </c>
      <c r="I11" s="1145" t="s">
        <v>150</v>
      </c>
      <c r="J11" s="1146" t="s">
        <v>1424</v>
      </c>
      <c r="K11" s="1168" t="s">
        <v>1425</v>
      </c>
      <c r="O11" s="1146" t="s">
        <v>1426</v>
      </c>
      <c r="V11" s="439" t="s">
        <v>150</v>
      </c>
      <c r="W11" s="344"/>
      <c r="X11" s="1153" t="s">
        <v>1396</v>
      </c>
      <c r="Y11" s="1144" t="s">
        <v>1427</v>
      </c>
      <c r="Z11" s="1160"/>
      <c r="AP11" s="1156" t="s">
        <v>197</v>
      </c>
      <c r="AQ11" s="1158" t="s">
        <v>197</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191</v>
      </c>
      <c r="BS11" s="1498"/>
      <c r="BW11" s="1759"/>
      <c r="BX11" s="1759"/>
    </row>
    <row customHeight="1" ht="11.25">
      <c r="A12" s="1143" t="s">
        <v>1434</v>
      </c>
      <c r="B12" s="1144">
        <v>2010</v>
      </c>
      <c r="E12" s="1145" t="s">
        <v>1435</v>
      </c>
      <c r="F12" s="1162"/>
      <c r="G12" s="1145" t="s">
        <v>1423</v>
      </c>
      <c r="I12" s="1145" t="s">
        <v>100</v>
      </c>
      <c r="J12" s="1146" t="s">
        <v>1436</v>
      </c>
      <c r="K12" s="1168" t="s">
        <v>1437</v>
      </c>
      <c r="O12" s="1146" t="s">
        <v>452</v>
      </c>
      <c r="V12" s="439" t="s">
        <v>100</v>
      </c>
      <c r="W12" s="1158"/>
      <c r="X12" s="1153" t="s">
        <v>1438</v>
      </c>
      <c r="Y12" s="1144" t="s">
        <v>1232</v>
      </c>
      <c r="AP12" s="1156"/>
      <c r="AW12" s="1189" t="s">
        <v>150</v>
      </c>
      <c r="AX12" s="1189" t="s">
        <v>150</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151</v>
      </c>
      <c r="K13" s="1168" t="s">
        <v>1395</v>
      </c>
      <c r="V13" s="439" t="s">
        <v>151</v>
      </c>
      <c r="W13" s="1158"/>
      <c r="X13" s="1158"/>
      <c r="Y13" s="1158"/>
      <c r="AW13" s="1189" t="s">
        <v>100</v>
      </c>
      <c r="AX13" s="1189" t="s">
        <v>100</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152</v>
      </c>
      <c r="J14" s="1136" t="s">
        <v>1453</v>
      </c>
      <c r="N14" s="1136" t="s">
        <v>1454</v>
      </c>
      <c r="V14" s="1152">
        <v>13</v>
      </c>
      <c r="W14" s="1153"/>
      <c r="X14" s="1153" t="s">
        <v>1263</v>
      </c>
      <c r="Y14" s="1144" t="s">
        <v>1232</v>
      </c>
      <c r="AW14" s="1189" t="s">
        <v>151</v>
      </c>
      <c r="AX14" s="1189" t="s">
        <v>151</v>
      </c>
      <c r="AZ14" s="1136" t="s">
        <v>1455</v>
      </c>
      <c r="BB14" s="1189" t="s">
        <v>1456</v>
      </c>
      <c r="BC14" s="1189" t="s">
        <v>1448</v>
      </c>
      <c r="BE14" s="1189">
        <v>2012</v>
      </c>
      <c r="BH14" s="1137" t="s">
        <v>1371</v>
      </c>
      <c r="BJ14" s="1286" t="s">
        <v>1457</v>
      </c>
      <c r="BL14" s="1286" t="s">
        <v>1457</v>
      </c>
      <c r="BN14" s="1137" t="s">
        <v>1458</v>
      </c>
      <c r="BQ14" s="1350">
        <v>4213782</v>
      </c>
      <c r="BR14" s="1137" t="s">
        <v>197</v>
      </c>
      <c r="BS14" s="1498"/>
      <c r="BT14" s="1139"/>
      <c r="BU14" s="1139"/>
      <c r="BV14" s="1139"/>
      <c r="BW14" s="1763"/>
      <c r="BX14" s="1759"/>
    </row>
    <row customHeight="1" ht="19.5">
      <c r="A15" s="1143" t="s">
        <v>1459</v>
      </c>
      <c r="B15" s="1144">
        <v>2013</v>
      </c>
      <c r="E15" s="1767" t="s">
        <v>1460</v>
      </c>
      <c r="G15" s="1136" t="s">
        <v>1461</v>
      </c>
      <c r="H15" s="1136" t="s">
        <v>1462</v>
      </c>
      <c r="I15" s="1147" t="s">
        <v>153</v>
      </c>
      <c r="J15" s="1158" t="s">
        <v>588</v>
      </c>
      <c r="N15" s="1227" t="s">
        <v>1463</v>
      </c>
      <c r="X15" s="1156"/>
      <c r="AW15" s="1189" t="s">
        <v>152</v>
      </c>
      <c r="AX15" s="1189" t="s">
        <v>152</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561</v>
      </c>
      <c r="N16" s="1227" t="s">
        <v>1472</v>
      </c>
      <c r="AW16" s="1189" t="s">
        <v>153</v>
      </c>
      <c r="AX16" s="1189" t="s">
        <v>153</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1274</v>
      </c>
      <c r="BS17" s="1497"/>
      <c r="BU17" s="1136" t="s">
        <v>1483</v>
      </c>
      <c r="BV17" s="1139"/>
      <c r="BW17" s="1759"/>
      <c r="BX17" s="1761" t="s">
        <v>1484</v>
      </c>
      <c r="CA17" s="1136" t="s">
        <v>1485</v>
      </c>
      <c r="CD17" s="1136" t="s">
        <v>1486</v>
      </c>
    </row>
    <row customHeight="1" ht="21">
      <c r="A18" s="1143" t="s">
        <v>1487</v>
      </c>
      <c r="B18" s="1144">
        <v>2016</v>
      </c>
      <c r="E18" s="2074" t="s">
        <v>1488</v>
      </c>
      <c r="I18" s="1145" t="s">
        <v>1489</v>
      </c>
      <c r="N18" s="1227" t="s">
        <v>1490</v>
      </c>
      <c r="X18" s="1156"/>
      <c r="AW18" s="1189" t="s">
        <v>1477</v>
      </c>
      <c r="AX18" s="1189" t="s">
        <v>1477</v>
      </c>
      <c r="BB18" s="1189" t="s">
        <v>1491</v>
      </c>
      <c r="BC18" s="1189" t="s">
        <v>1331</v>
      </c>
      <c r="BE18" s="1189">
        <v>2016</v>
      </c>
      <c r="BH18" s="1137" t="s">
        <v>1433</v>
      </c>
      <c r="BJ18" s="1286" t="s">
        <v>1492</v>
      </c>
      <c r="BL18" s="1286" t="s">
        <v>1492</v>
      </c>
      <c r="BN18" s="1137" t="s">
        <v>1493</v>
      </c>
      <c r="BQ18" s="1501" t="s">
        <v>1304</v>
      </c>
      <c r="BR18" s="1228" t="s">
        <v>1305</v>
      </c>
      <c r="BS18" s="343"/>
      <c r="BT18" s="1501" t="s">
        <v>1494</v>
      </c>
      <c r="BU18" s="1228" t="s">
        <v>1495</v>
      </c>
      <c r="BV18" s="1139"/>
      <c r="BW18" s="1766" t="s">
        <v>1496</v>
      </c>
      <c r="BX18" s="1760" t="s">
        <v>1497</v>
      </c>
      <c r="BZ18" s="1501" t="s">
        <v>1498</v>
      </c>
      <c r="CA18" s="1228" t="s">
        <v>1499</v>
      </c>
      <c r="CC18" s="1501" t="s">
        <v>1500</v>
      </c>
      <c r="CD18" s="1228" t="s">
        <v>1501</v>
      </c>
    </row>
    <row customHeight="1" ht="21">
      <c r="A19" s="1939" t="s">
        <v>1502</v>
      </c>
      <c r="B19" s="1144">
        <v>2017</v>
      </c>
      <c r="E19" s="1143" t="s">
        <v>160</v>
      </c>
      <c r="I19" s="1145" t="s">
        <v>1503</v>
      </c>
      <c r="N19" s="1227" t="s">
        <v>1504</v>
      </c>
      <c r="X19" s="1156"/>
      <c r="AW19" s="1189" t="s">
        <v>1489</v>
      </c>
      <c r="AX19" s="1189" t="s">
        <v>1489</v>
      </c>
      <c r="AZ19" s="1136" t="s">
        <v>1505</v>
      </c>
      <c r="BB19" s="1189" t="s">
        <v>1506</v>
      </c>
      <c r="BC19" s="1189" t="s">
        <v>1331</v>
      </c>
      <c r="BE19" s="1189">
        <v>2017</v>
      </c>
      <c r="BH19" s="1137" t="s">
        <v>1507</v>
      </c>
      <c r="BJ19" s="1286" t="s">
        <v>1508</v>
      </c>
      <c r="BL19" s="1286" t="s">
        <v>1508</v>
      </c>
      <c r="BQ19" s="1350">
        <v>4190064</v>
      </c>
      <c r="BR19" s="1137" t="s">
        <v>1509</v>
      </c>
      <c r="BS19" s="1498"/>
      <c r="BT19" s="1350">
        <v>4189671</v>
      </c>
      <c r="BU19" s="1137" t="s">
        <v>1510</v>
      </c>
      <c r="BV19" s="1139"/>
      <c r="BW19" s="1764">
        <v>4189706</v>
      </c>
      <c r="BX19" s="1762" t="s">
        <v>1511</v>
      </c>
      <c r="BZ19" s="1350">
        <v>4189714</v>
      </c>
      <c r="CA19" s="1137" t="s">
        <v>1512</v>
      </c>
      <c r="CC19" s="1350">
        <v>4189708</v>
      </c>
      <c r="CD19" s="1137" t="s">
        <v>1513</v>
      </c>
    </row>
    <row customHeight="1" ht="21">
      <c r="A20" s="1143" t="s">
        <v>1514</v>
      </c>
      <c r="B20" s="1144">
        <v>2018</v>
      </c>
      <c r="E20" s="1143" t="s">
        <v>1263</v>
      </c>
      <c r="I20" s="1145" t="s">
        <v>1515</v>
      </c>
      <c r="N20" s="1227" t="s">
        <v>1516</v>
      </c>
      <c r="AW20" s="1189" t="s">
        <v>1503</v>
      </c>
      <c r="AX20" s="1189" t="s">
        <v>1503</v>
      </c>
      <c r="AZ20" s="1189" t="s">
        <v>1517</v>
      </c>
      <c r="BB20" s="1189" t="s">
        <v>1518</v>
      </c>
      <c r="BC20" s="1189" t="s">
        <v>1448</v>
      </c>
      <c r="BE20" s="1189">
        <v>2018</v>
      </c>
      <c r="BH20" s="1137" t="s">
        <v>1444</v>
      </c>
      <c r="BJ20" s="1137" t="s">
        <v>1371</v>
      </c>
      <c r="BL20" s="1137" t="s">
        <v>1371</v>
      </c>
      <c r="BQ20" s="1350">
        <v>4190065</v>
      </c>
      <c r="BR20" s="1137" t="s">
        <v>1519</v>
      </c>
      <c r="BS20" s="1498"/>
      <c r="BT20" s="1350">
        <v>4189672</v>
      </c>
      <c r="BU20" s="1137" t="s">
        <v>1520</v>
      </c>
      <c r="BV20" s="1139"/>
      <c r="BW20" s="1764">
        <v>4189705</v>
      </c>
      <c r="BX20" s="1762" t="s">
        <v>1521</v>
      </c>
      <c r="BZ20" s="1350">
        <v>4189713</v>
      </c>
      <c r="CA20" s="1137" t="s">
        <v>1521</v>
      </c>
      <c r="CC20" s="1350">
        <v>4189709</v>
      </c>
      <c r="CD20" s="1137" t="s">
        <v>1522</v>
      </c>
    </row>
    <row customHeight="1" ht="21">
      <c r="A21" s="1143" t="s">
        <v>1523</v>
      </c>
      <c r="B21" s="1144">
        <v>2019</v>
      </c>
      <c r="I21" s="1145" t="s">
        <v>1524</v>
      </c>
      <c r="N21" s="1227" t="s">
        <v>1525</v>
      </c>
      <c r="AW21" s="1189" t="s">
        <v>1515</v>
      </c>
      <c r="AX21" s="1189" t="s">
        <v>1515</v>
      </c>
      <c r="AZ21" s="1189" t="s">
        <v>1526</v>
      </c>
      <c r="BB21" s="1189" t="s">
        <v>1527</v>
      </c>
      <c r="BC21" s="1189" t="s">
        <v>1331</v>
      </c>
      <c r="BE21" s="1189">
        <v>2019</v>
      </c>
      <c r="BH21" s="1137" t="s">
        <v>1451</v>
      </c>
      <c r="BJ21" s="1137" t="s">
        <v>1387</v>
      </c>
      <c r="BL21" s="1137" t="s">
        <v>1387</v>
      </c>
      <c r="BQ21" s="1350">
        <v>4190066</v>
      </c>
      <c r="BR21" s="1137" t="s">
        <v>1528</v>
      </c>
      <c r="BS21" s="1498"/>
      <c r="BT21" s="1350">
        <v>4189673</v>
      </c>
      <c r="BU21" s="1137" t="s">
        <v>1529</v>
      </c>
      <c r="BV21" s="1139"/>
      <c r="BW21" s="1764">
        <v>4189707</v>
      </c>
      <c r="BX21" s="1762" t="s">
        <v>1530</v>
      </c>
      <c r="BZ21" s="1350">
        <v>4189712</v>
      </c>
      <c r="CA21" s="1137" t="s">
        <v>1531</v>
      </c>
      <c r="CC21" s="1350">
        <v>4189710</v>
      </c>
      <c r="CD21" s="1137" t="s">
        <v>1532</v>
      </c>
    </row>
    <row customHeight="1" ht="21">
      <c r="A22" s="1143" t="s">
        <v>1533</v>
      </c>
      <c r="B22" s="1144">
        <v>2020</v>
      </c>
      <c r="N22" s="1227" t="s">
        <v>1534</v>
      </c>
      <c r="AW22" s="1189" t="s">
        <v>1524</v>
      </c>
      <c r="AX22" s="1189" t="s">
        <v>1524</v>
      </c>
      <c r="AZ22" s="1189" t="s">
        <v>1535</v>
      </c>
      <c r="BB22" s="1189" t="s">
        <v>1536</v>
      </c>
      <c r="BC22" s="1189" t="s">
        <v>1331</v>
      </c>
      <c r="BE22" s="1189">
        <v>2020</v>
      </c>
      <c r="BH22" s="1137" t="s">
        <v>1458</v>
      </c>
      <c r="BJ22" s="1137" t="s">
        <v>1403</v>
      </c>
      <c r="BL22" s="1137" t="s">
        <v>1403</v>
      </c>
      <c r="BQ22" s="1350">
        <v>4190067</v>
      </c>
      <c r="BR22" s="1137" t="s">
        <v>1537</v>
      </c>
      <c r="BS22" s="1498"/>
      <c r="BT22" s="1350">
        <v>4189674</v>
      </c>
      <c r="BU22" s="1137" t="s">
        <v>1538</v>
      </c>
      <c r="BV22" s="1139"/>
      <c r="BW22" s="1139"/>
      <c r="CC22" s="1350">
        <v>4189711</v>
      </c>
      <c r="CD22" s="1137" t="s">
        <v>298</v>
      </c>
    </row>
    <row customHeight="1" ht="21">
      <c r="A23" s="1143" t="s">
        <v>1539</v>
      </c>
      <c r="B23" s="1144">
        <v>2021</v>
      </c>
      <c r="AW23" s="1189" t="s">
        <v>1540</v>
      </c>
      <c r="AX23" s="1189" t="s">
        <v>1540</v>
      </c>
      <c r="AZ23" s="1189" t="s">
        <v>1541</v>
      </c>
      <c r="BB23" s="1189" t="s">
        <v>1542</v>
      </c>
      <c r="BC23" s="1189" t="s">
        <v>1242</v>
      </c>
      <c r="BE23" s="1189">
        <v>2021</v>
      </c>
      <c r="BH23" s="1137" t="s">
        <v>1466</v>
      </c>
      <c r="BJ23" s="1137" t="s">
        <v>1419</v>
      </c>
      <c r="BL23" s="1137" t="s">
        <v>1419</v>
      </c>
      <c r="BQ23" s="1350">
        <v>4190068</v>
      </c>
      <c r="BR23" s="1137" t="s">
        <v>1543</v>
      </c>
      <c r="BS23" s="1498"/>
      <c r="BT23" s="1350">
        <v>4189675</v>
      </c>
      <c r="BU23" s="1137" t="s">
        <v>1544</v>
      </c>
      <c r="BV23" s="1139"/>
      <c r="BW23" s="1139"/>
      <c r="CC23" s="1350">
        <v>5110778</v>
      </c>
      <c r="CD23" s="1137" t="s">
        <v>1545</v>
      </c>
    </row>
    <row customHeight="1" ht="21">
      <c r="A24" s="1143" t="s">
        <v>1546</v>
      </c>
      <c r="B24" s="1144">
        <v>2022</v>
      </c>
      <c r="AW24" s="1189" t="s">
        <v>1547</v>
      </c>
      <c r="AX24" s="1189" t="s">
        <v>1547</v>
      </c>
      <c r="AZ24" s="1189" t="s">
        <v>1548</v>
      </c>
      <c r="BB24" s="1189" t="s">
        <v>1549</v>
      </c>
      <c r="BC24" s="1189" t="s">
        <v>1550</v>
      </c>
      <c r="BE24" s="1189">
        <v>2022</v>
      </c>
      <c r="BH24" s="1137" t="s">
        <v>1475</v>
      </c>
      <c r="BJ24" s="1137" t="s">
        <v>1433</v>
      </c>
      <c r="BL24" s="1137" t="s">
        <v>1433</v>
      </c>
      <c r="BQ24" s="1350">
        <v>4190069</v>
      </c>
      <c r="BR24" s="1137" t="s">
        <v>1551</v>
      </c>
      <c r="BS24" s="1498"/>
      <c r="BT24" s="1350">
        <v>4189676</v>
      </c>
      <c r="BU24" s="1137" t="s">
        <v>1552</v>
      </c>
      <c r="BV24" s="1139"/>
      <c r="BW24" s="1139"/>
      <c r="CC24" s="1350">
        <v>25575374</v>
      </c>
      <c r="CD24" s="1137" t="s">
        <v>1553</v>
      </c>
    </row>
    <row customHeight="1" ht="11.25">
      <c r="A25" s="1143" t="s">
        <v>1554</v>
      </c>
      <c r="B25" s="1144">
        <v>2023</v>
      </c>
      <c r="AW25" s="1189" t="s">
        <v>1555</v>
      </c>
      <c r="AX25" s="1189" t="s">
        <v>1555</v>
      </c>
      <c r="AZ25" s="1189" t="s">
        <v>1556</v>
      </c>
      <c r="BB25" s="1189" t="s">
        <v>1557</v>
      </c>
      <c r="BC25" s="1189" t="s">
        <v>1550</v>
      </c>
      <c r="BE25" s="1189">
        <v>2023</v>
      </c>
      <c r="BH25" s="1137" t="s">
        <v>1482</v>
      </c>
      <c r="BJ25" s="1137" t="s">
        <v>1507</v>
      </c>
      <c r="BL25" s="1137" t="s">
        <v>1507</v>
      </c>
      <c r="BQ25" s="1350">
        <v>4190070</v>
      </c>
      <c r="BR25" s="1137" t="s">
        <v>1558</v>
      </c>
      <c r="BS25" s="1498"/>
      <c r="BT25" s="1350">
        <v>4189677</v>
      </c>
      <c r="BU25" s="1137" t="s">
        <v>1559</v>
      </c>
      <c r="BV25" s="1139"/>
      <c r="BW25" s="1139"/>
    </row>
    <row customHeight="1" ht="11.25">
      <c r="A26" s="1143" t="s">
        <v>1560</v>
      </c>
      <c r="B26" s="1144">
        <v>2024</v>
      </c>
      <c r="J26" s="1800" t="s">
        <v>1561</v>
      </c>
      <c r="AX26" s="1189" t="s">
        <v>1562</v>
      </c>
      <c r="AZ26" s="1189" t="s">
        <v>1426</v>
      </c>
      <c r="BB26" s="1189" t="s">
        <v>1563</v>
      </c>
      <c r="BC26" s="1189" t="s">
        <v>1550</v>
      </c>
      <c r="BE26" s="1189">
        <v>2024</v>
      </c>
      <c r="BH26" s="1137" t="s">
        <v>1493</v>
      </c>
      <c r="BJ26" s="1137" t="s">
        <v>1444</v>
      </c>
      <c r="BL26" s="1137" t="s">
        <v>1444</v>
      </c>
      <c r="BQ26" s="1350">
        <v>4190071</v>
      </c>
      <c r="BR26" s="1137" t="s">
        <v>1564</v>
      </c>
      <c r="BS26" s="1498"/>
      <c r="BV26" s="1139"/>
      <c r="BW26" s="1139"/>
    </row>
    <row customHeight="1" ht="11.25">
      <c r="A27" s="1143" t="s">
        <v>1565</v>
      </c>
      <c r="B27" s="1144">
        <v>2025</v>
      </c>
      <c r="J27" s="245" t="s">
        <v>450</v>
      </c>
      <c r="AX27" s="1189" t="s">
        <v>1566</v>
      </c>
      <c r="BB27" s="1189" t="s">
        <v>1567</v>
      </c>
      <c r="BC27" s="1189" t="s">
        <v>1550</v>
      </c>
      <c r="BE27" s="1189">
        <v>2025</v>
      </c>
      <c r="BH27" s="1139" t="s">
        <v>28</v>
      </c>
      <c r="BJ27" s="1137" t="s">
        <v>1451</v>
      </c>
      <c r="BL27" s="1137" t="s">
        <v>1451</v>
      </c>
      <c r="BN27" s="1139" t="s">
        <v>28</v>
      </c>
      <c r="BQ27" s="1350">
        <v>4190072</v>
      </c>
      <c r="BR27" s="1137" t="s">
        <v>1568</v>
      </c>
      <c r="BS27" s="1498"/>
      <c r="BV27" s="1139"/>
      <c r="BW27" s="1139"/>
    </row>
    <row customHeight="1" ht="11.25">
      <c r="A28" s="1143" t="s">
        <v>1569</v>
      </c>
      <c r="D28" s="1170"/>
      <c r="E28" s="1171"/>
      <c r="F28" s="1171"/>
      <c r="H28" s="1172" t="s">
        <v>1570</v>
      </c>
      <c r="AX28" s="1189" t="s">
        <v>1571</v>
      </c>
      <c r="AZ28" s="1136" t="s">
        <v>1572</v>
      </c>
      <c r="BB28" s="1189" t="s">
        <v>1573</v>
      </c>
      <c r="BC28" s="1189" t="s">
        <v>1574</v>
      </c>
      <c r="BE28" s="1189">
        <v>2026</v>
      </c>
      <c r="BH28" s="1139" t="s">
        <v>28</v>
      </c>
      <c r="BJ28" s="1137" t="s">
        <v>1458</v>
      </c>
      <c r="BL28" s="1137" t="s">
        <v>1458</v>
      </c>
      <c r="BN28" s="1139" t="s">
        <v>28</v>
      </c>
      <c r="BQ28" s="1350">
        <v>4190073</v>
      </c>
      <c r="BR28" s="1137" t="s">
        <v>1575</v>
      </c>
      <c r="BS28" s="1498"/>
      <c r="BV28" s="1139"/>
      <c r="BW28" s="1139"/>
    </row>
    <row customHeight="1" ht="11.25">
      <c r="A29" s="1143" t="s">
        <v>1576</v>
      </c>
      <c r="D29" s="1173" t="s">
        <v>1577</v>
      </c>
      <c r="E29" s="1174" t="str">
        <f>IF(TEMPLATE_GROUP="","",INDEX(StartDateList,MATCH(TEMPLATE_GROUP,CodeTemplateList,0),1))</f>
        <v>01.01.2024</v>
      </c>
      <c r="F29" s="1174" t="str">
        <f>IF(TEMPLATE_GROUP="","",INDEX(EndDateList,MATCH(TEMPLATE_GROUP,CodeTemplateList,0),1))</f>
        <v>31.12.2028</v>
      </c>
      <c r="H29" s="1175" t="s">
        <v>1578</v>
      </c>
      <c r="AX29" s="1189" t="s">
        <v>1579</v>
      </c>
      <c r="AZ29" s="1189" t="s">
        <v>1227</v>
      </c>
      <c r="BB29" s="1189" t="s">
        <v>1426</v>
      </c>
      <c r="BC29" s="1160"/>
      <c r="BE29" s="1189">
        <v>2027</v>
      </c>
      <c r="BJ29" s="1137" t="s">
        <v>1466</v>
      </c>
      <c r="BL29" s="1137" t="s">
        <v>1466</v>
      </c>
    </row>
    <row customHeight="1" ht="11.25">
      <c r="A30" s="1143" t="s">
        <v>1580</v>
      </c>
      <c r="D30" s="1176"/>
      <c r="E30" s="1177"/>
      <c r="F30" s="1177"/>
      <c r="AX30" s="1189" t="s">
        <v>1581</v>
      </c>
      <c r="AZ30" s="1189" t="s">
        <v>1252</v>
      </c>
      <c r="BE30" s="1189">
        <v>2028</v>
      </c>
      <c r="BJ30" s="1137" t="s">
        <v>1582</v>
      </c>
      <c r="BL30" s="1137" t="s">
        <v>1582</v>
      </c>
    </row>
    <row customHeight="1" ht="12.75">
      <c r="A31" s="1143" t="s">
        <v>1583</v>
      </c>
      <c r="D31" s="1170"/>
      <c r="E31" s="1171"/>
      <c r="F31" s="1171"/>
      <c r="H31" s="1178"/>
      <c r="AX31" s="1189" t="s">
        <v>1584</v>
      </c>
      <c r="AZ31" s="1189" t="s">
        <v>1585</v>
      </c>
      <c r="BE31" s="1189">
        <v>2029</v>
      </c>
      <c r="BJ31" s="1137" t="s">
        <v>1586</v>
      </c>
      <c r="BL31" s="1137" t="s">
        <v>1586</v>
      </c>
    </row>
    <row customHeight="1" ht="11.25">
      <c r="A32" s="1143" t="s">
        <v>1587</v>
      </c>
      <c r="D32" s="1173" t="s">
        <v>1588</v>
      </c>
      <c r="E32" s="1174" t="str">
        <f>IF(TEMPLATE_GROUP="","",INDEX(StartDateList,MATCH(TEMPLATE_GROUP,CodeTemplateList,0),1))</f>
        <v>01.01.2024</v>
      </c>
      <c r="F32" s="1174" t="str">
        <f>IF(TEMPLATE_GROUP="","",INDEX(EndDateList,MATCH(TEMPLATE_GROUP,CodeTemplateList,0),1))</f>
        <v>31.12.2028</v>
      </c>
      <c r="H32" s="1179" t="s">
        <v>1589</v>
      </c>
      <c r="O32" s="1143" t="s">
        <v>454</v>
      </c>
      <c r="AX32" s="1189" t="s">
        <v>1590</v>
      </c>
      <c r="AZ32" s="1189" t="s">
        <v>453</v>
      </c>
      <c r="BE32" s="1189">
        <v>2030</v>
      </c>
      <c r="BJ32" s="1137" t="s">
        <v>1475</v>
      </c>
      <c r="BL32" s="1137" t="s">
        <v>1475</v>
      </c>
    </row>
    <row customHeight="1" ht="11.25">
      <c r="A33" s="1143" t="s">
        <v>1591</v>
      </c>
      <c r="O33" s="1143" t="s">
        <v>1250</v>
      </c>
      <c r="AX33" s="1189" t="s">
        <v>1592</v>
      </c>
      <c r="AZ33" s="1189" t="s">
        <v>452</v>
      </c>
      <c r="BE33" s="1189">
        <v>2031</v>
      </c>
      <c r="BJ33" s="1137" t="s">
        <v>1482</v>
      </c>
      <c r="BL33" s="1137" t="s">
        <v>1482</v>
      </c>
    </row>
    <row customHeight="1" ht="11.25">
      <c r="A34" s="1143" t="s">
        <v>1593</v>
      </c>
      <c r="O34" s="1143" t="s">
        <v>1285</v>
      </c>
      <c r="AX34" s="1189" t="s">
        <v>1594</v>
      </c>
      <c r="BE34" s="1189">
        <v>2032</v>
      </c>
      <c r="BJ34" s="1137" t="s">
        <v>1493</v>
      </c>
      <c r="BL34" s="1137" t="s">
        <v>1493</v>
      </c>
    </row>
    <row customHeight="1" ht="11.25">
      <c r="A35" s="1143" t="s">
        <v>1595</v>
      </c>
      <c r="O35" s="1143" t="s">
        <v>1318</v>
      </c>
      <c r="AX35" s="1189" t="s">
        <v>1596</v>
      </c>
      <c r="AZ35" s="1136" t="s">
        <v>1597</v>
      </c>
      <c r="BE35" s="1189">
        <v>2033</v>
      </c>
      <c r="BL35" s="1137" t="s">
        <v>1598</v>
      </c>
    </row>
    <row customHeight="1" ht="11.25">
      <c r="A36" s="1939" t="s">
        <v>1599</v>
      </c>
      <c r="D36" s="1180" t="s">
        <v>1600</v>
      </c>
      <c r="E36" s="1181" t="s">
        <v>812</v>
      </c>
      <c r="F36" s="1182" t="str">
        <f>INDEX(E37:E41,MATCH(TEMPLATE_SPHERE,F37:F41,0))</f>
        <v>теплоснабжения</v>
      </c>
      <c r="G36" s="1182" t="str">
        <f>INDEX(G37:G41,MATCH(TEMPLATE_SPHERE,F37:F41,0))</f>
        <v>теплоснабжение</v>
      </c>
      <c r="O36" s="1143" t="s">
        <v>1342</v>
      </c>
      <c r="AX36" s="1189" t="s">
        <v>1601</v>
      </c>
      <c r="AZ36" s="1189" t="s">
        <v>452</v>
      </c>
      <c r="BE36" s="1189">
        <v>2034</v>
      </c>
      <c r="BL36" s="1137" t="s">
        <v>1602</v>
      </c>
    </row>
    <row customHeight="1" ht="11.25">
      <c r="A37" s="1143" t="s">
        <v>1603</v>
      </c>
      <c r="E37" s="476" t="s">
        <v>1604</v>
      </c>
      <c r="F37" s="1183" t="s">
        <v>812</v>
      </c>
      <c r="G37" s="476" t="s">
        <v>1605</v>
      </c>
      <c r="O37" s="1143" t="s">
        <v>1361</v>
      </c>
      <c r="AX37" s="1189" t="s">
        <v>1606</v>
      </c>
      <c r="AZ37" s="1189" t="s">
        <v>1251</v>
      </c>
      <c r="BE37" s="1189">
        <v>2035</v>
      </c>
    </row>
    <row customHeight="1" ht="11.25">
      <c r="A38" s="1143" t="s">
        <v>1607</v>
      </c>
      <c r="E38" s="476" t="s">
        <v>1608</v>
      </c>
      <c r="F38" s="1184" t="s">
        <v>858</v>
      </c>
      <c r="G38" s="476" t="s">
        <v>1609</v>
      </c>
      <c r="O38" s="1143" t="s">
        <v>1378</v>
      </c>
      <c r="AX38" s="1189" t="s">
        <v>1610</v>
      </c>
      <c r="AZ38" s="1189" t="s">
        <v>1286</v>
      </c>
      <c r="BE38" s="1189">
        <v>2036</v>
      </c>
      <c r="BH38" s="1136" t="s">
        <v>1611</v>
      </c>
      <c r="BJ38" s="1136" t="s">
        <v>1612</v>
      </c>
      <c r="BL38" s="1136" t="s">
        <v>1613</v>
      </c>
      <c r="BN38" s="1136" t="s">
        <v>1614</v>
      </c>
    </row>
    <row customHeight="1" ht="11.25">
      <c r="A39" s="1143" t="s">
        <v>1615</v>
      </c>
      <c r="E39" s="476" t="s">
        <v>1616</v>
      </c>
      <c r="F39" s="1184" t="s">
        <v>911</v>
      </c>
      <c r="G39" s="476" t="s">
        <v>1617</v>
      </c>
      <c r="O39" s="1143" t="s">
        <v>1394</v>
      </c>
      <c r="AX39" s="1189" t="s">
        <v>1618</v>
      </c>
      <c r="AZ39" s="1189" t="s">
        <v>1319</v>
      </c>
      <c r="BE39" s="1189">
        <v>2037</v>
      </c>
      <c r="BH39" s="1137" t="s">
        <v>1619</v>
      </c>
      <c r="BJ39" s="1286" t="s">
        <v>1619</v>
      </c>
      <c r="BL39" s="1286" t="s">
        <v>1619</v>
      </c>
      <c r="BN39" s="1137" t="s">
        <v>1620</v>
      </c>
    </row>
    <row customHeight="1" ht="11.25">
      <c r="A40" s="1143" t="s">
        <v>1621</v>
      </c>
      <c r="E40" s="476" t="s">
        <v>1622</v>
      </c>
      <c r="F40" s="1184" t="s">
        <v>898</v>
      </c>
      <c r="G40" s="476" t="s">
        <v>1623</v>
      </c>
      <c r="O40" s="1143" t="s">
        <v>1410</v>
      </c>
      <c r="AX40" s="1189" t="s">
        <v>1624</v>
      </c>
      <c r="BE40" s="1189">
        <v>2038</v>
      </c>
      <c r="BH40" s="1137" t="s">
        <v>1625</v>
      </c>
      <c r="BJ40" s="1286" t="s">
        <v>1031</v>
      </c>
      <c r="BL40" s="1286" t="s">
        <v>1031</v>
      </c>
      <c r="BN40" s="1137" t="s">
        <v>1065</v>
      </c>
    </row>
    <row customHeight="1" ht="11.25">
      <c r="A41" s="1143" t="s">
        <v>1626</v>
      </c>
      <c r="E41" s="476" t="s">
        <v>1627</v>
      </c>
      <c r="F41" s="1184" t="s">
        <v>1628</v>
      </c>
      <c r="G41" s="476" t="s">
        <v>1627</v>
      </c>
      <c r="O41" s="1143" t="s">
        <v>1426</v>
      </c>
      <c r="AX41" s="1189" t="s">
        <v>1629</v>
      </c>
      <c r="AZ41" s="1136" t="s">
        <v>1630</v>
      </c>
      <c r="BE41" s="1189">
        <v>2039</v>
      </c>
      <c r="BH41" s="1137" t="s">
        <v>1631</v>
      </c>
      <c r="BJ41" s="1286" t="s">
        <v>1027</v>
      </c>
      <c r="BL41" s="1286" t="s">
        <v>1027</v>
      </c>
      <c r="BN41" s="1137" t="s">
        <v>1052</v>
      </c>
    </row>
    <row customHeight="1" ht="11.25">
      <c r="A42" s="1143" t="s">
        <v>1632</v>
      </c>
      <c r="AX42" s="1189" t="s">
        <v>1633</v>
      </c>
      <c r="AZ42" s="1189" t="s">
        <v>454</v>
      </c>
      <c r="BE42" s="1189">
        <v>2040</v>
      </c>
      <c r="BH42" s="1137" t="s">
        <v>1049</v>
      </c>
      <c r="BJ42" s="1286" t="s">
        <v>1029</v>
      </c>
      <c r="BL42" s="1286" t="s">
        <v>1029</v>
      </c>
      <c r="BN42" s="1137" t="s">
        <v>1634</v>
      </c>
    </row>
    <row customHeight="1" ht="11.25">
      <c r="A43" s="1143" t="s">
        <v>1635</v>
      </c>
      <c r="AX43" s="1189" t="s">
        <v>1636</v>
      </c>
      <c r="AZ43" s="1189" t="s">
        <v>1250</v>
      </c>
      <c r="BE43" s="1189">
        <v>2041</v>
      </c>
      <c r="BH43" s="1137" t="s">
        <v>1637</v>
      </c>
      <c r="BJ43" s="1286" t="s">
        <v>1631</v>
      </c>
      <c r="BL43" s="1286" t="s">
        <v>1631</v>
      </c>
      <c r="BN43" s="1137" t="s">
        <v>1638</v>
      </c>
    </row>
    <row customHeight="1" ht="11.25">
      <c r="A44" s="1143" t="s">
        <v>1639</v>
      </c>
      <c r="G44" s="1163">
        <f>YEAR(TODAY())</f>
        <v>2025</v>
      </c>
      <c r="I44" s="868" t="s">
        <v>1640</v>
      </c>
      <c r="J44" s="1158" t="s">
        <v>1641</v>
      </c>
      <c r="K44" s="1158" t="s">
        <v>1642</v>
      </c>
      <c r="AX44" s="1189" t="s">
        <v>1643</v>
      </c>
      <c r="AZ44" s="1189" t="s">
        <v>1285</v>
      </c>
      <c r="BE44" s="1189">
        <v>2042</v>
      </c>
      <c r="BH44" s="1137" t="s">
        <v>1644</v>
      </c>
      <c r="BJ44" s="1286" t="s">
        <v>1049</v>
      </c>
      <c r="BL44" s="1286" t="s">
        <v>1049</v>
      </c>
      <c r="BN44" s="1137" t="s">
        <v>1645</v>
      </c>
    </row>
    <row customHeight="1" ht="11.25">
      <c r="A45" s="1143" t="s">
        <v>1646</v>
      </c>
      <c r="D45" s="1180" t="s">
        <v>1647</v>
      </c>
      <c r="E45" s="1181" t="s">
        <v>1648</v>
      </c>
      <c r="F45" s="866" t="s">
        <v>1649</v>
      </c>
      <c r="G45" s="865" t="s">
        <v>1650</v>
      </c>
      <c r="H45" s="868" t="s">
        <v>1651</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1652</v>
      </c>
      <c r="AZ45" s="1189" t="s">
        <v>1318</v>
      </c>
      <c r="BE45" s="1189">
        <v>2043</v>
      </c>
      <c r="BH45" s="1137" t="s">
        <v>1653</v>
      </c>
      <c r="BJ45" s="1286" t="s">
        <v>1043</v>
      </c>
      <c r="BL45" s="1286" t="s">
        <v>1043</v>
      </c>
      <c r="BN45" s="1137" t="s">
        <v>1654</v>
      </c>
    </row>
    <row customHeight="1" ht="11.25">
      <c r="A46" s="1143" t="s">
        <v>1655</v>
      </c>
      <c r="E46" s="476" t="s">
        <v>26</v>
      </c>
      <c r="F46" s="1183" t="s">
        <v>1656</v>
      </c>
      <c r="G46" s="1185" t="str">
        <f>_xlfn.IFERROR(IF(TITLE_DATE_FIL="","01.01."&amp;CURRENT_YEAR,"01.01."&amp;YEAR(TITLE_DATE_FIL)),"01.01."&amp;CURRENT_YEAR)</f>
        <v>01.01.2025</v>
      </c>
      <c r="H46" s="1185" t="str">
        <f>_xlfn.IFERROR(IF(TITLE_DATE_FIL="","31.12."&amp;CURRENT_YEAR,"31.12."&amp;YEAR(TITLE_DATE_FIL)),"31.12."&amp;CURRENT_YEAR)</f>
        <v>31.12.2025</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1657</v>
      </c>
      <c r="AZ46" s="1189" t="s">
        <v>1342</v>
      </c>
      <c r="BE46" s="1189">
        <v>2044</v>
      </c>
      <c r="BH46" s="1137" t="s">
        <v>1052</v>
      </c>
      <c r="BJ46" s="1286" t="s">
        <v>1033</v>
      </c>
      <c r="BL46" s="1286" t="s">
        <v>1033</v>
      </c>
      <c r="BN46" s="1137" t="s">
        <v>1658</v>
      </c>
    </row>
    <row customHeight="1" ht="11.25">
      <c r="A47" s="1143" t="s">
        <v>1659</v>
      </c>
      <c r="E47" s="476" t="s">
        <v>33</v>
      </c>
      <c r="F47" s="1184" t="s">
        <v>1660</v>
      </c>
      <c r="G47" s="1185" t="str">
        <f>_xlfn.IFERROR(IF(f_year="","01.01."&amp;CURRENT_YEAR,IF(LEN(f_quart)=0,"01.01."&amp;f_year,IF(f_quart="I квартал","01.01."&amp;f_year,IF(f_quart="II квартал","01.04."&amp;f_year,(IF(f_quart="III квартал","01.07."&amp;f_year,"01.10."&amp;f_year)))))),"01.01."&amp;CURRENT_YEAR)</f>
        <v>01.01.2025</v>
      </c>
      <c r="H47" s="1185" t="str">
        <f>_xlfn.IFERROR(IF(f_year="","31.12."&amp;CURRENT_YEAR,IF(LEN(f_quart)=0,"31.12."&amp;f_year,IF(f_quart="I квартал","31.03."&amp;f_year,IF(f_quart="II квартал","30.06."&amp;f_year,(IF(f_quart="III квартал","30.09."&amp;f_year,"31.12."&amp;f_year)))))),"31.12."&amp;CURRENT_YEAR)</f>
        <v>31.12.2025</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1661</v>
      </c>
      <c r="AZ47" s="1189" t="s">
        <v>1361</v>
      </c>
      <c r="BE47" s="1189">
        <v>2045</v>
      </c>
      <c r="BH47" s="1137" t="s">
        <v>1634</v>
      </c>
      <c r="BJ47" s="1286" t="s">
        <v>1035</v>
      </c>
      <c r="BL47" s="1286" t="s">
        <v>1035</v>
      </c>
      <c r="BN47" s="1137" t="s">
        <v>1662</v>
      </c>
    </row>
    <row customHeight="1" ht="11.25">
      <c r="A48" s="1143" t="s">
        <v>1663</v>
      </c>
      <c r="E48" s="476" t="s">
        <v>1664</v>
      </c>
      <c r="F48" s="1184" t="s">
        <v>1665</v>
      </c>
      <c r="G48" s="1185" t="str">
        <f>_xlfn.IFERROR(IF(f_year="","01.01."&amp;CURRENT_YEAR,"01.01."&amp;f_year),"01.01."&amp;CURRENT_YEAR)</f>
        <v>01.01.2025</v>
      </c>
      <c r="H48" s="1185" t="str">
        <f>_xlfn.IFERROR(IF(f_year="","31.12."&amp;CURRENT_YEAR,"31.12."&amp;f_year),"31.12."&amp;CURRENT_YEAR)</f>
        <v>31.12.2025</v>
      </c>
      <c r="I48" s="1811">
        <f>IF(f_year="",TRUE,FALSE)</f>
        <v>1</v>
      </c>
      <c r="J48" s="1814" t="s">
        <v>1666</v>
      </c>
      <c r="K48" s="1815"/>
      <c r="AX48" s="1189" t="s">
        <v>1667</v>
      </c>
      <c r="AZ48" s="1189" t="s">
        <v>1378</v>
      </c>
      <c r="BE48" s="1189">
        <v>2046</v>
      </c>
      <c r="BH48" s="1137" t="s">
        <v>1638</v>
      </c>
      <c r="BJ48" s="1286" t="s">
        <v>1037</v>
      </c>
      <c r="BL48" s="1286" t="s">
        <v>1037</v>
      </c>
      <c r="BN48" s="1137" t="s">
        <v>1668</v>
      </c>
    </row>
    <row customHeight="1" ht="11.25">
      <c r="A49" s="1143" t="s">
        <v>1669</v>
      </c>
      <c r="E49" s="476" t="s">
        <v>1670</v>
      </c>
      <c r="F49" s="1184" t="s">
        <v>1671</v>
      </c>
      <c r="G49" s="1185" t="str">
        <f>_xlfn.IFERROR(IF(f_year="","01.01."&amp;CURRENT_YEAR,"01.01."&amp;f_year),"01.01."&amp;CURRENT_YEAR)</f>
        <v>01.01.2025</v>
      </c>
      <c r="H49" s="1185" t="str">
        <f>_xlfn.IFERROR(IF(f_year="","31.12."&amp;CURRENT_YEAR,"31.12."&amp;f_year),"31.12."&amp;CURRENT_YEAR)</f>
        <v>31.12.2025</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1672</v>
      </c>
      <c r="AZ49" s="1189" t="s">
        <v>1394</v>
      </c>
      <c r="BE49" s="1189">
        <v>2047</v>
      </c>
      <c r="BH49" s="1137" t="s">
        <v>1053</v>
      </c>
      <c r="BJ49" s="1286" t="s">
        <v>1039</v>
      </c>
      <c r="BL49" s="1286" t="s">
        <v>1039</v>
      </c>
    </row>
    <row customHeight="1" ht="11.25">
      <c r="A50" s="1143" t="s">
        <v>1673</v>
      </c>
      <c r="E50" s="476" t="s">
        <v>1674</v>
      </c>
      <c r="F50" s="1184" t="s">
        <v>1023</v>
      </c>
      <c r="G50" s="1185" t="str">
        <f>_xlfn.IFERROR(IF(f_year="","01.01."&amp;CURRENT_YEAR,"01.01."&amp;f_year),"01.01."&amp;CURRENT_YEAR)</f>
        <v>01.01.2025</v>
      </c>
      <c r="H50" s="1185" t="str">
        <f>_xlfn.IFERROR(IF(f_year="","31.12."&amp;CURRENT_YEAR,"31.12."&amp;f_year),"31.12."&amp;CURRENT_YEAR)</f>
        <v>31.12.2025</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1675</v>
      </c>
      <c r="AZ50" s="1189" t="s">
        <v>1410</v>
      </c>
      <c r="BE50" s="1189">
        <v>2048</v>
      </c>
      <c r="BH50" s="1137" t="s">
        <v>1645</v>
      </c>
      <c r="BJ50" s="1286" t="s">
        <v>1041</v>
      </c>
      <c r="BL50" s="1286" t="s">
        <v>1041</v>
      </c>
    </row>
    <row customHeight="1" ht="11.25">
      <c r="A51" s="1143" t="s">
        <v>1676</v>
      </c>
      <c r="E51" s="476" t="s">
        <v>1677</v>
      </c>
      <c r="F51" s="1184" t="s">
        <v>1648</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1678</v>
      </c>
      <c r="AZ51" s="1189" t="s">
        <v>1426</v>
      </c>
      <c r="BE51" s="1189">
        <v>2049</v>
      </c>
      <c r="BH51" s="1137" t="s">
        <v>1654</v>
      </c>
      <c r="BJ51" s="1286" t="s">
        <v>1679</v>
      </c>
      <c r="BL51" s="1286" t="s">
        <v>1679</v>
      </c>
    </row>
    <row customHeight="1" ht="11.25">
      <c r="A52" s="1143" t="s">
        <v>1680</v>
      </c>
      <c r="E52" s="476" t="s">
        <v>1681</v>
      </c>
      <c r="F52" s="1184" t="s">
        <v>1682</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1683</v>
      </c>
      <c r="AZ52" s="1189" t="s">
        <v>452</v>
      </c>
      <c r="BE52" s="1189">
        <v>2050</v>
      </c>
      <c r="BH52" s="1137" t="s">
        <v>1658</v>
      </c>
      <c r="BJ52" s="1286" t="s">
        <v>1052</v>
      </c>
      <c r="BL52" s="1286" t="s">
        <v>1052</v>
      </c>
    </row>
    <row customHeight="1" ht="11.25">
      <c r="A53" s="1143" t="s">
        <v>1684</v>
      </c>
      <c r="E53" s="476" t="s">
        <v>1685</v>
      </c>
      <c r="F53" s="1184" t="s">
        <v>1685</v>
      </c>
      <c r="G53" s="1185" t="str">
        <f>_xlfn.IFERROR(IF(f_year="","01.01."&amp;CURRENT_YEAR,"01.01."&amp;f_year),"01.01."&amp;CURRENT_YEAR)</f>
        <v>01.01.2025</v>
      </c>
      <c r="H53" s="1185" t="str">
        <f>_xlfn.IFERROR(IF(f_year="","31.12."&amp;CURRENT_YEAR,"31.12."&amp;f_year),"31.12."&amp;CURRENT_YEAR)</f>
        <v>31.12.2025</v>
      </c>
      <c r="I53" s="1811">
        <f>IF(AND(f_year="",TITLE_DATE_FIL=""),TRUE,FALSE)</f>
        <v>1</v>
      </c>
      <c r="J53" s="1814" t="s">
        <v>1686</v>
      </c>
      <c r="K53" s="1815"/>
      <c r="AX53" s="1189" t="s">
        <v>1687</v>
      </c>
      <c r="BE53" s="1189">
        <v>2051</v>
      </c>
      <c r="BH53" s="1137" t="s">
        <v>1662</v>
      </c>
      <c r="BJ53" s="1286" t="s">
        <v>1634</v>
      </c>
      <c r="BL53" s="1286" t="s">
        <v>1634</v>
      </c>
    </row>
    <row customHeight="1" ht="11.25">
      <c r="A54" s="1143" t="s">
        <v>1688</v>
      </c>
      <c r="AX54" s="1189" t="s">
        <v>1689</v>
      </c>
      <c r="AZ54" s="1136" t="s">
        <v>1690</v>
      </c>
      <c r="BE54" s="1189">
        <v>2052</v>
      </c>
      <c r="BH54" s="1137" t="s">
        <v>1668</v>
      </c>
      <c r="BJ54" s="1286" t="s">
        <v>1638</v>
      </c>
      <c r="BL54" s="1286" t="s">
        <v>1638</v>
      </c>
    </row>
    <row customHeight="1" ht="11.25">
      <c r="A55" s="1143" t="s">
        <v>1691</v>
      </c>
      <c r="AX55" s="1189" t="s">
        <v>1692</v>
      </c>
      <c r="AZ55" s="1189" t="s">
        <v>1228</v>
      </c>
      <c r="BE55" s="1189">
        <v>2053</v>
      </c>
      <c r="BH55" s="1139" t="s">
        <v>28</v>
      </c>
      <c r="BJ55" s="1286" t="s">
        <v>1053</v>
      </c>
      <c r="BL55" s="1286" t="s">
        <v>1053</v>
      </c>
    </row>
    <row customHeight="1" ht="11.25">
      <c r="A56" s="1143" t="s">
        <v>1693</v>
      </c>
      <c r="D56" s="1187" t="s">
        <v>1694</v>
      </c>
      <c r="E56" s="1164" t="s">
        <v>112</v>
      </c>
      <c r="F56" s="1143" t="s">
        <v>1695</v>
      </c>
      <c r="AX56" s="1189" t="s">
        <v>1696</v>
      </c>
      <c r="AZ56" s="1189" t="s">
        <v>1253</v>
      </c>
      <c r="BE56" s="1189">
        <v>2054</v>
      </c>
      <c r="BH56" s="1139" t="s">
        <v>28</v>
      </c>
      <c r="BJ56" s="1286" t="s">
        <v>1645</v>
      </c>
      <c r="BL56" s="1286" t="s">
        <v>1645</v>
      </c>
    </row>
    <row customHeight="1" ht="11.25">
      <c r="A57" s="1143" t="s">
        <v>1697</v>
      </c>
      <c r="D57" s="1187" t="s">
        <v>1698</v>
      </c>
      <c r="E57" s="1164" t="s">
        <v>112</v>
      </c>
      <c r="F57" s="1143" t="s">
        <v>1695</v>
      </c>
      <c r="AX57" s="1189" t="s">
        <v>1699</v>
      </c>
      <c r="AZ57" s="1189" t="s">
        <v>1288</v>
      </c>
      <c r="BE57" s="1189">
        <v>2055</v>
      </c>
      <c r="BJ57" s="1286" t="s">
        <v>1654</v>
      </c>
      <c r="BL57" s="1286" t="s">
        <v>1654</v>
      </c>
    </row>
    <row customHeight="1" ht="11.25">
      <c r="A58" s="1143" t="s">
        <v>1700</v>
      </c>
      <c r="D58" s="1187" t="s">
        <v>1701</v>
      </c>
      <c r="E58" s="1164" t="s">
        <v>112</v>
      </c>
      <c r="F58" s="1143" t="s">
        <v>1695</v>
      </c>
      <c r="AX58" s="1189" t="s">
        <v>1702</v>
      </c>
      <c r="BE58" s="1189">
        <v>2056</v>
      </c>
      <c r="BJ58" s="1286" t="s">
        <v>1658</v>
      </c>
      <c r="BL58" s="1286" t="s">
        <v>1658</v>
      </c>
    </row>
    <row customHeight="1" ht="11.25">
      <c r="A59" s="1143" t="s">
        <v>1703</v>
      </c>
      <c r="D59" s="1187" t="s">
        <v>132</v>
      </c>
      <c r="E59" s="1164" t="s">
        <v>1590</v>
      </c>
      <c r="F59" s="1143" t="s">
        <v>1704</v>
      </c>
      <c r="AX59" s="1189" t="s">
        <v>1705</v>
      </c>
      <c r="AZ59" s="1136" t="s">
        <v>1706</v>
      </c>
      <c r="BE59" s="1189">
        <v>2057</v>
      </c>
      <c r="BJ59" s="1286" t="s">
        <v>1662</v>
      </c>
      <c r="BL59" s="1286" t="s">
        <v>1662</v>
      </c>
    </row>
    <row customHeight="1" ht="11.25">
      <c r="A60" s="1143" t="s">
        <v>1707</v>
      </c>
      <c r="D60" s="1187" t="s">
        <v>1708</v>
      </c>
      <c r="E60" s="1164" t="s">
        <v>1590</v>
      </c>
      <c r="F60" s="1143" t="s">
        <v>1704</v>
      </c>
      <c r="AX60" s="1189" t="s">
        <v>1709</v>
      </c>
      <c r="AZ60" s="1189" t="s">
        <v>1229</v>
      </c>
      <c r="BE60" s="1189">
        <v>2058</v>
      </c>
      <c r="BJ60" s="1286" t="s">
        <v>1668</v>
      </c>
      <c r="BL60" s="1286" t="s">
        <v>1668</v>
      </c>
    </row>
    <row customHeight="1" ht="11.25">
      <c r="A61" s="1143" t="s">
        <v>1710</v>
      </c>
      <c r="D61" s="1187" t="s">
        <v>1711</v>
      </c>
      <c r="E61" s="1164" t="s">
        <v>1590</v>
      </c>
      <c r="F61" s="1143" t="s">
        <v>1704</v>
      </c>
      <c r="AX61" s="1189" t="s">
        <v>1712</v>
      </c>
      <c r="AZ61" s="1189" t="s">
        <v>1254</v>
      </c>
      <c r="BE61" s="1189">
        <v>2059</v>
      </c>
      <c r="BL61" s="1286" t="s">
        <v>1045</v>
      </c>
    </row>
    <row customHeight="1" ht="11.25">
      <c r="A62" s="1143" t="s">
        <v>1713</v>
      </c>
      <c r="D62" s="1187" t="s">
        <v>131</v>
      </c>
      <c r="E62" s="1164">
        <v>30</v>
      </c>
      <c r="F62" s="1143" t="s">
        <v>1704</v>
      </c>
      <c r="AZ62" s="1189" t="s">
        <v>1289</v>
      </c>
      <c r="BE62" s="1189">
        <v>2060</v>
      </c>
      <c r="BL62" s="1286" t="s">
        <v>1047</v>
      </c>
    </row>
    <row customHeight="1" ht="11.25">
      <c r="A63" s="1143" t="s">
        <v>1714</v>
      </c>
      <c r="D63" s="1187" t="s">
        <v>1715</v>
      </c>
      <c r="E63" s="1164">
        <v>30</v>
      </c>
      <c r="F63" s="1143" t="s">
        <v>1704</v>
      </c>
      <c r="AZ63" s="1189" t="s">
        <v>1320</v>
      </c>
      <c r="BE63" s="1189">
        <v>2061</v>
      </c>
    </row>
    <row customHeight="1" ht="11.25">
      <c r="A64" s="1143" t="s">
        <v>1716</v>
      </c>
      <c r="D64" s="1187" t="s">
        <v>1717</v>
      </c>
      <c r="E64" s="1164">
        <v>30</v>
      </c>
      <c r="F64" s="1143" t="s">
        <v>1704</v>
      </c>
      <c r="AZ64" s="1189" t="s">
        <v>1343</v>
      </c>
      <c r="BE64" s="1189">
        <v>2062</v>
      </c>
    </row>
    <row customHeight="1" ht="11.25">
      <c r="A65" s="1143" t="s">
        <v>1718</v>
      </c>
      <c r="D65" s="1143"/>
      <c r="BE65" s="1189">
        <v>2063</v>
      </c>
    </row>
    <row customHeight="1" ht="11.25">
      <c r="A66" s="1143" t="s">
        <v>1719</v>
      </c>
      <c r="AZ66" s="1136" t="s">
        <v>1720</v>
      </c>
      <c r="BE66" s="1189">
        <v>2064</v>
      </c>
    </row>
    <row customHeight="1" ht="11.25">
      <c r="A67" s="1143" t="s">
        <v>1721</v>
      </c>
      <c r="AZ67" s="1189" t="s">
        <v>1230</v>
      </c>
      <c r="BE67" s="1189">
        <v>2065</v>
      </c>
    </row>
    <row customHeight="1" ht="11.25">
      <c r="A68" s="1143" t="s">
        <v>1722</v>
      </c>
      <c r="AZ68" s="1189" t="s">
        <v>1255</v>
      </c>
      <c r="BE68" s="1189">
        <v>2066</v>
      </c>
      <c r="BH68" s="1136" t="s">
        <v>1723</v>
      </c>
      <c r="BJ68" s="1136" t="s">
        <v>1724</v>
      </c>
      <c r="BL68" s="1136" t="s">
        <v>1725</v>
      </c>
      <c r="BN68" s="1136" t="s">
        <v>1726</v>
      </c>
    </row>
    <row customHeight="1" ht="11.25">
      <c r="A69" s="1143" t="s">
        <v>1727</v>
      </c>
      <c r="AZ69" s="1189" t="s">
        <v>1290</v>
      </c>
      <c r="BE69" s="1189">
        <v>2067</v>
      </c>
      <c r="BH69" s="1137" t="s">
        <v>1728</v>
      </c>
      <c r="BI69" s="1186" t="s">
        <v>110</v>
      </c>
      <c r="BJ69" s="1137" t="s">
        <v>1729</v>
      </c>
      <c r="BK69" s="1186" t="s">
        <v>110</v>
      </c>
      <c r="BL69" s="1137" t="s">
        <v>1730</v>
      </c>
      <c r="BM69" s="1139" t="s">
        <v>110</v>
      </c>
      <c r="BN69" s="1137" t="s">
        <v>1731</v>
      </c>
    </row>
    <row customHeight="1" ht="11.25">
      <c r="A70" s="1143" t="s">
        <v>1732</v>
      </c>
      <c r="AZ70" s="1189" t="s">
        <v>1321</v>
      </c>
      <c r="BE70" s="1189">
        <v>2068</v>
      </c>
      <c r="BH70" s="1137" t="s">
        <v>1733</v>
      </c>
      <c r="BJ70" s="1137" t="s">
        <v>1734</v>
      </c>
      <c r="BL70" s="1137" t="s">
        <v>1735</v>
      </c>
      <c r="BN70" s="1137" t="s">
        <v>1736</v>
      </c>
    </row>
    <row customHeight="1" ht="11.25">
      <c r="A71" s="1143" t="s">
        <v>1737</v>
      </c>
      <c r="AZ71" s="1189" t="s">
        <v>1323</v>
      </c>
      <c r="BE71" s="1189">
        <v>2069</v>
      </c>
      <c r="BH71" s="1137" t="s">
        <v>1738</v>
      </c>
      <c r="BI71" s="1186" t="s">
        <v>91</v>
      </c>
      <c r="BJ71" s="1137" t="s">
        <v>1739</v>
      </c>
      <c r="BK71" s="1186" t="s">
        <v>91</v>
      </c>
      <c r="BL71" s="1137" t="s">
        <v>1740</v>
      </c>
      <c r="BM71" s="1139" t="s">
        <v>91</v>
      </c>
      <c r="BN71" s="1137" t="s">
        <v>1741</v>
      </c>
    </row>
    <row customHeight="1" ht="11.25">
      <c r="A72" s="1143" t="s">
        <v>1742</v>
      </c>
      <c r="AZ72" s="1189" t="s">
        <v>19</v>
      </c>
      <c r="BE72" s="1189">
        <v>2070</v>
      </c>
      <c r="BH72" s="1137" t="s">
        <v>1743</v>
      </c>
      <c r="BJ72" s="1137" t="s">
        <v>1743</v>
      </c>
      <c r="BL72" s="1137" t="s">
        <v>1743</v>
      </c>
      <c r="BN72" s="1137" t="s">
        <v>1744</v>
      </c>
    </row>
    <row customHeight="1" ht="11.25">
      <c r="A73" s="1143" t="s">
        <v>1745</v>
      </c>
      <c r="BH73" s="1137" t="s">
        <v>1746</v>
      </c>
      <c r="BI73" s="1186" t="s">
        <v>112</v>
      </c>
      <c r="BJ73" s="1137" t="s">
        <v>1747</v>
      </c>
      <c r="BK73" s="1186" t="s">
        <v>112</v>
      </c>
      <c r="BL73" s="1137" t="s">
        <v>1748</v>
      </c>
      <c r="BM73" s="1139" t="s">
        <v>112</v>
      </c>
      <c r="BN73" s="1137" t="s">
        <v>1749</v>
      </c>
    </row>
    <row customHeight="1" ht="11.25">
      <c r="A74" s="1143" t="s">
        <v>1750</v>
      </c>
      <c r="BH74" s="1137" t="s">
        <v>1751</v>
      </c>
      <c r="BJ74" s="1137" t="s">
        <v>1752</v>
      </c>
      <c r="BL74" s="1137" t="s">
        <v>1753</v>
      </c>
      <c r="BN74" s="1137" t="s">
        <v>1754</v>
      </c>
    </row>
    <row customHeight="1" ht="11.25">
      <c r="A75" s="1143" t="s">
        <v>1755</v>
      </c>
      <c r="AZ75" s="1136" t="s">
        <v>1756</v>
      </c>
      <c r="BH75" s="1137" t="s">
        <v>1757</v>
      </c>
      <c r="BJ75" s="1137" t="s">
        <v>1757</v>
      </c>
      <c r="BL75" s="1137" t="s">
        <v>1757</v>
      </c>
    </row>
    <row customHeight="1" ht="11.25">
      <c r="A76" s="1143" t="s">
        <v>1758</v>
      </c>
      <c r="AZ76" s="1189" t="s">
        <v>1239</v>
      </c>
      <c r="BH76" s="1137" t="s">
        <v>1759</v>
      </c>
      <c r="BJ76" s="1137" t="s">
        <v>1760</v>
      </c>
      <c r="BL76" s="1137" t="s">
        <v>1761</v>
      </c>
    </row>
    <row customHeight="1" ht="11.25">
      <c r="A77" s="1143" t="s">
        <v>1762</v>
      </c>
      <c r="AZ77" s="1189" t="s">
        <v>1265</v>
      </c>
    </row>
    <row customHeight="1" ht="11.25">
      <c r="A78" s="1143" t="s">
        <v>1763</v>
      </c>
      <c r="AZ78" s="1189" t="s">
        <v>1297</v>
      </c>
    </row>
    <row customHeight="1" ht="11.25">
      <c r="A79" s="1143" t="s">
        <v>1764</v>
      </c>
      <c r="AZ79" s="1189" t="s">
        <v>1327</v>
      </c>
      <c r="BH79" s="1136" t="s">
        <v>1765</v>
      </c>
      <c r="BJ79" s="1136" t="s">
        <v>1766</v>
      </c>
      <c r="BL79" s="1136" t="s">
        <v>1767</v>
      </c>
    </row>
    <row customHeight="1" ht="11.25">
      <c r="A80" s="1143" t="s">
        <v>1768</v>
      </c>
      <c r="AZ80" s="1189" t="s">
        <v>1348</v>
      </c>
      <c r="BH80" s="1137" t="s">
        <v>1769</v>
      </c>
      <c r="BJ80" s="1137" t="s">
        <v>1770</v>
      </c>
      <c r="BL80" s="1137" t="s">
        <v>1771</v>
      </c>
    </row>
    <row customHeight="1" ht="11.25">
      <c r="A81" s="1143" t="s">
        <v>1772</v>
      </c>
      <c r="AZ81" s="1189" t="s">
        <v>1365</v>
      </c>
      <c r="BH81" s="1137" t="s">
        <v>1773</v>
      </c>
      <c r="BJ81" s="1137" t="s">
        <v>1774</v>
      </c>
      <c r="BL81" s="1137" t="s">
        <v>1775</v>
      </c>
    </row>
    <row customHeight="1" ht="11.25">
      <c r="A82" s="1143" t="s">
        <v>1776</v>
      </c>
      <c r="AZ82" s="1189" t="s">
        <v>1380</v>
      </c>
      <c r="BH82" s="1137" t="s">
        <v>1777</v>
      </c>
      <c r="BJ82" s="1137" t="s">
        <v>1778</v>
      </c>
      <c r="BL82" s="1137" t="s">
        <v>1779</v>
      </c>
    </row>
    <row customHeight="1" ht="11.25">
      <c r="A83" s="1143" t="s">
        <v>1780</v>
      </c>
      <c r="BH83" s="1137" t="s">
        <v>1781</v>
      </c>
      <c r="BJ83" s="1137" t="s">
        <v>1782</v>
      </c>
      <c r="BL83" s="1137" t="s">
        <v>1783</v>
      </c>
    </row>
    <row customHeight="1" ht="11.25">
      <c r="A84" s="1143" t="s">
        <v>1784</v>
      </c>
      <c r="AZ84" s="1136" t="s">
        <v>1785</v>
      </c>
    </row>
    <row customHeight="1" ht="11.25">
      <c r="A85" s="1939" t="s">
        <v>1786</v>
      </c>
      <c r="AZ85" s="1189" t="s">
        <v>1787</v>
      </c>
    </row>
    <row customHeight="1" ht="11.25">
      <c r="A86" s="1143" t="s">
        <v>1788</v>
      </c>
      <c r="AZ86" s="1189" t="s">
        <v>1789</v>
      </c>
      <c r="BH86" s="1136" t="s">
        <v>1790</v>
      </c>
      <c r="BJ86" s="1136" t="s">
        <v>1791</v>
      </c>
      <c r="BL86" s="1136" t="s">
        <v>1792</v>
      </c>
    </row>
    <row customHeight="1" ht="11.25">
      <c r="A87" s="1143" t="s">
        <v>1793</v>
      </c>
      <c r="AZ87" s="1189" t="s">
        <v>1794</v>
      </c>
      <c r="BH87" s="1137" t="s">
        <v>1795</v>
      </c>
      <c r="BJ87" s="1137" t="s">
        <v>1796</v>
      </c>
      <c r="BL87" s="1137" t="s">
        <v>1797</v>
      </c>
    </row>
    <row customHeight="1" ht="11.25">
      <c r="A88" s="1143" t="s">
        <v>1798</v>
      </c>
      <c r="AZ88" s="1675"/>
      <c r="BH88" s="1137" t="s">
        <v>1799</v>
      </c>
      <c r="BJ88" s="1137" t="s">
        <v>1800</v>
      </c>
      <c r="BL88" s="1137" t="s">
        <v>1801</v>
      </c>
    </row>
    <row customHeight="1" ht="11.25">
      <c r="A89" s="1143" t="s">
        <v>1802</v>
      </c>
      <c r="AZ89" s="1136" t="s">
        <v>1803</v>
      </c>
    </row>
    <row customHeight="1" ht="11.25">
      <c r="A90" s="1143" t="s">
        <v>16</v>
      </c>
      <c r="AZ90" s="1189" t="s">
        <v>1023</v>
      </c>
    </row>
    <row customHeight="1" ht="11.25">
      <c r="A91" s="1143" t="s">
        <v>1804</v>
      </c>
      <c r="AZ91" s="1189" t="s">
        <v>1059</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576</v>
      </c>
      <c r="BH108" s="1137" t="s">
        <v>1857</v>
      </c>
      <c r="BJ108" s="1137" t="s">
        <v>1858</v>
      </c>
      <c r="BL108" s="1137" t="s">
        <v>1512</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452</v>
      </c>
    </row>
    <row customHeight="1" ht="11.25">
      <c r="AZ116" s="1970" t="s">
        <v>1846</v>
      </c>
      <c r="BA116" s="1971" t="s">
        <v>1847</v>
      </c>
      <c r="BH116" s="1137" t="s">
        <v>1251</v>
      </c>
    </row>
    <row customHeight="1" ht="11.25">
      <c r="BH117" s="1137" t="s">
        <v>1286</v>
      </c>
    </row>
    <row customHeight="1" ht="11.25">
      <c r="BH118" s="1137"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68887-4CEF-39C5-0BFB-0.D968948E}"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304</v>
      </c>
      <c r="J1" s="524" t="s">
        <v>14</v>
      </c>
    </row>
    <row customHeight="1" ht="22.5" hidden="1">
      <c r="A2" s="571"/>
      <c r="B2" s="571"/>
      <c r="C2" s="1799" t="s">
        <v>450</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305</v>
      </c>
      <c r="E9" s="2274"/>
      <c r="F9" s="2274"/>
      <c r="G9" s="2277" t="s">
        <v>306</v>
      </c>
      <c r="J9" s="524">
        <v>11</v>
      </c>
    </row>
    <row customHeight="1" ht="11.549999999999999">
      <c r="A10" s="571"/>
      <c r="B10" s="571"/>
      <c r="C10" s="526"/>
      <c r="D10" s="1543" t="s">
        <v>89</v>
      </c>
      <c r="E10" s="1545" t="s">
        <v>307</v>
      </c>
      <c r="F10" s="1545" t="s">
        <v>308</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1863</v>
      </c>
      <c r="F13" s="1590" t="s">
        <v>311</v>
      </c>
      <c r="G13" s="543"/>
      <c r="H13" s="1602"/>
      <c r="J13" s="524">
        <v>19</v>
      </c>
    </row>
    <row customHeight="1" ht="19.95">
      <c r="A14" s="571"/>
      <c r="B14" s="571"/>
      <c r="C14" s="526"/>
      <c r="D14" s="1592" t="s">
        <v>713</v>
      </c>
      <c r="E14" s="1593" t="s">
        <v>1864</v>
      </c>
      <c r="F14" s="1595"/>
      <c r="G14" s="1594" t="s">
        <v>1865</v>
      </c>
      <c r="H14" s="1602"/>
      <c r="J14" s="524">
        <v>19</v>
      </c>
    </row>
    <row customHeight="1" ht="19.95">
      <c r="A15" s="571"/>
      <c r="B15" s="571"/>
      <c r="C15" s="526"/>
      <c r="D15" s="1592" t="s">
        <v>312</v>
      </c>
      <c r="E15" s="1593" t="s">
        <v>1866</v>
      </c>
      <c r="F15" s="1595"/>
      <c r="G15" s="1594" t="s">
        <v>1867</v>
      </c>
      <c r="H15" s="1602"/>
      <c r="J15" s="524">
        <v>19</v>
      </c>
    </row>
    <row customHeight="1" ht="24">
      <c r="A16" s="571"/>
      <c r="B16" s="571"/>
      <c r="C16" s="526"/>
      <c r="D16" s="1592" t="s">
        <v>315</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92</v>
      </c>
      <c r="E18" s="1596" t="s">
        <v>1872</v>
      </c>
      <c r="F18" s="1595"/>
      <c r="G18" s="543" t="s">
        <v>1871</v>
      </c>
      <c r="H18" s="1602"/>
      <c r="I18" s="921"/>
      <c r="J18" s="524">
        <v>46</v>
      </c>
    </row>
    <row customHeight="1" ht="23.25">
      <c r="A19" s="571"/>
      <c r="B19" s="571"/>
      <c r="C19" s="526"/>
      <c r="D19" s="1589" t="s">
        <v>112</v>
      </c>
      <c r="E19" s="1596" t="s">
        <v>1873</v>
      </c>
      <c r="F19" s="1590" t="s">
        <v>311</v>
      </c>
      <c r="G19" s="2540" t="s">
        <v>1874</v>
      </c>
      <c r="H19" s="544"/>
      <c r="J19" s="524">
        <v>22</v>
      </c>
    </row>
    <row s="4682" customFormat="1" customHeight="1" ht="5.25" hidden="1">
      <c r="A20" s="571"/>
      <c r="B20" s="571"/>
      <c r="C20" s="1598"/>
      <c r="D20" s="1597" t="s">
        <v>1120</v>
      </c>
      <c r="E20" s="1083"/>
      <c r="F20" s="1082"/>
      <c r="G20" s="2541"/>
      <c r="J20" s="1599">
        <v>0</v>
      </c>
    </row>
    <row customHeight="1" ht="15.75">
      <c r="A21" s="571"/>
      <c r="B21" s="571"/>
      <c r="C21" s="526"/>
      <c r="D21" s="536"/>
      <c r="E21" s="484" t="s">
        <v>344</v>
      </c>
      <c r="F21" s="538"/>
      <c r="G21" s="2542"/>
      <c r="H21" s="1602"/>
      <c r="J21" s="524">
        <v>15</v>
      </c>
    </row>
    <row s="3239" customFormat="1" customHeight="1" ht="26.25">
      <c r="A22" s="571"/>
      <c r="B22" s="571"/>
      <c r="C22" s="571"/>
      <c r="D22" s="1589" t="s">
        <v>93</v>
      </c>
      <c r="E22" s="543" t="s">
        <v>1875</v>
      </c>
      <c r="F22" s="1595"/>
      <c r="G22" s="543" t="s">
        <v>1876</v>
      </c>
      <c r="H22" s="1601"/>
      <c r="J22" s="570">
        <v>25</v>
      </c>
    </row>
    <row s="3239" customFormat="1" customHeight="1" ht="19.95">
      <c r="A23" s="571"/>
      <c r="B23" s="571"/>
      <c r="C23" s="571"/>
      <c r="D23" s="1589" t="s">
        <v>94</v>
      </c>
      <c r="E23" s="1596" t="s">
        <v>1877</v>
      </c>
      <c r="F23" s="1600"/>
      <c r="G23" s="543" t="s">
        <v>1878</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913DB-B6C5-9283-ABB6-0.125602D7}"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450</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305</v>
      </c>
      <c r="F7" s="2171"/>
      <c r="G7" s="2171"/>
      <c r="H7" s="2171"/>
      <c r="I7" s="2171"/>
      <c r="J7" s="2543" t="s">
        <v>306</v>
      </c>
      <c r="K7" s="569"/>
      <c r="L7" s="569"/>
      <c r="M7" s="569"/>
      <c r="N7" s="569"/>
      <c r="O7" s="295"/>
      <c r="P7" s="569"/>
      <c r="Q7" s="294"/>
      <c r="R7" s="294"/>
      <c r="S7" s="294"/>
      <c r="T7" s="294"/>
      <c r="IU7" s="576">
        <v>14</v>
      </c>
    </row>
    <row s="3386" customFormat="1" customHeight="1" ht="21">
      <c r="A8" s="1224"/>
      <c r="B8" s="1229"/>
      <c r="C8" s="1224"/>
      <c r="D8" s="1564"/>
      <c r="E8" s="1617" t="s">
        <v>89</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4AD6D-6243-06D8-BF4C-0.219F7D1E}"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450</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305</v>
      </c>
      <c r="F7" s="2171"/>
      <c r="G7" s="2171"/>
      <c r="H7" s="2171"/>
      <c r="I7" s="2171"/>
      <c r="J7" s="2171"/>
      <c r="K7" s="2171"/>
      <c r="L7" s="2543" t="s">
        <v>306</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97C7-EDB8-6D95-CF87-0.1C3DFE6}"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450</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305</v>
      </c>
      <c r="F7" s="2171"/>
      <c r="G7" s="2171"/>
      <c r="H7" s="2171"/>
      <c r="I7" s="2171"/>
      <c r="J7" s="2171"/>
      <c r="K7" s="2171"/>
      <c r="L7" s="2543" t="s">
        <v>306</v>
      </c>
      <c r="M7" s="1693"/>
      <c r="N7" s="1693"/>
      <c r="O7" s="1693"/>
      <c r="P7" s="1693"/>
      <c r="Q7" s="1693"/>
      <c r="R7" s="1693"/>
      <c r="S7" s="294"/>
      <c r="T7" s="294"/>
      <c r="U7" s="294"/>
      <c r="V7" s="294"/>
      <c r="IW7" s="1678">
        <v>14</v>
      </c>
    </row>
    <row s="3386" customFormat="1" customHeight="1" ht="67.2">
      <c r="A8" s="1700"/>
      <c r="B8" s="1435"/>
      <c r="C8" s="1700"/>
      <c r="D8" s="1584"/>
      <c r="E8" s="2547" t="s">
        <v>89</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0DCE1-8C33-C008-303D-0.D279D2C2}"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450</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450</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305</v>
      </c>
      <c r="F10" s="2196"/>
      <c r="G10" s="2196"/>
      <c r="H10" s="2196"/>
      <c r="I10" s="2196"/>
      <c r="J10" s="2196"/>
      <c r="K10" s="2196"/>
      <c r="L10" s="2196"/>
      <c r="M10" s="2170"/>
      <c r="N10" s="2547" t="s">
        <v>306</v>
      </c>
      <c r="O10" s="569"/>
      <c r="P10" s="569"/>
      <c r="Q10" s="576">
        <v>14</v>
      </c>
    </row>
    <row s="3386" customFormat="1" customHeight="1" ht="44.25">
      <c r="A11" s="1700"/>
      <c r="B11" s="1435"/>
      <c r="C11" s="1700"/>
      <c r="D11" s="1584"/>
      <c r="E11" s="2561" t="s">
        <v>89</v>
      </c>
      <c r="F11" s="2561" t="s">
        <v>309</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313</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726CC-C455-96DC-F0B7-0.F341C8CB}" mc:Ignorable="x14ac xr xr2 xr3">
  <sheetPr>
    <tabColor rgb="FFEAEBEE"/>
    <pageSetUpPr fitToPage="1"/>
  </sheetPr>
  <dimension ref="A1:M16"/>
  <sheetViews>
    <sheetView topLeftCell="A1" showGridLines="0" zoomScale="90" workbookViewId="0">
      <selection activeCell="I12" sqref="I12:I13"/>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305</v>
      </c>
      <c r="E8" s="2278"/>
      <c r="F8" s="2278"/>
      <c r="G8" s="2278"/>
      <c r="H8" s="2278"/>
      <c r="I8" s="2278" t="s">
        <v>306</v>
      </c>
      <c r="M8" s="190">
        <v>14</v>
      </c>
    </row>
    <row customHeight="1" ht="29.25">
      <c r="D9" s="2278" t="s">
        <v>89</v>
      </c>
      <c r="E9" s="2278" t="s">
        <v>1897</v>
      </c>
      <c r="F9" s="2278"/>
      <c r="G9" s="2278"/>
      <c r="H9" s="2278"/>
      <c r="I9" s="2278"/>
      <c r="M9" s="190">
        <v>28</v>
      </c>
    </row>
    <row customHeight="1" ht="24">
      <c r="D10" s="2278"/>
      <c r="E10" s="196" t="s">
        <v>1898</v>
      </c>
      <c r="F10" s="196" t="s">
        <v>1899</v>
      </c>
      <c r="G10" s="196" t="s">
        <v>1900</v>
      </c>
      <c r="H10" s="196" t="s">
        <v>395</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28</v>
      </c>
      <c r="C12" s="195"/>
      <c r="D12" s="197" t="s">
        <v>110</v>
      </c>
      <c r="E12" s="450"/>
      <c r="F12" s="450"/>
      <c r="G12" s="1803" t="s">
        <v>28</v>
      </c>
      <c r="H12" s="451"/>
      <c r="I12" s="2238" t="s">
        <v>1901</v>
      </c>
      <c r="K12" s="341"/>
      <c r="L12" s="342"/>
      <c r="M12" s="186">
        <v>25</v>
      </c>
    </row>
    <row customHeight="1" ht="15.75">
      <c r="A13" s="190"/>
      <c r="B13" s="190"/>
      <c r="C13" s="190"/>
      <c r="D13" s="178"/>
      <c r="E13" s="199" t="s">
        <v>473</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502C2-52F3-0FEE-F361-0.F9C15706}"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89</v>
      </c>
      <c r="E9" s="329" t="s">
        <v>1904</v>
      </c>
      <c r="J9" s="138">
        <v>16</v>
      </c>
    </row>
    <row customHeight="1" ht="1.05">
      <c r="C10" s="161"/>
      <c r="D10" s="156"/>
      <c r="E10" s="156"/>
      <c r="J10" s="138">
        <v>1</v>
      </c>
    </row>
    <row customHeight="1" ht="11.25" hidden="1">
      <c r="C11" s="161"/>
      <c r="D11" s="219">
        <v>0</v>
      </c>
      <c r="E11" s="330"/>
      <c r="J11" s="138">
        <v>0</v>
      </c>
    </row>
    <row customHeight="1" ht="78.75">
      <c r="C12" s="205"/>
      <c r="D12" s="182">
        <v>1</v>
      </c>
      <c r="E12" s="446" t="s">
        <v>1905</v>
      </c>
      <c r="J12" s="138">
        <v>15</v>
      </c>
    </row>
    <row customHeight="1" ht="12.75">
      <c r="C13" s="161"/>
      <c r="D13" s="331"/>
      <c r="E13" s="332" t="s">
        <v>1906</v>
      </c>
      <c r="J13" s="138">
        <v>12</v>
      </c>
    </row>
    <row customHeight="1" ht="3">
      <c r="J14" s="138">
        <v>3</v>
      </c>
    </row>
    <row customHeight="1" ht="23.25">
      <c r="C15" s="206"/>
      <c r="D15" s="2568" t="s">
        <v>1907</v>
      </c>
      <c r="E15" s="2568"/>
      <c r="F15" s="207"/>
      <c r="G15" s="207"/>
      <c r="H15" s="207"/>
      <c r="I15" s="207"/>
      <c r="J15" s="138">
        <v>22</v>
      </c>
    </row>
    <row customHeight="1" ht="14.25" hidden="1">
      <c r="A16" s="138" t="s">
        <v>83</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0B992-BCFF-BD52-1D27-0.7F771173}"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1908</v>
      </c>
      <c r="E7" s="2169"/>
      <c r="F7" s="336"/>
      <c r="M7" s="138">
        <v>22</v>
      </c>
    </row>
    <row customHeight="1" ht="3">
      <c r="C8" s="161"/>
      <c r="D8" s="139"/>
      <c r="E8" s="139"/>
      <c r="M8" s="138">
        <v>3</v>
      </c>
    </row>
    <row customHeight="1" ht="16.8">
      <c r="C9" s="161"/>
      <c r="D9" s="174" t="s">
        <v>89</v>
      </c>
      <c r="E9" s="177" t="s">
        <v>292</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1906</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46E7D-8607-DC48-07EB-0.7139351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284</v>
      </c>
      <c r="M2" s="1622" t="s">
        <v>285</v>
      </c>
      <c r="R2" s="1622" t="s">
        <v>286</v>
      </c>
      <c r="S2" s="1622" t="s">
        <v>285</v>
      </c>
      <c r="X2" s="1622" t="s">
        <v>284</v>
      </c>
      <c r="Y2" s="1622" t="s">
        <v>285</v>
      </c>
      <c r="AD2" s="1622" t="s">
        <v>284</v>
      </c>
      <c r="AE2" s="1622" t="s">
        <v>285</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287</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123</v>
      </c>
      <c r="G8" s="2262"/>
      <c r="H8" s="2261" t="s">
        <v>89</v>
      </c>
      <c r="I8" s="2262"/>
      <c r="J8" s="2196" t="s">
        <v>124</v>
      </c>
      <c r="K8" s="1625"/>
      <c r="L8" s="2265" t="s">
        <v>288</v>
      </c>
      <c r="M8" s="2265"/>
      <c r="N8" s="2265"/>
      <c r="O8" s="2265"/>
      <c r="P8" s="2265"/>
      <c r="Q8" s="1626"/>
      <c r="R8" s="2165" t="s">
        <v>289</v>
      </c>
      <c r="S8" s="2266"/>
      <c r="T8" s="2266"/>
      <c r="U8" s="2266"/>
      <c r="V8" s="2266"/>
      <c r="W8" s="1626"/>
      <c r="X8" s="2267" t="s">
        <v>290</v>
      </c>
      <c r="Y8" s="2267"/>
      <c r="Z8" s="2267"/>
      <c r="AA8" s="2267"/>
      <c r="AB8" s="2267"/>
      <c r="AC8" s="1627"/>
      <c r="AD8" s="2196" t="s">
        <v>291</v>
      </c>
      <c r="AE8" s="2196"/>
      <c r="AF8" s="2196"/>
      <c r="AG8" s="2196"/>
      <c r="AH8" s="2170"/>
      <c r="AI8" s="2196" t="s">
        <v>292</v>
      </c>
      <c r="AJ8" s="1643"/>
      <c r="BM8" s="362">
        <v>32</v>
      </c>
    </row>
    <row customHeight="1" ht="23.25">
      <c r="D9" s="2196"/>
      <c r="E9" s="2196"/>
      <c r="F9" s="2244" t="s">
        <v>90</v>
      </c>
      <c r="G9" s="2244" t="s">
        <v>129</v>
      </c>
      <c r="H9" s="2263"/>
      <c r="I9" s="2264"/>
      <c r="J9" s="2170"/>
      <c r="K9" s="1628"/>
      <c r="L9" s="2196" t="s">
        <v>293</v>
      </c>
      <c r="M9" s="2170"/>
      <c r="N9" s="2261" t="s">
        <v>89</v>
      </c>
      <c r="O9" s="2262"/>
      <c r="P9" s="2196" t="s">
        <v>130</v>
      </c>
      <c r="Q9" s="1625"/>
      <c r="R9" s="2196" t="s">
        <v>293</v>
      </c>
      <c r="S9" s="2170"/>
      <c r="T9" s="2261" t="s">
        <v>89</v>
      </c>
      <c r="U9" s="2262"/>
      <c r="V9" s="2196" t="s">
        <v>130</v>
      </c>
      <c r="W9" s="1625"/>
      <c r="X9" s="2196" t="s">
        <v>293</v>
      </c>
      <c r="Y9" s="2170"/>
      <c r="Z9" s="2261" t="s">
        <v>89</v>
      </c>
      <c r="AA9" s="2262"/>
      <c r="AB9" s="2196" t="s">
        <v>294</v>
      </c>
      <c r="AC9" s="1625"/>
      <c r="AD9" s="2196" t="s">
        <v>293</v>
      </c>
      <c r="AE9" s="2170"/>
      <c r="AF9" s="2261" t="s">
        <v>89</v>
      </c>
      <c r="AG9" s="2262"/>
      <c r="AH9" s="2170" t="s">
        <v>294</v>
      </c>
      <c r="AI9" s="2196"/>
      <c r="AJ9" s="1643"/>
      <c r="BM9" s="362">
        <v>22</v>
      </c>
    </row>
    <row customHeight="1" ht="24">
      <c r="D10" s="2244"/>
      <c r="E10" s="2244"/>
      <c r="F10" s="2268"/>
      <c r="G10" s="2268"/>
      <c r="H10" s="2269"/>
      <c r="I10" s="2270"/>
      <c r="J10" s="2261"/>
      <c r="K10" s="1628"/>
      <c r="L10" s="1647" t="s">
        <v>295</v>
      </c>
      <c r="M10" s="1642" t="s">
        <v>296</v>
      </c>
      <c r="N10" s="2263"/>
      <c r="O10" s="2264"/>
      <c r="P10" s="2244"/>
      <c r="Q10" s="1625"/>
      <c r="R10" s="1647" t="s">
        <v>295</v>
      </c>
      <c r="S10" s="1642" t="s">
        <v>296</v>
      </c>
      <c r="T10" s="2263"/>
      <c r="U10" s="2264"/>
      <c r="V10" s="2244"/>
      <c r="W10" s="1625"/>
      <c r="X10" s="1647" t="s">
        <v>295</v>
      </c>
      <c r="Y10" s="1642" t="s">
        <v>296</v>
      </c>
      <c r="Z10" s="2263"/>
      <c r="AA10" s="2264"/>
      <c r="AB10" s="2244"/>
      <c r="AC10" s="1625"/>
      <c r="AD10" s="1647" t="s">
        <v>295</v>
      </c>
      <c r="AE10" s="1642" t="s">
        <v>296</v>
      </c>
      <c r="AF10" s="2263"/>
      <c r="AG10" s="2264"/>
      <c r="AH10" s="2261"/>
      <c r="AI10" s="2244"/>
      <c r="AJ10" s="1643"/>
      <c r="AK10" s="323" t="s">
        <v>297</v>
      </c>
      <c r="AL10" s="323" t="s">
        <v>131</v>
      </c>
      <c r="BM10" s="362">
        <v>23</v>
      </c>
    </row>
    <row customHeight="1" ht="15">
      <c r="D11" s="2252" t="s">
        <v>110</v>
      </c>
      <c r="E11" s="2248" t="s">
        <v>298</v>
      </c>
      <c r="F11" s="2248" t="s">
        <v>299</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298</v>
      </c>
      <c r="F17" s="2248" t="s">
        <v>300</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298</v>
      </c>
      <c r="F23" s="2248" t="s">
        <v>301</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298</v>
      </c>
      <c r="F29" s="2248" t="s">
        <v>302</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298</v>
      </c>
      <c r="F35" s="2248" t="s">
        <v>303</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D338B-7891-51C2-671B-0.375A793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1909</v>
      </c>
      <c r="C2" s="2569"/>
      <c r="D2" s="2569"/>
      <c r="E2" s="337"/>
      <c r="F2" s="158">
        <v>22</v>
      </c>
    </row>
    <row customHeight="1" ht="3">
      <c r="F3" s="158">
        <v>3</v>
      </c>
    </row>
    <row customHeight="1" ht="23.25">
      <c r="B4" s="2683" t="s">
        <v>1910</v>
      </c>
      <c r="C4" s="452" t="s">
        <v>1911</v>
      </c>
      <c r="D4" s="452" t="s">
        <v>1912</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A5EE-BB59-7BC7-87C3-0.21FC656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1913</v>
      </c>
    </row>
    <row r="4" s="4805" customFormat="1" customHeight="1" ht="15">
      <c r="C4" s="1885"/>
      <c r="D4" s="182"/>
      <c r="E4" s="446"/>
    </row>
    <row r="6" s="4814" customFormat="1" customHeight="1" ht="17.25">
      <c r="A6" s="1884" t="s">
        <v>1914</v>
      </c>
    </row>
    <row r="8" s="4805" customFormat="1" customHeight="1" ht="17.25">
      <c r="C8" s="1886"/>
      <c r="D8" s="182"/>
      <c r="E8" s="183"/>
    </row>
    <row r="11" s="4814" customFormat="1" customHeight="1" ht="17.25">
      <c r="A11" s="1884" t="s">
        <v>1915</v>
      </c>
    </row>
    <row r="13" s="3386" customFormat="1" customHeight="1" ht="15">
      <c r="A13" s="2286">
        <v>1</v>
      </c>
      <c r="B13" s="1229"/>
      <c r="C13" s="870" t="s">
        <v>450</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1916</v>
      </c>
    </row>
    <row r="19" s="5241" customFormat="1" customHeight="1" ht="15">
      <c r="A19" s="1951"/>
      <c r="B19" s="1435">
        <v>1</v>
      </c>
      <c r="C19" s="1435"/>
      <c r="D19" s="869" t="s">
        <v>450</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1917</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450</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119</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120</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121</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1918</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450</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119</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120</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1919</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450</v>
      </c>
      <c r="L34" s="1798" t="s">
        <v>110</v>
      </c>
      <c r="M34" s="880"/>
      <c r="N34" s="881"/>
      <c r="O34" s="673"/>
      <c r="P34" s="673"/>
      <c r="Q34" s="673"/>
      <c r="R34" s="673"/>
      <c r="S34" s="673"/>
      <c r="T34" s="673"/>
      <c r="U34" s="674"/>
      <c r="V34" s="673"/>
      <c r="W34" s="673"/>
      <c r="X34" s="664"/>
      <c r="Y34" s="664" t="s">
        <v>119</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1920</v>
      </c>
    </row>
    <row customHeight="1" ht="11.25"/>
    <row s="3237" customFormat="1" customHeight="1" ht="22.5">
      <c r="A39" s="1860"/>
      <c r="B39" s="526"/>
      <c r="C39" s="928"/>
      <c r="D39" s="509"/>
      <c r="E39" s="929"/>
      <c r="F39" s="1881"/>
      <c r="G39" s="1891"/>
      <c r="H39" s="544"/>
    </row>
    <row customHeight="1" ht="11.25"/>
    <row s="4814" customFormat="1" customHeight="1" ht="11.25">
      <c r="A41" s="1884" t="s">
        <v>1921</v>
      </c>
    </row>
    <row customHeight="1" ht="11.25"/>
    <row s="3237" customFormat="1" customHeight="1" ht="22.5">
      <c r="A43" s="526"/>
      <c r="B43" s="526"/>
      <c r="C43" s="526"/>
      <c r="D43" s="509"/>
      <c r="E43" s="929"/>
      <c r="F43" s="930"/>
      <c r="G43" s="1891"/>
      <c r="H43" s="544"/>
    </row>
    <row customHeight="1" ht="11.25"/>
    <row s="4814" customFormat="1" customHeight="1" ht="11.25">
      <c r="A45" s="1884" t="s">
        <v>1922</v>
      </c>
    </row>
    <row customHeight="1" ht="11.25"/>
    <row s="3237" customFormat="1" customHeight="1" ht="24">
      <c r="A47" s="2271" t="s">
        <v>318</v>
      </c>
      <c r="B47" s="571"/>
      <c r="C47" s="2282"/>
      <c r="D47" s="514" t="str">
        <f>A47</f>
        <v>5.1</v>
      </c>
      <c r="E47" s="511" t="s">
        <v>319</v>
      </c>
      <c r="F47" s="2045" t="s">
        <v>311</v>
      </c>
      <c r="G47" s="513" t="s">
        <v>320</v>
      </c>
      <c r="H47" s="544"/>
      <c r="I47" s="921"/>
    </row>
    <row s="3237" customFormat="1" customHeight="1" ht="22.5">
      <c r="A48" s="2271"/>
      <c r="B48" s="571"/>
      <c r="C48" s="2282"/>
      <c r="D48" s="509" t="str">
        <f>D47&amp;".1"</f>
        <v>5.1.1</v>
      </c>
      <c r="E48" s="508" t="s">
        <v>321</v>
      </c>
      <c r="F48" s="2046" t="s">
        <v>28</v>
      </c>
      <c r="G48" s="543"/>
      <c r="H48" s="544"/>
      <c r="I48" s="921"/>
    </row>
    <row s="3237" customFormat="1" customHeight="1" ht="22.5">
      <c r="A49" s="2271"/>
      <c r="B49" s="571"/>
      <c r="C49" s="2282"/>
      <c r="D49" s="509" t="str">
        <f>D47&amp;".2"</f>
        <v>5.1.2</v>
      </c>
      <c r="E49" s="508" t="s">
        <v>322</v>
      </c>
      <c r="F49" s="1801" t="s">
        <v>28</v>
      </c>
      <c r="G49" s="513" t="s">
        <v>323</v>
      </c>
      <c r="H49" s="544"/>
      <c r="I49" s="921"/>
    </row>
    <row s="3237" customFormat="1" customHeight="1" ht="22.5">
      <c r="A50" s="2271"/>
      <c r="B50" s="571"/>
      <c r="C50" s="2282"/>
      <c r="D50" s="509" t="str">
        <f>D47&amp;".3"</f>
        <v>5.1.3</v>
      </c>
      <c r="E50" s="508" t="s">
        <v>324</v>
      </c>
      <c r="F50" s="2046" t="s">
        <v>28</v>
      </c>
      <c r="G50" s="543"/>
      <c r="H50" s="544"/>
      <c r="I50" s="921"/>
    </row>
    <row s="3237" customFormat="1" customHeight="1" ht="22.5">
      <c r="A51" s="2271"/>
      <c r="B51" s="571"/>
      <c r="C51" s="2282"/>
      <c r="D51" s="509" t="str">
        <f>D47&amp;".4"</f>
        <v>5.1.4</v>
      </c>
      <c r="E51" s="508" t="s">
        <v>325</v>
      </c>
      <c r="F51" s="2046" t="s">
        <v>28</v>
      </c>
      <c r="G51" s="513" t="s">
        <v>326</v>
      </c>
      <c r="H51" s="544"/>
      <c r="I51" s="921"/>
    </row>
    <row r="54" s="4814" customFormat="1" customHeight="1" ht="17.25">
      <c r="A54" s="1884" t="s">
        <v>1923</v>
      </c>
    </row>
    <row r="56" s="3339" customFormat="1" customHeight="1" ht="18.75">
      <c r="A56" s="158"/>
      <c r="B56" s="1892"/>
      <c r="C56" s="1892"/>
      <c r="D56" s="1893"/>
      <c r="E56" s="1878"/>
      <c r="F56" s="937">
        <v>13</v>
      </c>
      <c r="G56" s="936"/>
      <c r="H56" s="862"/>
      <c r="I56" s="860"/>
      <c r="J56" s="589" t="s">
        <v>19</v>
      </c>
      <c r="K56" s="5551" t="s">
        <v>28</v>
      </c>
      <c r="L56" s="158"/>
      <c r="M56" s="1705"/>
      <c r="N56" s="1705"/>
      <c r="O56" s="1705"/>
      <c r="P56" s="585" t="s">
        <v>397</v>
      </c>
      <c r="Q56" s="585" t="s">
        <v>398</v>
      </c>
      <c r="R56" s="586" t="s">
        <v>399</v>
      </c>
      <c r="S56" s="1705" t="s">
        <v>400</v>
      </c>
      <c r="T56" s="1705"/>
      <c r="U56" s="1705"/>
      <c r="V56" s="1705"/>
    </row>
    <row r="58" s="4814" customFormat="1" customHeight="1" ht="11.25">
      <c r="A58" s="1884" t="s">
        <v>1924</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386</v>
      </c>
      <c r="AQ60" s="1693" t="s">
        <v>386</v>
      </c>
      <c r="AR60" s="1705"/>
      <c r="AS60" s="1705"/>
    </row>
    <row r="62" s="4814" customFormat="1" customHeight="1" ht="11.25">
      <c r="A62" s="1884" t="s">
        <v>1925</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1926</v>
      </c>
    </row>
    <row r="68" s="4523" customFormat="1" customHeight="1" ht="14.25">
      <c r="A68" s="412"/>
      <c r="B68" s="1229"/>
      <c r="C68" s="445"/>
      <c r="D68" s="1879"/>
      <c r="E68" s="955"/>
      <c r="F68" s="1894"/>
      <c r="G68" s="158"/>
      <c r="I68" s="1693"/>
      <c r="J68" s="1693"/>
    </row>
    <row r="70" s="4814" customFormat="1" customHeight="1" ht="11.25">
      <c r="A70" s="1884" t="s">
        <v>1927</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1928</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1929</v>
      </c>
    </row>
    <row r="75" s="4814" customFormat="1" customHeight="1" ht="11.25">
      <c r="A75" s="1884" t="s">
        <v>1930</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1928</v>
      </c>
    </row>
    <row r="79" s="4814" customFormat="1" customHeight="1" ht="11.25">
      <c r="A79" s="1884" t="s">
        <v>1931</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381</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1932</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1933</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1934</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1935</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1936</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381</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1934</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1937</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1938</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1939</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1940</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614</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569</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570</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615</v>
      </c>
      <c r="F118" s="2445"/>
      <c r="G118" s="2445"/>
      <c r="H118" s="2445"/>
      <c r="I118" s="2445"/>
      <c r="J118" s="2445"/>
      <c r="K118" s="2445"/>
      <c r="L118" s="2445"/>
      <c r="M118" s="2445"/>
      <c r="N118" s="2445"/>
      <c r="O118" s="2445"/>
      <c r="P118" s="2445"/>
      <c r="Q118" s="627">
        <f>SUMIF(T119:T120,"i",Q119:Q120)</f>
        <v>0</v>
      </c>
      <c r="R118" s="1086"/>
      <c r="S118" s="1867" t="s">
        <v>616</v>
      </c>
      <c r="T118" s="786" t="s">
        <v>617</v>
      </c>
      <c r="U118" s="2443">
        <v>1</v>
      </c>
      <c r="V118" s="2443" t="s">
        <v>580</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1941</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618</v>
      </c>
      <c r="F121" s="2445"/>
      <c r="G121" s="2445"/>
      <c r="H121" s="2445"/>
      <c r="I121" s="2445"/>
      <c r="J121" s="2445"/>
      <c r="K121" s="2445"/>
      <c r="L121" s="2445"/>
      <c r="M121" s="2445"/>
      <c r="N121" s="2445"/>
      <c r="O121" s="2445"/>
      <c r="P121" s="2445"/>
      <c r="Q121" s="627">
        <f>SUMIF(T122:T123,"i",Q122:Q123)</f>
        <v>0</v>
      </c>
      <c r="R121" s="1086"/>
      <c r="S121" s="1867" t="s">
        <v>619</v>
      </c>
      <c r="T121" s="786" t="s">
        <v>617</v>
      </c>
      <c r="U121" s="2443">
        <v>1</v>
      </c>
      <c r="V121" s="2443" t="s">
        <v>580</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1941</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1942</v>
      </c>
    </row>
    <row r="127" s="5241" customFormat="1" customHeight="1" ht="15">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614</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569</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570</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615</v>
      </c>
      <c r="F130" s="2445"/>
      <c r="G130" s="2445"/>
      <c r="H130" s="2445"/>
      <c r="I130" s="2445"/>
      <c r="J130" s="2445"/>
      <c r="K130" s="2445"/>
      <c r="L130" s="2445"/>
      <c r="M130" s="2445"/>
      <c r="N130" s="2445"/>
      <c r="O130" s="2445"/>
      <c r="P130" s="2445"/>
      <c r="Q130" s="627">
        <f>SUMIF(T131:T132,"i",Q131:Q132)</f>
        <v>0</v>
      </c>
      <c r="R130" s="1086"/>
      <c r="S130" s="1867" t="s">
        <v>616</v>
      </c>
      <c r="T130" s="786" t="s">
        <v>617</v>
      </c>
      <c r="U130" s="2443">
        <v>1</v>
      </c>
      <c r="V130" s="2443" t="s">
        <v>580</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1941</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617</v>
      </c>
      <c r="U133" s="2443">
        <v>1</v>
      </c>
      <c r="V133" s="2443" t="s">
        <v>580</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1943</v>
      </c>
    </row>
    <row r="139" s="5241" customFormat="1" customHeight="1" ht="45">
      <c r="A139" s="1875"/>
      <c r="B139" s="1229"/>
      <c r="C139" s="481"/>
      <c r="D139" s="158"/>
      <c r="E139" s="2641"/>
      <c r="F139" s="2177" t="s">
        <v>110</v>
      </c>
      <c r="G139" s="2644" t="s">
        <v>28</v>
      </c>
      <c r="H139" s="358"/>
      <c r="I139" s="706" t="s">
        <v>110</v>
      </c>
      <c r="J139" s="1876" t="s">
        <v>1944</v>
      </c>
      <c r="K139" s="707" t="s">
        <v>551</v>
      </c>
      <c r="L139" s="2293" t="s">
        <v>551</v>
      </c>
      <c r="M139" s="2646"/>
      <c r="N139" s="707" t="s">
        <v>551</v>
      </c>
      <c r="O139" s="707" t="s">
        <v>551</v>
      </c>
      <c r="P139" s="707" t="s">
        <v>551</v>
      </c>
      <c r="Q139" s="708">
        <f>SUM(Q140:Q142)</f>
        <v>0</v>
      </c>
      <c r="R139" s="708">
        <f>IF(R136=0,0,(Q136/R136)*100)</f>
        <v>0</v>
      </c>
      <c r="S139" s="2248"/>
      <c r="T139" s="786" t="s">
        <v>617</v>
      </c>
      <c r="U139" s="158"/>
      <c r="V139" s="158"/>
      <c r="AC139" s="158"/>
    </row>
    <row s="5241" customFormat="1" customHeight="1" ht="11.25">
      <c r="A140" s="1875"/>
      <c r="B140" s="1229"/>
      <c r="C140" s="481"/>
      <c r="D140" s="158"/>
      <c r="E140" s="2642"/>
      <c r="F140" s="2177"/>
      <c r="G140" s="2644"/>
      <c r="H140" s="2196"/>
      <c r="I140" s="2584" t="s">
        <v>1026</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1945</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1946</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1026</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1945</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1947</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28</v>
      </c>
      <c r="S154" s="2176" t="s">
        <v>67</v>
      </c>
      <c r="T154" s="1880"/>
      <c r="U154" s="1880" t="s">
        <v>110</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169</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170</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171</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172</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28</v>
      </c>
      <c r="S160" s="2176" t="s">
        <v>67</v>
      </c>
      <c r="T160" s="1880"/>
      <c r="U160" s="1880" t="s">
        <v>110</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169</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170</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171</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28</v>
      </c>
      <c r="S165" s="2176" t="s">
        <v>67</v>
      </c>
      <c r="T165" s="1880"/>
      <c r="U165" s="1880" t="s">
        <v>110</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169</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170</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28</v>
      </c>
      <c r="S169" s="2176" t="s">
        <v>67</v>
      </c>
      <c r="T169" s="1880"/>
      <c r="U169" s="1880" t="s">
        <v>110</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169</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1948</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28</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170</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171</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172</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28</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170</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171</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28</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170</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28</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1949</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1950</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1951</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1952</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172</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C8077-08E1-2045-69F6-0.AA6F7B8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1953</v>
      </c>
      <c r="B1" s="915"/>
      <c r="C1" s="1051" t="s">
        <v>1954</v>
      </c>
      <c r="D1" s="1049" t="s">
        <v>812</v>
      </c>
      <c r="E1" s="1049" t="s">
        <v>858</v>
      </c>
      <c r="F1" s="1049" t="s">
        <v>911</v>
      </c>
      <c r="G1" s="1049" t="s">
        <v>898</v>
      </c>
      <c r="H1" s="1049" t="s">
        <v>1628</v>
      </c>
    </row>
    <row customHeight="1" ht="9">
      <c r="A2" s="1052" t="s">
        <v>1955</v>
      </c>
      <c r="B2" s="1052"/>
      <c r="C2" s="1053" t="str">
        <f>INDEX(TEMPLATE_NUMBER_FORM_LIST,MATCH(TEMPLATE_SPHERE,TEMPLATE_SPHERE_LIST,0))</f>
        <v>16</v>
      </c>
      <c r="D2" s="1052" t="s">
        <v>1477</v>
      </c>
      <c r="E2" s="1052" t="s">
        <v>150</v>
      </c>
      <c r="F2" s="1054" t="s">
        <v>150</v>
      </c>
      <c r="G2" s="1052" t="s">
        <v>150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1956</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1957</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1958</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1959</v>
      </c>
    </row>
    <row customHeight="1" ht="117">
      <c r="A5" s="915" t="s">
        <v>1960</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1961</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1962</v>
      </c>
    </row>
    <row customHeight="1" ht="90">
      <c r="A6" s="915" t="s">
        <v>1963</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1964</v>
      </c>
      <c r="B7" s="915" t="s">
        <v>112</v>
      </c>
      <c r="C7" s="1053" t="str">
        <f>IF(TEMPLATE_SPHERE="HEAT",D7,E7)</f>
        <v>Форма 11. Информация о расходах на капитальный и текущий ремонт основных средств</v>
      </c>
      <c r="D7" s="915" t="s">
        <v>1965</v>
      </c>
      <c r="E7" s="915" t="s">
        <v>1966</v>
      </c>
      <c r="F7" s="1055"/>
      <c r="G7" s="1055"/>
      <c r="H7" s="1055"/>
    </row>
    <row customHeight="1" ht="108">
      <c r="A8" s="915" t="s">
        <v>1967</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1168</v>
      </c>
      <c r="E8" s="915" t="s">
        <v>1968</v>
      </c>
      <c r="F8" s="1055"/>
      <c r="G8" s="1055"/>
      <c r="H8" s="1055"/>
    </row>
    <row customHeight="1" ht="99">
      <c r="A9" s="915" t="s">
        <v>1969</v>
      </c>
      <c r="B9" s="915"/>
      <c r="C9" s="915" t="s">
        <v>1970</v>
      </c>
      <c r="D9" s="915"/>
      <c r="E9" s="915"/>
      <c r="F9" s="1055"/>
      <c r="G9" s="1055"/>
      <c r="H9" s="1055"/>
    </row>
    <row customHeight="1" ht="126">
      <c r="A10" s="915" t="s">
        <v>1971</v>
      </c>
      <c r="B10" s="915"/>
      <c r="C10" s="915" t="s">
        <v>1972</v>
      </c>
      <c r="D10" s="915"/>
      <c r="E10" s="915"/>
      <c r="F10" s="1055"/>
      <c r="G10" s="1055"/>
      <c r="H10" s="1055"/>
    </row>
    <row customHeight="1" ht="108">
      <c r="A11" s="915" t="s">
        <v>1973</v>
      </c>
      <c r="B11" s="915"/>
      <c r="C11" s="915" t="s">
        <v>1974</v>
      </c>
      <c r="D11" s="915"/>
      <c r="E11" s="915"/>
      <c r="F11" s="1055"/>
      <c r="G11" s="1055"/>
      <c r="H11" s="1055"/>
    </row>
    <row customHeight="1" ht="54">
      <c r="A12" s="915" t="s">
        <v>1975</v>
      </c>
      <c r="B12" s="915"/>
      <c r="C12" s="915" t="s">
        <v>1976</v>
      </c>
      <c r="D12" s="915"/>
      <c r="E12" s="915"/>
      <c r="F12" s="1055"/>
      <c r="G12" s="1055"/>
      <c r="H12" s="1055"/>
    </row>
    <row customHeight="1" ht="45">
      <c r="A13" s="915" t="s">
        <v>1977</v>
      </c>
      <c r="B13" s="915"/>
      <c r="C13" s="915" t="s">
        <v>1978</v>
      </c>
      <c r="D13" s="915"/>
      <c r="E13" s="915"/>
      <c r="F13" s="1055"/>
      <c r="G13" s="1055"/>
      <c r="H13" s="1055"/>
    </row>
    <row customHeight="1" ht="117">
      <c r="A14" s="915" t="s">
        <v>1979</v>
      </c>
      <c r="B14" s="915"/>
      <c r="C14" s="915" t="s">
        <v>1980</v>
      </c>
      <c r="D14" s="915"/>
      <c r="E14" s="915"/>
      <c r="F14" s="1055"/>
      <c r="G14" s="1055"/>
      <c r="H14" s="1055"/>
    </row>
    <row customHeight="1" ht="117">
      <c r="A15" s="915" t="s">
        <v>1981</v>
      </c>
      <c r="B15" s="915"/>
      <c r="C15" s="915" t="s">
        <v>1982</v>
      </c>
      <c r="D15" s="915"/>
      <c r="E15" s="915"/>
      <c r="F15" s="1055"/>
      <c r="G15" s="1055"/>
      <c r="H15" s="1055"/>
    </row>
    <row customHeight="1" ht="63">
      <c r="A16" s="915" t="s">
        <v>1983</v>
      </c>
      <c r="B16" s="915"/>
      <c r="C16" s="915" t="s">
        <v>1984</v>
      </c>
      <c r="D16" s="915"/>
      <c r="E16" s="915"/>
      <c r="F16" s="1055"/>
      <c r="G16" s="1055"/>
      <c r="H16" s="1055"/>
    </row>
    <row customHeight="1" ht="54">
      <c r="A17" s="915" t="s">
        <v>1985</v>
      </c>
      <c r="B17" s="915"/>
      <c r="C17" s="1053" t="s">
        <v>1986</v>
      </c>
      <c r="D17" s="915"/>
      <c r="E17" s="915"/>
      <c r="F17" s="1055"/>
      <c r="G17" s="1055"/>
      <c r="H17" s="1055"/>
    </row>
    <row customHeight="1" ht="27">
      <c r="A18" s="915" t="s">
        <v>1987</v>
      </c>
      <c r="B18" s="915"/>
      <c r="C18" s="1053" t="s">
        <v>1988</v>
      </c>
      <c r="D18" s="915"/>
      <c r="E18" s="915"/>
      <c r="F18" s="1055"/>
      <c r="G18" s="1055"/>
      <c r="H18" s="1055"/>
    </row>
    <row customHeight="1" ht="54">
      <c r="A19" s="915" t="s">
        <v>1989</v>
      </c>
      <c r="B19" s="915"/>
      <c r="C19" s="1053" t="s">
        <v>1990</v>
      </c>
      <c r="D19" s="915"/>
      <c r="E19" s="915"/>
      <c r="F19" s="1055"/>
      <c r="G19" s="1055"/>
      <c r="H19" s="1055"/>
    </row>
    <row customHeight="1" ht="36">
      <c r="A20" s="915" t="s">
        <v>1991</v>
      </c>
      <c r="B20" s="915"/>
      <c r="C20" s="1053" t="s">
        <v>1992</v>
      </c>
      <c r="D20" s="915"/>
      <c r="E20" s="915"/>
      <c r="F20" s="1055"/>
      <c r="G20" s="1055"/>
      <c r="H20" s="1055"/>
    </row>
    <row customHeight="1" ht="36">
      <c r="A21" s="915" t="s">
        <v>1993</v>
      </c>
      <c r="B21" s="915"/>
      <c r="C21" s="1053" t="s">
        <v>1994</v>
      </c>
      <c r="D21" s="915"/>
      <c r="E21" s="915"/>
      <c r="F21" s="1055"/>
      <c r="G21" s="1055"/>
      <c r="H21" s="1055"/>
    </row>
    <row customHeight="1" ht="27">
      <c r="A22" s="915" t="s">
        <v>1995</v>
      </c>
      <c r="B22" s="915"/>
      <c r="C22" s="1053" t="s">
        <v>1996</v>
      </c>
      <c r="D22" s="915"/>
      <c r="E22" s="915"/>
      <c r="F22" s="1055"/>
      <c r="G22" s="1055"/>
      <c r="H22" s="1055"/>
    </row>
    <row customHeight="1" ht="36">
      <c r="A23" s="915" t="s">
        <v>1997</v>
      </c>
      <c r="B23" s="915"/>
      <c r="C23" s="1053" t="s">
        <v>1998</v>
      </c>
      <c r="D23" s="915"/>
      <c r="E23" s="915"/>
      <c r="F23" s="1055"/>
      <c r="G23" s="1055"/>
      <c r="H23" s="1055"/>
    </row>
    <row customHeight="1" ht="28.5">
      <c r="A24" s="915" t="s">
        <v>1999</v>
      </c>
      <c r="B24" s="915"/>
      <c r="C24" s="1053" t="s">
        <v>2000</v>
      </c>
      <c r="D24" s="915"/>
      <c r="E24" s="915"/>
      <c r="F24" s="1055"/>
      <c r="G24" s="1055"/>
      <c r="H24" s="1055"/>
    </row>
    <row customHeight="1" ht="36">
      <c r="A25" s="915" t="s">
        <v>2001</v>
      </c>
      <c r="B25" s="915"/>
      <c r="C25" s="1053" t="s">
        <v>2002</v>
      </c>
      <c r="D25" s="915"/>
      <c r="E25" s="915"/>
      <c r="F25" s="1055"/>
      <c r="G25" s="1055"/>
      <c r="H25" s="1055"/>
    </row>
    <row customHeight="1" ht="27">
      <c r="A26" s="915" t="s">
        <v>2003</v>
      </c>
      <c r="B26" s="915"/>
      <c r="C26" s="1053" t="s">
        <v>2004</v>
      </c>
      <c r="D26" s="915"/>
      <c r="E26" s="915"/>
      <c r="F26" s="1055"/>
      <c r="G26" s="1055"/>
      <c r="H26" s="1055"/>
    </row>
    <row customHeight="1" ht="36">
      <c r="A27" s="915" t="s">
        <v>2005</v>
      </c>
      <c r="B27" s="915"/>
      <c r="C27" s="1053" t="s">
        <v>2006</v>
      </c>
      <c r="D27" s="915"/>
      <c r="E27" s="915"/>
      <c r="F27" s="1055"/>
      <c r="G27" s="1055"/>
      <c r="H27" s="1055"/>
    </row>
    <row customHeight="1" ht="28.5">
      <c r="A28" s="915" t="s">
        <v>2007</v>
      </c>
      <c r="B28" s="915"/>
      <c r="C28" s="1053" t="s">
        <v>2008</v>
      </c>
      <c r="D28" s="915"/>
      <c r="E28" s="915"/>
      <c r="F28" s="1055"/>
      <c r="G28" s="1055"/>
      <c r="H28" s="1055"/>
    </row>
    <row customHeight="1" ht="126">
      <c r="A29" s="915" t="s">
        <v>2009</v>
      </c>
      <c r="B29" s="915" t="s">
        <v>1579</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2010</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2011</v>
      </c>
    </row>
    <row customHeight="1" ht="36">
      <c r="A30" s="915" t="s">
        <v>2012</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2013</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2014</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2015</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2016</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2017</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2018</v>
      </c>
    </row>
    <row customHeight="1" ht="9">
      <c r="A33" s="915"/>
      <c r="B33" s="915"/>
      <c r="C33" s="1053"/>
      <c r="D33" s="915"/>
      <c r="E33" s="915"/>
      <c r="F33" s="1055"/>
      <c r="G33" s="1055"/>
      <c r="H33" s="1055"/>
    </row>
    <row customHeight="1" ht="9">
      <c r="A34" s="915"/>
      <c r="B34" s="915" t="s">
        <v>1515</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ACFDFB-163B-2207-4C33-0.F677C2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2019</v>
      </c>
      <c r="D1" s="967"/>
      <c r="E1" s="967"/>
      <c r="F1" s="967"/>
      <c r="G1" s="967"/>
      <c r="H1" s="967" t="s">
        <v>2020</v>
      </c>
      <c r="I1" s="967"/>
      <c r="J1" s="967"/>
      <c r="K1" s="967"/>
      <c r="L1" s="967"/>
      <c r="M1" s="967" t="s">
        <v>2021</v>
      </c>
      <c r="N1" s="967" t="s">
        <v>2022</v>
      </c>
      <c r="O1" s="2661" t="s">
        <v>2023</v>
      </c>
      <c r="P1" s="2661"/>
      <c r="Q1" s="2661"/>
      <c r="R1" s="2661"/>
      <c r="S1" s="2661"/>
      <c r="T1" s="2661" t="s">
        <v>2021</v>
      </c>
      <c r="U1" s="2661"/>
      <c r="V1" s="2661"/>
      <c r="W1" s="2661"/>
      <c r="X1" s="2661"/>
      <c r="Y1" s="1068"/>
      <c r="Z1" s="2661" t="s">
        <v>2024</v>
      </c>
      <c r="AA1" s="2661"/>
      <c r="AB1" s="2661"/>
      <c r="AC1" s="2661"/>
      <c r="AD1" s="2661"/>
    </row>
    <row customHeight="1" ht="18">
      <c r="A2" s="915"/>
      <c r="B2" s="915"/>
      <c r="C2" s="910" t="s">
        <v>812</v>
      </c>
      <c r="D2" s="910" t="s">
        <v>858</v>
      </c>
      <c r="E2" s="910" t="s">
        <v>911</v>
      </c>
      <c r="F2" s="910" t="s">
        <v>898</v>
      </c>
      <c r="G2" s="910" t="s">
        <v>1628</v>
      </c>
      <c r="H2" s="912"/>
      <c r="I2" s="912"/>
      <c r="J2" s="912"/>
      <c r="K2" s="912"/>
      <c r="L2" s="912"/>
      <c r="M2" s="912"/>
      <c r="N2" s="912"/>
      <c r="O2" s="910" t="s">
        <v>812</v>
      </c>
      <c r="P2" s="910" t="s">
        <v>858</v>
      </c>
      <c r="Q2" s="910" t="s">
        <v>898</v>
      </c>
      <c r="R2" s="910" t="s">
        <v>911</v>
      </c>
      <c r="S2" s="910" t="s">
        <v>1628</v>
      </c>
      <c r="T2" s="910" t="s">
        <v>812</v>
      </c>
      <c r="U2" s="910" t="s">
        <v>858</v>
      </c>
      <c r="V2" s="910" t="s">
        <v>898</v>
      </c>
      <c r="W2" s="910" t="s">
        <v>911</v>
      </c>
      <c r="X2" s="910" t="s">
        <v>1628</v>
      </c>
      <c r="Y2" s="910"/>
      <c r="Z2" s="910" t="s">
        <v>812</v>
      </c>
      <c r="AA2" s="919" t="s">
        <v>858</v>
      </c>
      <c r="AB2" s="910" t="s">
        <v>898</v>
      </c>
      <c r="AC2" s="910" t="s">
        <v>911</v>
      </c>
      <c r="AD2" s="910" t="s">
        <v>1628</v>
      </c>
    </row>
    <row customHeight="1" ht="162">
      <c r="A3" s="914" t="s">
        <v>26</v>
      </c>
      <c r="B3" s="914"/>
      <c r="C3" s="2665" t="s">
        <v>2025</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2026</v>
      </c>
      <c r="AA3" s="912" t="s">
        <v>2027</v>
      </c>
      <c r="AB3" s="915" t="s">
        <v>2028</v>
      </c>
      <c r="AC3" s="915" t="s">
        <v>2029</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1566</v>
      </c>
      <c r="D11" s="2668" t="s">
        <v>1562</v>
      </c>
      <c r="E11" s="2668" t="s">
        <v>1661</v>
      </c>
      <c r="F11" s="2668" t="s">
        <v>2030</v>
      </c>
      <c r="G11" s="2668"/>
      <c r="H11" s="967" t="s">
        <v>2031</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2032</v>
      </c>
      <c r="U11" s="912" t="s">
        <v>2033</v>
      </c>
      <c r="V11" s="912"/>
      <c r="W11" s="912"/>
      <c r="X11" s="912"/>
      <c r="Y11" s="1069"/>
      <c r="Z11" s="915" t="s">
        <v>2034</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2035</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2036</v>
      </c>
      <c r="U12" s="912" t="s">
        <v>2037</v>
      </c>
      <c r="V12" s="912"/>
      <c r="W12" s="912"/>
      <c r="X12" s="912"/>
      <c r="Y12" s="1069"/>
      <c r="Z12" s="915" t="s">
        <v>2038</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2039</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2040</v>
      </c>
      <c r="U13" s="913" t="s">
        <v>2041</v>
      </c>
      <c r="V13" s="913"/>
      <c r="W13" s="913"/>
      <c r="X13" s="912"/>
      <c r="Y13" s="1069"/>
      <c r="Z13" s="915" t="s">
        <v>2042</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2043</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2044</v>
      </c>
      <c r="AA14" s="918" t="s">
        <v>2044</v>
      </c>
      <c r="AB14" s="915"/>
      <c r="AC14" s="915"/>
      <c r="AD14" s="915"/>
    </row>
    <row customHeight="1" ht="108">
      <c r="A15" s="2662"/>
      <c r="B15" s="968">
        <v>5</v>
      </c>
      <c r="C15" s="2669"/>
      <c r="D15" s="2669"/>
      <c r="E15" s="2669"/>
      <c r="F15" s="2669"/>
      <c r="G15" s="2669"/>
      <c r="H15" s="2663" t="s">
        <v>2045</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2046</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2047</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2047</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1664</v>
      </c>
      <c r="B18" s="968">
        <v>1</v>
      </c>
      <c r="C18" s="912" t="s">
        <v>2031</v>
      </c>
      <c r="D18" s="1036" t="s">
        <v>2031</v>
      </c>
      <c r="E18" s="912" t="s">
        <v>2031</v>
      </c>
      <c r="F18" s="912" t="s">
        <v>2031</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2048</v>
      </c>
      <c r="U18" s="915" t="s">
        <v>2049</v>
      </c>
      <c r="V18" s="915" t="s">
        <v>2050</v>
      </c>
      <c r="W18" s="915" t="s">
        <v>2051</v>
      </c>
      <c r="X18" s="912"/>
      <c r="Y18" s="1069"/>
      <c r="Z18" s="915" t="s">
        <v>2052</v>
      </c>
      <c r="AA18" s="918" t="s">
        <v>2053</v>
      </c>
      <c r="AB18" s="918" t="s">
        <v>2053</v>
      </c>
      <c r="AC18" s="918" t="s">
        <v>2053</v>
      </c>
      <c r="AD18" s="915"/>
    </row>
    <row customHeight="1" ht="36">
      <c r="A19" s="914"/>
      <c r="B19" s="968">
        <v>2</v>
      </c>
      <c r="C19" s="912" t="s">
        <v>2035</v>
      </c>
      <c r="D19" s="1036" t="s">
        <v>2035</v>
      </c>
      <c r="E19" s="912" t="s">
        <v>2035</v>
      </c>
      <c r="F19" s="912" t="s">
        <v>2035</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2054</v>
      </c>
      <c r="U19" s="915" t="s">
        <v>2055</v>
      </c>
      <c r="V19" s="915" t="s">
        <v>2056</v>
      </c>
      <c r="W19" s="915" t="s">
        <v>2057</v>
      </c>
      <c r="X19" s="912"/>
      <c r="Y19" s="1069"/>
      <c r="Z19" s="915" t="s">
        <v>2058</v>
      </c>
      <c r="AA19" s="918" t="s">
        <v>2058</v>
      </c>
      <c r="AB19" s="918" t="s">
        <v>2058</v>
      </c>
      <c r="AC19" s="918" t="s">
        <v>2058</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713</v>
      </c>
      <c r="P20" s="1026" t="s">
        <v>713</v>
      </c>
      <c r="Q20" s="1026" t="s">
        <v>713</v>
      </c>
      <c r="R20" s="1026" t="s">
        <v>713</v>
      </c>
      <c r="S20" s="1026"/>
      <c r="T20" s="1033" t="s">
        <v>2059</v>
      </c>
      <c r="U20" s="915" t="s">
        <v>2060</v>
      </c>
      <c r="V20" s="915" t="s">
        <v>2061</v>
      </c>
      <c r="W20" s="915" t="s">
        <v>2062</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312</v>
      </c>
      <c r="P21" s="1026"/>
      <c r="Q21" s="1026"/>
      <c r="R21" s="1026"/>
      <c r="S21" s="1026"/>
      <c r="T21" s="1033" t="s">
        <v>2063</v>
      </c>
      <c r="U21" s="915"/>
      <c r="V21" s="915"/>
      <c r="W21" s="915"/>
      <c r="X21" s="912"/>
      <c r="Y21" s="1069"/>
      <c r="Z21" s="915" t="s">
        <v>2064</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312</v>
      </c>
      <c r="R22" s="1026"/>
      <c r="S22" s="1026"/>
      <c r="T22" s="1033"/>
      <c r="U22" s="915"/>
      <c r="V22" s="915" t="s">
        <v>2065</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315</v>
      </c>
      <c r="R23" s="1026"/>
      <c r="S23" s="1026"/>
      <c r="T23" s="1033"/>
      <c r="U23" s="915"/>
      <c r="V23" s="915" t="s">
        <v>2066</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733</v>
      </c>
      <c r="R24" s="1026"/>
      <c r="S24" s="1026"/>
      <c r="T24" s="1033"/>
      <c r="U24" s="915"/>
      <c r="V24" s="915" t="s">
        <v>2067</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315</v>
      </c>
      <c r="P25" s="1026" t="s">
        <v>312</v>
      </c>
      <c r="Q25" s="1026" t="s">
        <v>740</v>
      </c>
      <c r="R25" s="1026" t="s">
        <v>312</v>
      </c>
      <c r="S25" s="1026"/>
      <c r="T25" s="1033" t="s">
        <v>2068</v>
      </c>
      <c r="U25" s="915" t="s">
        <v>2068</v>
      </c>
      <c r="V25" s="915" t="s">
        <v>2068</v>
      </c>
      <c r="W25" s="915" t="s">
        <v>2068</v>
      </c>
      <c r="X25" s="912"/>
      <c r="Y25" s="1069"/>
      <c r="Z25" s="915"/>
      <c r="AA25" s="918"/>
      <c r="AB25" s="915"/>
      <c r="AC25" s="915"/>
      <c r="AD25" s="915"/>
    </row>
    <row customHeight="1" ht="18">
      <c r="A26" s="914"/>
      <c r="B26" s="968">
        <v>9</v>
      </c>
      <c r="C26" s="912" t="s">
        <v>657</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729</v>
      </c>
      <c r="P26" s="1026" t="s">
        <v>723</v>
      </c>
      <c r="Q26" s="1026" t="s">
        <v>2069</v>
      </c>
      <c r="R26" s="1026" t="s">
        <v>723</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2070</v>
      </c>
      <c r="V26" s="1033" t="s">
        <v>2070</v>
      </c>
      <c r="W26" s="1033" t="s">
        <v>2070</v>
      </c>
      <c r="X26" s="912"/>
      <c r="Y26" s="1069"/>
      <c r="Z26" s="915"/>
      <c r="AA26" s="918"/>
      <c r="AB26" s="915"/>
      <c r="AC26" s="915"/>
      <c r="AD26" s="915"/>
    </row>
    <row customHeight="1" ht="18">
      <c r="A27" s="914"/>
      <c r="B27" s="968">
        <v>10</v>
      </c>
      <c r="C27" s="912" t="s">
        <v>661</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731</v>
      </c>
      <c r="P27" s="1026" t="s">
        <v>725</v>
      </c>
      <c r="Q27" s="1026" t="s">
        <v>2071</v>
      </c>
      <c r="R27" s="1026" t="s">
        <v>725</v>
      </c>
      <c r="S27" s="1026"/>
      <c r="T27" s="1033" t="s">
        <v>2072</v>
      </c>
      <c r="U27" s="1033" t="s">
        <v>2072</v>
      </c>
      <c r="V27" s="1033" t="s">
        <v>2072</v>
      </c>
      <c r="W27" s="1033" t="s">
        <v>2072</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733</v>
      </c>
      <c r="P28" s="1026"/>
      <c r="Q28" s="1026"/>
      <c r="R28" s="1026"/>
      <c r="S28" s="1026"/>
      <c r="T28" s="1033" t="s">
        <v>2073</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740</v>
      </c>
      <c r="P29" s="1026" t="s">
        <v>315</v>
      </c>
      <c r="Q29" s="1026"/>
      <c r="R29" s="1026" t="s">
        <v>315</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2074</v>
      </c>
      <c r="V29" s="915"/>
      <c r="W29" s="915" t="s">
        <v>2074</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742</v>
      </c>
      <c r="P30" s="1026" t="s">
        <v>733</v>
      </c>
      <c r="Q30" s="1026" t="s">
        <v>742</v>
      </c>
      <c r="R30" s="1026" t="s">
        <v>733</v>
      </c>
      <c r="S30" s="1026"/>
      <c r="T30" s="1033" t="s">
        <v>2075</v>
      </c>
      <c r="U30" s="915" t="s">
        <v>2075</v>
      </c>
      <c r="V30" s="915" t="s">
        <v>2075</v>
      </c>
      <c r="W30" s="915" t="s">
        <v>2075</v>
      </c>
      <c r="X30" s="912"/>
      <c r="Y30" s="1069"/>
      <c r="Z30" s="915"/>
      <c r="AA30" s="918" t="s">
        <v>2076</v>
      </c>
      <c r="AB30" s="918" t="s">
        <v>2076</v>
      </c>
      <c r="AC30" s="918" t="s">
        <v>2076</v>
      </c>
      <c r="AD30" s="915"/>
    </row>
    <row customHeight="1" ht="18">
      <c r="A31" s="914"/>
      <c r="B31" s="968">
        <v>14</v>
      </c>
      <c r="C31" s="912" t="s">
        <v>2077</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2078</v>
      </c>
      <c r="P31" s="1026" t="s">
        <v>736</v>
      </c>
      <c r="Q31" s="1026" t="s">
        <v>2078</v>
      </c>
      <c r="R31" s="1026" t="s">
        <v>736</v>
      </c>
      <c r="S31" s="1026"/>
      <c r="T31" s="1034" t="s">
        <v>2079</v>
      </c>
      <c r="U31" s="915" t="s">
        <v>2079</v>
      </c>
      <c r="V31" s="915" t="s">
        <v>2079</v>
      </c>
      <c r="W31" s="915" t="s">
        <v>2079</v>
      </c>
      <c r="X31" s="912"/>
      <c r="Y31" s="1069"/>
      <c r="Z31" s="915"/>
      <c r="AA31" s="918"/>
      <c r="AB31" s="918"/>
      <c r="AC31" s="918"/>
      <c r="AD31" s="915"/>
    </row>
    <row customHeight="1" ht="36">
      <c r="A32" s="914"/>
      <c r="B32" s="968">
        <v>15</v>
      </c>
      <c r="C32" s="912" t="s">
        <v>2080</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2081</v>
      </c>
      <c r="P32" s="1026" t="s">
        <v>738</v>
      </c>
      <c r="Q32" s="1026" t="s">
        <v>2081</v>
      </c>
      <c r="R32" s="1026" t="s">
        <v>738</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2082</v>
      </c>
      <c r="V32" s="915" t="s">
        <v>2082</v>
      </c>
      <c r="W32" s="915" t="s">
        <v>2082</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744</v>
      </c>
      <c r="P33" s="1026" t="s">
        <v>740</v>
      </c>
      <c r="Q33" s="1026" t="s">
        <v>744</v>
      </c>
      <c r="R33" s="1026" t="s">
        <v>740</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2083</v>
      </c>
      <c r="V33" s="915" t="s">
        <v>2083</v>
      </c>
      <c r="W33" s="915" t="s">
        <v>2084</v>
      </c>
      <c r="X33" s="912"/>
      <c r="Y33" s="1069"/>
      <c r="Z33" s="915"/>
      <c r="AA33" s="918" t="s">
        <v>2085</v>
      </c>
      <c r="AB33" s="918" t="s">
        <v>2085</v>
      </c>
      <c r="AC33" s="918" t="s">
        <v>2085</v>
      </c>
      <c r="AD33" s="915"/>
    </row>
    <row customHeight="1" ht="27">
      <c r="A34" s="914"/>
      <c r="B34" s="968">
        <v>17</v>
      </c>
      <c r="C34" s="912" t="s">
        <v>2086</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2087</v>
      </c>
      <c r="P34" s="1026" t="s">
        <v>2069</v>
      </c>
      <c r="Q34" s="1026" t="s">
        <v>2087</v>
      </c>
      <c r="R34" s="1026" t="s">
        <v>2069</v>
      </c>
      <c r="S34" s="1026"/>
      <c r="T34" s="1035" t="s">
        <v>2088</v>
      </c>
      <c r="U34" s="915" t="s">
        <v>2088</v>
      </c>
      <c r="V34" s="915" t="s">
        <v>2088</v>
      </c>
      <c r="W34" s="915" t="s">
        <v>2089</v>
      </c>
      <c r="X34" s="912"/>
      <c r="Y34" s="1069"/>
      <c r="Z34" s="915"/>
      <c r="AA34" s="918"/>
      <c r="AB34" s="915"/>
      <c r="AC34" s="915"/>
      <c r="AD34" s="915"/>
    </row>
    <row customHeight="1" ht="45">
      <c r="A35" s="914"/>
      <c r="B35" s="968">
        <v>18</v>
      </c>
      <c r="C35" s="912" t="s">
        <v>2090</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2091</v>
      </c>
      <c r="P35" s="1026" t="s">
        <v>2071</v>
      </c>
      <c r="Q35" s="1026" t="s">
        <v>2091</v>
      </c>
      <c r="R35" s="1026" t="s">
        <v>2071</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2092</v>
      </c>
      <c r="V35" s="915" t="s">
        <v>2092</v>
      </c>
      <c r="W35" s="915" t="s">
        <v>2092</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746</v>
      </c>
      <c r="P36" s="1026" t="s">
        <v>742</v>
      </c>
      <c r="Q36" s="1026" t="s">
        <v>746</v>
      </c>
      <c r="R36" s="1026" t="s">
        <v>742</v>
      </c>
      <c r="S36" s="1026"/>
      <c r="T36" s="1033" t="s">
        <v>2093</v>
      </c>
      <c r="U36" s="915" t="s">
        <v>2093</v>
      </c>
      <c r="V36" s="915" t="s">
        <v>2093</v>
      </c>
      <c r="W36" s="915" t="s">
        <v>2093</v>
      </c>
      <c r="X36" s="912"/>
      <c r="Y36" s="1069"/>
      <c r="Z36" s="915"/>
      <c r="AA36" s="918"/>
      <c r="AB36" s="915"/>
      <c r="AC36" s="915"/>
      <c r="AD36" s="915"/>
    </row>
    <row customHeight="1" ht="18">
      <c r="A37" s="914"/>
      <c r="B37" s="968">
        <v>20</v>
      </c>
      <c r="C37" s="912" t="s">
        <v>2094</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2095</v>
      </c>
      <c r="P37" s="1026" t="s">
        <v>2078</v>
      </c>
      <c r="Q37" s="1026" t="s">
        <v>2095</v>
      </c>
      <c r="R37" s="1026" t="s">
        <v>2078</v>
      </c>
      <c r="S37" s="1026"/>
      <c r="T37" s="1033" t="s">
        <v>2096</v>
      </c>
      <c r="U37" s="915" t="s">
        <v>2096</v>
      </c>
      <c r="V37" s="915" t="s">
        <v>2096</v>
      </c>
      <c r="W37" s="915" t="s">
        <v>2096</v>
      </c>
      <c r="X37" s="912"/>
      <c r="Y37" s="1069"/>
      <c r="Z37" s="915"/>
      <c r="AA37" s="918"/>
      <c r="AB37" s="915"/>
      <c r="AC37" s="915"/>
      <c r="AD37" s="915"/>
    </row>
    <row customHeight="1" ht="18">
      <c r="A38" s="914"/>
      <c r="B38" s="968">
        <v>21</v>
      </c>
      <c r="C38" s="912" t="s">
        <v>2097</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2098</v>
      </c>
      <c r="P38" s="1026" t="s">
        <v>2081</v>
      </c>
      <c r="Q38" s="1026" t="s">
        <v>2098</v>
      </c>
      <c r="R38" s="1026" t="s">
        <v>2081</v>
      </c>
      <c r="S38" s="1026"/>
      <c r="T38" s="1033" t="s">
        <v>2099</v>
      </c>
      <c r="U38" s="915" t="s">
        <v>2099</v>
      </c>
      <c r="V38" s="915" t="s">
        <v>2099</v>
      </c>
      <c r="W38" s="915" t="s">
        <v>2099</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750</v>
      </c>
      <c r="P39" s="1026" t="s">
        <v>744</v>
      </c>
      <c r="Q39" s="1026" t="s">
        <v>750</v>
      </c>
      <c r="R39" s="1026" t="s">
        <v>744</v>
      </c>
      <c r="S39" s="1026"/>
      <c r="T39" s="1033" t="s">
        <v>2100</v>
      </c>
      <c r="U39" s="915" t="s">
        <v>2101</v>
      </c>
      <c r="V39" s="915" t="s">
        <v>2102</v>
      </c>
      <c r="W39" s="915" t="s">
        <v>2103</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2104</v>
      </c>
      <c r="P40" s="1026" t="s">
        <v>746</v>
      </c>
      <c r="Q40" s="1026" t="s">
        <v>2104</v>
      </c>
      <c r="R40" s="1026" t="s">
        <v>746</v>
      </c>
      <c r="S40" s="1026"/>
      <c r="T40" s="912" t="s">
        <v>2105</v>
      </c>
      <c r="U40" s="912" t="s">
        <v>2105</v>
      </c>
      <c r="V40" s="912" t="s">
        <v>2105</v>
      </c>
      <c r="W40" s="912" t="s">
        <v>2105</v>
      </c>
      <c r="X40" s="912"/>
      <c r="Y40" s="1069"/>
      <c r="Z40" s="915" t="s">
        <v>2106</v>
      </c>
      <c r="AA40" s="918" t="s">
        <v>2106</v>
      </c>
      <c r="AB40" s="918" t="s">
        <v>2106</v>
      </c>
      <c r="AC40" s="918" t="s">
        <v>2106</v>
      </c>
      <c r="AD40" s="915"/>
    </row>
    <row customHeight="1" ht="27">
      <c r="A41" s="914"/>
      <c r="B41" s="968">
        <v>24</v>
      </c>
      <c r="C41" s="912" t="s">
        <v>2107</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2108</v>
      </c>
      <c r="P41" s="1026" t="s">
        <v>2095</v>
      </c>
      <c r="Q41" s="1026" t="s">
        <v>2108</v>
      </c>
      <c r="R41" s="1026" t="s">
        <v>2095</v>
      </c>
      <c r="S41" s="1026"/>
      <c r="T41" s="912" t="s">
        <v>2109</v>
      </c>
      <c r="U41" s="912" t="s">
        <v>2109</v>
      </c>
      <c r="V41" s="912" t="s">
        <v>2109</v>
      </c>
      <c r="W41" s="912" t="s">
        <v>2109</v>
      </c>
      <c r="X41" s="912"/>
      <c r="Y41" s="1069"/>
      <c r="Z41" s="915" t="s">
        <v>2110</v>
      </c>
      <c r="AA41" s="915" t="s">
        <v>2110</v>
      </c>
      <c r="AB41" s="915" t="s">
        <v>2110</v>
      </c>
      <c r="AC41" s="915" t="s">
        <v>2110</v>
      </c>
      <c r="AD41" s="915"/>
    </row>
    <row customHeight="1" ht="27">
      <c r="A42" s="914"/>
      <c r="B42" s="968">
        <v>25</v>
      </c>
      <c r="C42" s="912" t="s">
        <v>2111</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2112</v>
      </c>
      <c r="P42" s="1026" t="s">
        <v>2098</v>
      </c>
      <c r="Q42" s="1026" t="s">
        <v>2112</v>
      </c>
      <c r="R42" s="1026" t="s">
        <v>2098</v>
      </c>
      <c r="S42" s="1026"/>
      <c r="T42" s="912" t="s">
        <v>2113</v>
      </c>
      <c r="U42" s="912" t="s">
        <v>2113</v>
      </c>
      <c r="V42" s="912" t="s">
        <v>2113</v>
      </c>
      <c r="W42" s="912" t="s">
        <v>2113</v>
      </c>
      <c r="X42" s="912"/>
      <c r="Y42" s="1069"/>
      <c r="Z42" s="915" t="s">
        <v>2114</v>
      </c>
      <c r="AA42" s="915" t="s">
        <v>2114</v>
      </c>
      <c r="AB42" s="915" t="s">
        <v>2114</v>
      </c>
      <c r="AC42" s="915" t="s">
        <v>2114</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2115</v>
      </c>
      <c r="P43" s="1026" t="s">
        <v>750</v>
      </c>
      <c r="Q43" s="1026" t="s">
        <v>2115</v>
      </c>
      <c r="R43" s="1026" t="s">
        <v>750</v>
      </c>
      <c r="S43" s="1026"/>
      <c r="T43" s="912" t="s">
        <v>2116</v>
      </c>
      <c r="U43" s="912" t="s">
        <v>2116</v>
      </c>
      <c r="V43" s="912" t="s">
        <v>2116</v>
      </c>
      <c r="W43" s="912" t="s">
        <v>2116</v>
      </c>
      <c r="X43" s="912"/>
      <c r="Y43" s="1069"/>
      <c r="Z43" s="915" t="s">
        <v>2117</v>
      </c>
      <c r="AA43" s="915" t="s">
        <v>2117</v>
      </c>
      <c r="AB43" s="915" t="s">
        <v>2117</v>
      </c>
      <c r="AC43" s="915" t="s">
        <v>2117</v>
      </c>
      <c r="AD43" s="915"/>
    </row>
    <row customHeight="1" ht="27">
      <c r="A44" s="914"/>
      <c r="B44" s="968">
        <v>27</v>
      </c>
      <c r="C44" s="912" t="s">
        <v>2118</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2119</v>
      </c>
      <c r="P44" s="1026" t="s">
        <v>2120</v>
      </c>
      <c r="Q44" s="1026" t="s">
        <v>2119</v>
      </c>
      <c r="R44" s="1026" t="s">
        <v>2120</v>
      </c>
      <c r="S44" s="1026"/>
      <c r="T44" s="912" t="s">
        <v>2109</v>
      </c>
      <c r="U44" s="912" t="s">
        <v>2109</v>
      </c>
      <c r="V44" s="912" t="s">
        <v>2109</v>
      </c>
      <c r="W44" s="912" t="s">
        <v>2109</v>
      </c>
      <c r="X44" s="912"/>
      <c r="Y44" s="1069"/>
      <c r="Z44" s="915" t="s">
        <v>2121</v>
      </c>
      <c r="AA44" s="915" t="s">
        <v>2121</v>
      </c>
      <c r="AB44" s="915" t="s">
        <v>2121</v>
      </c>
      <c r="AC44" s="915" t="s">
        <v>2121</v>
      </c>
      <c r="AD44" s="915"/>
    </row>
    <row customHeight="1" ht="27">
      <c r="A45" s="914"/>
      <c r="B45" s="968">
        <v>28</v>
      </c>
      <c r="C45" s="912" t="s">
        <v>2122</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2123</v>
      </c>
      <c r="P45" s="1026" t="s">
        <v>2124</v>
      </c>
      <c r="Q45" s="1026" t="s">
        <v>2123</v>
      </c>
      <c r="R45" s="1026" t="s">
        <v>2124</v>
      </c>
      <c r="S45" s="1026"/>
      <c r="T45" s="912" t="s">
        <v>2113</v>
      </c>
      <c r="U45" s="912" t="s">
        <v>2113</v>
      </c>
      <c r="V45" s="912" t="s">
        <v>2113</v>
      </c>
      <c r="W45" s="912" t="s">
        <v>2113</v>
      </c>
      <c r="X45" s="912"/>
      <c r="Y45" s="1069"/>
      <c r="Z45" s="915" t="s">
        <v>2125</v>
      </c>
      <c r="AA45" s="915" t="s">
        <v>2125</v>
      </c>
      <c r="AB45" s="915" t="s">
        <v>2125</v>
      </c>
      <c r="AC45" s="915" t="s">
        <v>2125</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2126</v>
      </c>
      <c r="P46" s="1026" t="s">
        <v>2104</v>
      </c>
      <c r="Q46" s="1026" t="s">
        <v>2126</v>
      </c>
      <c r="R46" s="1026" t="s">
        <v>2104</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2127</v>
      </c>
      <c r="V46" s="912" t="s">
        <v>2127</v>
      </c>
      <c r="W46" s="912" t="s">
        <v>2127</v>
      </c>
      <c r="X46" s="912"/>
      <c r="Y46" s="1069"/>
      <c r="Z46" s="915" t="s">
        <v>2128</v>
      </c>
      <c r="AA46" s="915" t="s">
        <v>2129</v>
      </c>
      <c r="AB46" s="915" t="s">
        <v>2129</v>
      </c>
      <c r="AC46" s="915" t="s">
        <v>2129</v>
      </c>
      <c r="AD46" s="915"/>
    </row>
    <row customHeight="1" ht="54">
      <c r="A47" s="914"/>
      <c r="B47" s="968">
        <v>30</v>
      </c>
      <c r="C47" s="912" t="s">
        <v>2130</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2131</v>
      </c>
      <c r="P47" s="1026" t="s">
        <v>2108</v>
      </c>
      <c r="Q47" s="1026" t="s">
        <v>2131</v>
      </c>
      <c r="R47" s="1026" t="s">
        <v>2108</v>
      </c>
      <c r="S47" s="1026"/>
      <c r="T47" s="912" t="s">
        <v>2132</v>
      </c>
      <c r="U47" s="912" t="s">
        <v>2132</v>
      </c>
      <c r="V47" s="912" t="s">
        <v>2132</v>
      </c>
      <c r="W47" s="912" t="s">
        <v>2132</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2115</v>
      </c>
      <c r="Q48" s="1026" t="s">
        <v>2133</v>
      </c>
      <c r="R48" s="1026" t="s">
        <v>2115</v>
      </c>
      <c r="S48" s="1026"/>
      <c r="T48" s="912"/>
      <c r="U48" s="912" t="s">
        <v>2134</v>
      </c>
      <c r="V48" s="912" t="s">
        <v>2135</v>
      </c>
      <c r="W48" s="912" t="s">
        <v>2135</v>
      </c>
      <c r="X48" s="912"/>
      <c r="Y48" s="1069"/>
      <c r="Z48" s="915"/>
      <c r="AA48" s="918" t="s">
        <v>2129</v>
      </c>
      <c r="AB48" s="918" t="s">
        <v>2129</v>
      </c>
      <c r="AC48" s="918" t="s">
        <v>2129</v>
      </c>
      <c r="AD48" s="915"/>
    </row>
    <row customHeight="1" ht="54">
      <c r="A49" s="914"/>
      <c r="B49" s="968">
        <v>32</v>
      </c>
      <c r="C49" s="912" t="s">
        <v>2136</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2119</v>
      </c>
      <c r="Q49" s="1026" t="s">
        <v>2137</v>
      </c>
      <c r="R49" s="1026" t="s">
        <v>2119</v>
      </c>
      <c r="S49" s="1026"/>
      <c r="T49" s="912"/>
      <c r="U49" s="912" t="s">
        <v>2132</v>
      </c>
      <c r="V49" s="912" t="s">
        <v>2132</v>
      </c>
      <c r="W49" s="912" t="s">
        <v>2132</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2133</v>
      </c>
      <c r="P50" s="1026" t="s">
        <v>2126</v>
      </c>
      <c r="Q50" s="1026" t="s">
        <v>2138</v>
      </c>
      <c r="R50" s="1026" t="s">
        <v>2126</v>
      </c>
      <c r="S50" s="1026"/>
      <c r="T50" s="912" t="s">
        <v>2139</v>
      </c>
      <c r="U50" s="912" t="s">
        <v>2140</v>
      </c>
      <c r="V50" s="912" t="s">
        <v>2141</v>
      </c>
      <c r="W50" s="912" t="s">
        <v>2142</v>
      </c>
      <c r="X50" s="912"/>
      <c r="Y50" s="1069"/>
      <c r="Z50" s="915" t="s">
        <v>2143</v>
      </c>
      <c r="AA50" s="918" t="s">
        <v>2144</v>
      </c>
      <c r="AB50" s="918" t="s">
        <v>2144</v>
      </c>
      <c r="AC50" s="918" t="s">
        <v>2144</v>
      </c>
      <c r="AD50" s="915"/>
    </row>
    <row customHeight="1" ht="27">
      <c r="A51" s="914"/>
      <c r="B51" s="968">
        <v>34</v>
      </c>
      <c r="C51" s="912" t="s">
        <v>2145</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2146</v>
      </c>
      <c r="U51" s="912"/>
      <c r="V51" s="912"/>
      <c r="W51" s="912"/>
      <c r="X51" s="912"/>
      <c r="Y51" s="1069"/>
      <c r="Z51" s="915"/>
      <c r="AA51" s="918"/>
      <c r="AB51" s="918"/>
      <c r="AC51" s="918"/>
      <c r="AD51" s="915"/>
    </row>
    <row customHeight="1" ht="36">
      <c r="A52" s="914"/>
      <c r="B52" s="968">
        <v>35</v>
      </c>
      <c r="C52" s="912" t="s">
        <v>2039</v>
      </c>
      <c r="D52" s="1036" t="s">
        <v>2039</v>
      </c>
      <c r="E52" s="912" t="s">
        <v>2039</v>
      </c>
      <c r="F52" s="912" t="s">
        <v>2039</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2147</v>
      </c>
      <c r="U52" s="912" t="s">
        <v>2148</v>
      </c>
      <c r="V52" s="912" t="s">
        <v>2149</v>
      </c>
      <c r="W52" s="912" t="s">
        <v>2150</v>
      </c>
      <c r="X52" s="912"/>
      <c r="Y52" s="1069"/>
      <c r="Z52" s="915" t="s">
        <v>754</v>
      </c>
      <c r="AA52" s="918" t="s">
        <v>754</v>
      </c>
      <c r="AB52" s="918" t="s">
        <v>754</v>
      </c>
      <c r="AC52" s="918" t="s">
        <v>754</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758</v>
      </c>
      <c r="P53" s="1026" t="s">
        <v>329</v>
      </c>
      <c r="Q53" s="1026" t="s">
        <v>329</v>
      </c>
      <c r="R53" s="1026" t="s">
        <v>329</v>
      </c>
      <c r="S53" s="1026"/>
      <c r="T53" s="912" t="s">
        <v>2151</v>
      </c>
      <c r="U53" s="912" t="s">
        <v>2151</v>
      </c>
      <c r="V53" s="912" t="s">
        <v>2151</v>
      </c>
      <c r="W53" s="912" t="s">
        <v>2151</v>
      </c>
      <c r="X53" s="912"/>
      <c r="Y53" s="1069"/>
      <c r="Z53" s="915"/>
      <c r="AA53" s="918"/>
      <c r="AB53" s="915"/>
      <c r="AC53" s="915"/>
      <c r="AD53" s="915"/>
    </row>
    <row customHeight="1" ht="18">
      <c r="A54" s="914"/>
      <c r="B54" s="968">
        <v>37</v>
      </c>
      <c r="C54" s="912" t="s">
        <v>2045</v>
      </c>
      <c r="D54" s="1036" t="s">
        <v>2045</v>
      </c>
      <c r="E54" s="912" t="s">
        <v>2045</v>
      </c>
      <c r="F54" s="912" t="s">
        <v>2045</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756</v>
      </c>
      <c r="U54" s="912" t="s">
        <v>756</v>
      </c>
      <c r="V54" s="912" t="s">
        <v>756</v>
      </c>
      <c r="W54" s="912" t="s">
        <v>756</v>
      </c>
      <c r="X54" s="912"/>
      <c r="Y54" s="1069"/>
      <c r="Z54" s="915" t="s">
        <v>757</v>
      </c>
      <c r="AA54" s="915" t="s">
        <v>757</v>
      </c>
      <c r="AB54" s="915" t="s">
        <v>757</v>
      </c>
      <c r="AC54" s="915" t="s">
        <v>757</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318</v>
      </c>
      <c r="P55" s="1026" t="s">
        <v>758</v>
      </c>
      <c r="Q55" s="1026" t="s">
        <v>758</v>
      </c>
      <c r="R55" s="1026" t="s">
        <v>758</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2152</v>
      </c>
      <c r="V55" s="912" t="s">
        <v>2152</v>
      </c>
      <c r="W55" s="912" t="s">
        <v>2152</v>
      </c>
      <c r="X55" s="912"/>
      <c r="Y55" s="1069"/>
      <c r="Z55" s="915" t="s">
        <v>2153</v>
      </c>
      <c r="AA55" s="915" t="s">
        <v>2153</v>
      </c>
      <c r="AB55" s="915" t="s">
        <v>2153</v>
      </c>
      <c r="AC55" s="915" t="s">
        <v>2153</v>
      </c>
      <c r="AD55" s="915"/>
    </row>
    <row customHeight="1" ht="27">
      <c r="A56" s="914"/>
      <c r="B56" s="968">
        <v>39</v>
      </c>
      <c r="C56" s="912" t="s">
        <v>1026</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1143</v>
      </c>
      <c r="P56" s="1026" t="s">
        <v>761</v>
      </c>
      <c r="Q56" s="1026" t="s">
        <v>761</v>
      </c>
      <c r="R56" s="1026" t="s">
        <v>761</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2154</v>
      </c>
      <c r="V56" s="912" t="s">
        <v>2154</v>
      </c>
      <c r="W56" s="912" t="s">
        <v>2154</v>
      </c>
      <c r="X56" s="912"/>
      <c r="Y56" s="1069"/>
      <c r="Z56" s="915" t="s">
        <v>763</v>
      </c>
      <c r="AA56" s="915" t="s">
        <v>763</v>
      </c>
      <c r="AB56" s="915" t="s">
        <v>763</v>
      </c>
      <c r="AC56" s="915" t="s">
        <v>763</v>
      </c>
      <c r="AD56" s="915"/>
    </row>
    <row customHeight="1" ht="27">
      <c r="A57" s="914"/>
      <c r="B57" s="968">
        <v>40</v>
      </c>
      <c r="C57" s="912" t="s">
        <v>1028</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2155</v>
      </c>
      <c r="P57" s="1026" t="s">
        <v>764</v>
      </c>
      <c r="Q57" s="1026" t="s">
        <v>764</v>
      </c>
      <c r="R57" s="1026" t="s">
        <v>764</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2156</v>
      </c>
      <c r="V57" s="912" t="s">
        <v>2156</v>
      </c>
      <c r="W57" s="912" t="s">
        <v>2156</v>
      </c>
      <c r="X57" s="912"/>
      <c r="Y57" s="1069"/>
      <c r="Z57" s="915" t="s">
        <v>766</v>
      </c>
      <c r="AA57" s="915" t="s">
        <v>766</v>
      </c>
      <c r="AB57" s="915" t="s">
        <v>766</v>
      </c>
      <c r="AC57" s="915" t="s">
        <v>766</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886</v>
      </c>
      <c r="P58" s="1026" t="s">
        <v>800</v>
      </c>
      <c r="Q58" s="1026" t="s">
        <v>800</v>
      </c>
      <c r="R58" s="1026" t="s">
        <v>800</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2157</v>
      </c>
      <c r="V58" s="912" t="s">
        <v>2157</v>
      </c>
      <c r="W58" s="912" t="s">
        <v>2157</v>
      </c>
      <c r="X58" s="912"/>
      <c r="Y58" s="1069"/>
      <c r="Z58" s="915"/>
      <c r="AA58" s="918"/>
      <c r="AB58" s="915"/>
      <c r="AC58" s="915"/>
      <c r="AD58" s="915"/>
    </row>
    <row customHeight="1" ht="36">
      <c r="A59" s="914"/>
      <c r="B59" s="968">
        <v>42</v>
      </c>
      <c r="C59" s="912">
        <v>3</v>
      </c>
      <c r="D59" s="1036" t="s">
        <v>2145</v>
      </c>
      <c r="E59" s="912" t="s">
        <v>2145</v>
      </c>
      <c r="F59" s="912" t="s">
        <v>2145</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2158</v>
      </c>
      <c r="V59" s="912" t="s">
        <v>2159</v>
      </c>
      <c r="W59" s="912" t="s">
        <v>2160</v>
      </c>
      <c r="X59" s="912"/>
      <c r="Y59" s="1069"/>
      <c r="Z59" s="915"/>
      <c r="AA59" s="918"/>
      <c r="AB59" s="915"/>
      <c r="AC59" s="915"/>
      <c r="AD59" s="915"/>
    </row>
    <row customHeight="1" ht="81">
      <c r="A60" s="914"/>
      <c r="B60" s="968">
        <v>43</v>
      </c>
      <c r="C60" s="912" t="s">
        <v>2161</v>
      </c>
      <c r="D60" s="1036" t="s">
        <v>2161</v>
      </c>
      <c r="E60" s="912" t="s">
        <v>2161</v>
      </c>
      <c r="F60" s="912" t="s">
        <v>2161</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634</v>
      </c>
      <c r="U60" s="912" t="s">
        <v>634</v>
      </c>
      <c r="V60" s="912" t="s">
        <v>634</v>
      </c>
      <c r="W60" s="912" t="s">
        <v>634</v>
      </c>
      <c r="X60" s="912"/>
      <c r="Y60" s="1069"/>
      <c r="Z60" s="915" t="s">
        <v>2162</v>
      </c>
      <c r="AA60" s="918" t="s">
        <v>2163</v>
      </c>
      <c r="AB60" s="915" t="s">
        <v>2164</v>
      </c>
      <c r="AC60" s="915" t="s">
        <v>2163</v>
      </c>
      <c r="AD60" s="915"/>
    </row>
    <row customHeight="1" ht="9">
      <c r="A61" s="914"/>
      <c r="B61" s="968">
        <v>44</v>
      </c>
      <c r="C61" s="912"/>
      <c r="D61" s="1036" t="s">
        <v>2165</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2166</v>
      </c>
      <c r="V61" s="912"/>
      <c r="W61" s="912"/>
      <c r="X61" s="912"/>
      <c r="Y61" s="1069"/>
      <c r="Z61" s="915"/>
      <c r="AA61" s="918"/>
      <c r="AB61" s="915"/>
      <c r="AC61" s="915"/>
      <c r="AD61" s="915"/>
    </row>
    <row customHeight="1" ht="9">
      <c r="A62" s="914"/>
      <c r="B62" s="968">
        <v>45</v>
      </c>
      <c r="C62" s="912"/>
      <c r="D62" s="1036" t="s">
        <v>2167</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2168</v>
      </c>
      <c r="V62" s="912"/>
      <c r="W62" s="912"/>
      <c r="X62" s="912"/>
      <c r="Y62" s="1069"/>
      <c r="Z62" s="915"/>
      <c r="AA62" s="918"/>
      <c r="AB62" s="915"/>
      <c r="AC62" s="915"/>
      <c r="AD62" s="915"/>
    </row>
    <row customHeight="1" ht="18">
      <c r="A63" s="914"/>
      <c r="B63" s="968">
        <v>46</v>
      </c>
      <c r="C63" s="912"/>
      <c r="D63" s="1036" t="s">
        <v>2169</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149</v>
      </c>
      <c r="Q63" s="1026"/>
      <c r="R63" s="1026"/>
      <c r="S63" s="1026"/>
      <c r="T63" s="912"/>
      <c r="U63" s="912" t="s">
        <v>2170</v>
      </c>
      <c r="V63" s="912"/>
      <c r="W63" s="912"/>
      <c r="X63" s="912"/>
      <c r="Y63" s="1069"/>
      <c r="Z63" s="915"/>
      <c r="AA63" s="918"/>
      <c r="AB63" s="915"/>
      <c r="AC63" s="915"/>
      <c r="AD63" s="915"/>
    </row>
    <row customHeight="1" ht="18">
      <c r="A64" s="914"/>
      <c r="B64" s="968">
        <v>47</v>
      </c>
      <c r="C64" s="912"/>
      <c r="D64" s="1036" t="s">
        <v>2171</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150</v>
      </c>
      <c r="Q64" s="1026"/>
      <c r="R64" s="1026"/>
      <c r="S64" s="1026"/>
      <c r="T64" s="912"/>
      <c r="U64" s="912" t="s">
        <v>2172</v>
      </c>
      <c r="V64" s="912"/>
      <c r="W64" s="912"/>
      <c r="X64" s="912"/>
      <c r="Y64" s="1069"/>
      <c r="Z64" s="915"/>
      <c r="AA64" s="918" t="s">
        <v>2173</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2086</v>
      </c>
      <c r="Q65" s="1026"/>
      <c r="R65" s="1026"/>
      <c r="S65" s="1026"/>
      <c r="T65" s="912"/>
      <c r="U65" s="912" t="s">
        <v>2174</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2090</v>
      </c>
      <c r="Q66" s="1026"/>
      <c r="R66" s="1026"/>
      <c r="S66" s="1026"/>
      <c r="T66" s="912"/>
      <c r="U66" s="912" t="s">
        <v>2175</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2176</v>
      </c>
      <c r="Q67" s="1026"/>
      <c r="R67" s="1026"/>
      <c r="S67" s="1026"/>
      <c r="T67" s="912"/>
      <c r="U67" s="912" t="s">
        <v>2177</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2178</v>
      </c>
      <c r="Q68" s="1026"/>
      <c r="R68" s="1026"/>
      <c r="S68" s="1026"/>
      <c r="T68" s="912"/>
      <c r="U68" s="912" t="s">
        <v>2179</v>
      </c>
      <c r="V68" s="912"/>
      <c r="W68" s="912"/>
      <c r="X68" s="912"/>
      <c r="Y68" s="1069"/>
      <c r="Z68" s="915"/>
      <c r="AA68" s="918"/>
      <c r="AB68" s="915"/>
      <c r="AC68" s="915"/>
      <c r="AD68" s="915"/>
    </row>
    <row customHeight="1" ht="9">
      <c r="A69" s="914"/>
      <c r="B69" s="968">
        <v>52</v>
      </c>
      <c r="C69" s="912"/>
      <c r="D69" s="1036" t="s">
        <v>2180</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2181</v>
      </c>
      <c r="V69" s="912"/>
      <c r="W69" s="912"/>
      <c r="X69" s="912"/>
      <c r="Y69" s="1069"/>
      <c r="Z69" s="915"/>
      <c r="AA69" s="918"/>
      <c r="AB69" s="915"/>
      <c r="AC69" s="915"/>
      <c r="AD69" s="915"/>
    </row>
    <row customHeight="1" ht="27">
      <c r="A70" s="914"/>
      <c r="B70" s="968">
        <v>53</v>
      </c>
      <c r="C70" s="912"/>
      <c r="D70" s="1036"/>
      <c r="E70" s="912" t="s">
        <v>2165</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2182</v>
      </c>
      <c r="W70" s="912"/>
      <c r="X70" s="912"/>
      <c r="Y70" s="1069"/>
      <c r="Z70" s="915"/>
      <c r="AA70" s="918"/>
      <c r="AB70" s="915"/>
      <c r="AC70" s="915"/>
      <c r="AD70" s="915"/>
    </row>
    <row customHeight="1" ht="36">
      <c r="A71" s="914"/>
      <c r="B71" s="968">
        <v>54</v>
      </c>
      <c r="C71" s="912"/>
      <c r="D71" s="1036"/>
      <c r="E71" s="912" t="s">
        <v>2167</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2183</v>
      </c>
      <c r="W71" s="912"/>
      <c r="X71" s="912"/>
      <c r="Y71" s="1069"/>
      <c r="Z71" s="915"/>
      <c r="AA71" s="918"/>
      <c r="AB71" s="915"/>
      <c r="AC71" s="915"/>
      <c r="AD71" s="915"/>
    </row>
    <row customHeight="1" ht="27">
      <c r="A72" s="914"/>
      <c r="B72" s="968">
        <v>55</v>
      </c>
      <c r="C72" s="912"/>
      <c r="D72" s="1036"/>
      <c r="E72" s="912" t="s">
        <v>2169</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149</v>
      </c>
      <c r="R72" s="1026"/>
      <c r="S72" s="1026"/>
      <c r="T72" s="912"/>
      <c r="U72" s="912"/>
      <c r="V72" s="912" t="s">
        <v>2184</v>
      </c>
      <c r="W72" s="912"/>
      <c r="X72" s="912"/>
      <c r="Y72" s="1069"/>
      <c r="Z72" s="915"/>
      <c r="AA72" s="918"/>
      <c r="AB72" s="915"/>
      <c r="AC72" s="915"/>
      <c r="AD72" s="915"/>
    </row>
    <row customHeight="1" ht="36">
      <c r="A73" s="914"/>
      <c r="B73" s="968">
        <v>56</v>
      </c>
      <c r="C73" s="912"/>
      <c r="D73" s="1036"/>
      <c r="E73" s="912" t="s">
        <v>2171</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150</v>
      </c>
      <c r="R73" s="1026"/>
      <c r="S73" s="1026"/>
      <c r="T73" s="912"/>
      <c r="U73" s="912"/>
      <c r="V73" s="912" t="s">
        <v>2185</v>
      </c>
      <c r="W73" s="912"/>
      <c r="X73" s="912"/>
      <c r="Y73" s="1069"/>
      <c r="Z73" s="915"/>
      <c r="AA73" s="918"/>
      <c r="AB73" s="915"/>
      <c r="AC73" s="915"/>
      <c r="AD73" s="915"/>
    </row>
    <row customHeight="1" ht="18">
      <c r="A74" s="914"/>
      <c r="B74" s="968">
        <v>57</v>
      </c>
      <c r="C74" s="912"/>
      <c r="D74" s="1036"/>
      <c r="E74" s="912" t="s">
        <v>2180</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2186</v>
      </c>
      <c r="W74" s="912"/>
      <c r="X74" s="912"/>
      <c r="Y74" s="1069"/>
      <c r="Z74" s="915"/>
      <c r="AA74" s="918"/>
      <c r="AB74" s="915"/>
      <c r="AC74" s="915"/>
      <c r="AD74" s="915"/>
    </row>
    <row customHeight="1" ht="18">
      <c r="A75" s="914"/>
      <c r="B75" s="968">
        <v>58</v>
      </c>
      <c r="C75" s="912"/>
      <c r="D75" s="1036"/>
      <c r="E75" s="912"/>
      <c r="F75" s="912" t="s">
        <v>2165</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2187</v>
      </c>
      <c r="X75" s="912"/>
      <c r="Y75" s="1069"/>
      <c r="Z75" s="915"/>
      <c r="AA75" s="918"/>
      <c r="AB75" s="915"/>
      <c r="AC75" s="915"/>
      <c r="AD75" s="915"/>
    </row>
    <row customHeight="1" ht="36">
      <c r="A76" s="914"/>
      <c r="B76" s="968">
        <v>59</v>
      </c>
      <c r="C76" s="912"/>
      <c r="D76" s="1036"/>
      <c r="E76" s="912"/>
      <c r="F76" s="912" t="s">
        <v>2167</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2188</v>
      </c>
      <c r="X76" s="912"/>
      <c r="Y76" s="1069"/>
      <c r="Z76" s="915"/>
      <c r="AA76" s="918"/>
      <c r="AB76" s="915"/>
      <c r="AC76" s="915"/>
      <c r="AD76" s="915"/>
    </row>
    <row customHeight="1" ht="18">
      <c r="A77" s="914"/>
      <c r="B77" s="968">
        <v>60</v>
      </c>
      <c r="C77" s="912"/>
      <c r="D77" s="1036"/>
      <c r="E77" s="912"/>
      <c r="F77" s="912" t="s">
        <v>2169</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149</v>
      </c>
      <c r="S77" s="1026"/>
      <c r="T77" s="912"/>
      <c r="U77" s="912"/>
      <c r="V77" s="912"/>
      <c r="W77" s="912" t="s">
        <v>2189</v>
      </c>
      <c r="X77" s="912"/>
      <c r="Y77" s="1069"/>
      <c r="Z77" s="915"/>
      <c r="AA77" s="918"/>
      <c r="AB77" s="915"/>
      <c r="AC77" s="915"/>
      <c r="AD77" s="915"/>
    </row>
    <row customHeight="1" ht="72">
      <c r="A78" s="914"/>
      <c r="B78" s="968">
        <v>61</v>
      </c>
      <c r="C78" s="912" t="s">
        <v>2165</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639</v>
      </c>
      <c r="U78" s="912"/>
      <c r="V78" s="912"/>
      <c r="W78" s="912"/>
      <c r="X78" s="912"/>
      <c r="Y78" s="1069"/>
      <c r="Z78" s="915" t="s">
        <v>2190</v>
      </c>
      <c r="AA78" s="918"/>
      <c r="AB78" s="915"/>
      <c r="AC78" s="915"/>
      <c r="AD78" s="915"/>
    </row>
    <row customHeight="1" ht="36">
      <c r="A79" s="914"/>
      <c r="B79" s="968">
        <v>62</v>
      </c>
      <c r="C79" s="912" t="s">
        <v>2167</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2191</v>
      </c>
      <c r="U79" s="912"/>
      <c r="V79" s="912"/>
      <c r="W79" s="912"/>
      <c r="X79" s="912"/>
      <c r="Y79" s="1069"/>
      <c r="Z79" s="915" t="s">
        <v>2192</v>
      </c>
      <c r="AA79" s="918"/>
      <c r="AB79" s="915"/>
      <c r="AC79" s="915"/>
      <c r="AD79" s="915"/>
    </row>
    <row customHeight="1" ht="45">
      <c r="A80" s="914"/>
      <c r="B80" s="968">
        <v>63</v>
      </c>
      <c r="C80" s="912" t="s">
        <v>2169</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149</v>
      </c>
      <c r="P80" s="1026"/>
      <c r="Q80" s="1026"/>
      <c r="R80" s="1026"/>
      <c r="S80" s="1026"/>
      <c r="T80" s="912" t="s">
        <v>2193</v>
      </c>
      <c r="U80" s="912"/>
      <c r="V80" s="912"/>
      <c r="W80" s="912"/>
      <c r="X80" s="912"/>
      <c r="Y80" s="1069"/>
      <c r="Z80" s="915" t="s">
        <v>2194</v>
      </c>
      <c r="AA80" s="918"/>
      <c r="AB80" s="915"/>
      <c r="AC80" s="915"/>
      <c r="AD80" s="915"/>
    </row>
    <row customHeight="1" ht="36">
      <c r="A81" s="914"/>
      <c r="B81" s="968">
        <v>64</v>
      </c>
      <c r="C81" s="912" t="s">
        <v>2171</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2077</v>
      </c>
      <c r="P81" s="1026"/>
      <c r="Q81" s="1026"/>
      <c r="R81" s="1026"/>
      <c r="S81" s="1026"/>
      <c r="T81" s="912" t="s">
        <v>2195</v>
      </c>
      <c r="U81" s="912"/>
      <c r="V81" s="912"/>
      <c r="W81" s="912"/>
      <c r="X81" s="912"/>
      <c r="Y81" s="1069"/>
      <c r="Z81" s="915" t="s">
        <v>2196</v>
      </c>
      <c r="AA81" s="918"/>
      <c r="AB81" s="915"/>
      <c r="AC81" s="915"/>
      <c r="AD81" s="915"/>
    </row>
    <row customHeight="1" ht="90">
      <c r="A82" s="914"/>
      <c r="B82" s="968">
        <v>65</v>
      </c>
      <c r="C82" s="912" t="s">
        <v>2180</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150</v>
      </c>
      <c r="P82" s="1026"/>
      <c r="Q82" s="1026"/>
      <c r="R82" s="1026"/>
      <c r="S82" s="1026"/>
      <c r="T82" s="912" t="s">
        <v>2197</v>
      </c>
      <c r="U82" s="912"/>
      <c r="V82" s="912"/>
      <c r="W82" s="912"/>
      <c r="X82" s="912"/>
      <c r="Y82" s="1069"/>
      <c r="Z82" s="915" t="s">
        <v>2198</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2086</v>
      </c>
      <c r="P83" s="1026"/>
      <c r="Q83" s="1026"/>
      <c r="R83" s="1026"/>
      <c r="S83" s="1026"/>
      <c r="T83" s="912" t="s">
        <v>2199</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2200</v>
      </c>
      <c r="P84" s="1026"/>
      <c r="Q84" s="1026"/>
      <c r="R84" s="1026"/>
      <c r="S84" s="1026"/>
      <c r="T84" s="912" t="s">
        <v>2201</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2090</v>
      </c>
      <c r="P85" s="1026"/>
      <c r="Q85" s="1026"/>
      <c r="R85" s="1026"/>
      <c r="S85" s="1026"/>
      <c r="T85" s="912" t="s">
        <v>2202</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2203</v>
      </c>
      <c r="P86" s="1026"/>
      <c r="Q86" s="1026"/>
      <c r="R86" s="1026"/>
      <c r="S86" s="1026"/>
      <c r="T86" s="912" t="s">
        <v>2204</v>
      </c>
      <c r="U86" s="912"/>
      <c r="V86" s="912"/>
      <c r="W86" s="912"/>
      <c r="X86" s="912"/>
      <c r="Y86" s="1069"/>
      <c r="Z86" s="915"/>
      <c r="AA86" s="918"/>
      <c r="AB86" s="915"/>
      <c r="AC86" s="915"/>
      <c r="AD86" s="915"/>
    </row>
    <row customHeight="1" ht="36">
      <c r="A87" s="914"/>
      <c r="B87" s="968">
        <v>70</v>
      </c>
      <c r="C87" s="912" t="s">
        <v>2205</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2206</v>
      </c>
      <c r="U87" s="912"/>
      <c r="V87" s="912"/>
      <c r="W87" s="912"/>
      <c r="X87" s="912"/>
      <c r="Y87" s="1069"/>
      <c r="Z87" s="915"/>
      <c r="AA87" s="918"/>
      <c r="AB87" s="915"/>
      <c r="AC87" s="915"/>
      <c r="AD87" s="915"/>
    </row>
    <row customHeight="1" ht="18">
      <c r="A88" s="914"/>
      <c r="B88" s="968">
        <v>71</v>
      </c>
      <c r="C88" s="912" t="s">
        <v>2207</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151</v>
      </c>
      <c r="P88" s="1026"/>
      <c r="Q88" s="1026"/>
      <c r="R88" s="1026"/>
      <c r="S88" s="1026"/>
      <c r="T88" s="912" t="s">
        <v>671</v>
      </c>
      <c r="U88" s="912"/>
      <c r="V88" s="912"/>
      <c r="W88" s="912"/>
      <c r="X88" s="912"/>
      <c r="Y88" s="1069"/>
      <c r="Z88" s="915"/>
      <c r="AA88" s="918"/>
      <c r="AB88" s="915"/>
      <c r="AC88" s="915"/>
      <c r="AD88" s="915"/>
    </row>
    <row customHeight="1" ht="18">
      <c r="A89" s="914"/>
      <c r="B89" s="968">
        <v>72</v>
      </c>
      <c r="C89" s="912" t="s">
        <v>2208</v>
      </c>
      <c r="D89" s="1036" t="s">
        <v>2205</v>
      </c>
      <c r="E89" s="912" t="s">
        <v>2205</v>
      </c>
      <c r="F89" s="912" t="s">
        <v>2171</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150</v>
      </c>
      <c r="S89" s="1026"/>
      <c r="T89" s="912" t="s">
        <v>679</v>
      </c>
      <c r="U89" s="912" t="s">
        <v>679</v>
      </c>
      <c r="V89" s="912" t="s">
        <v>679</v>
      </c>
      <c r="W89" s="912" t="s">
        <v>679</v>
      </c>
      <c r="X89" s="912"/>
      <c r="Y89" s="1069"/>
      <c r="Z89" s="915"/>
      <c r="AA89" s="918"/>
      <c r="AB89" s="915"/>
      <c r="AC89" s="915"/>
      <c r="AD89" s="915"/>
    </row>
    <row customHeight="1" ht="27">
      <c r="A90" s="914"/>
      <c r="B90" s="968">
        <v>73</v>
      </c>
      <c r="C90" s="912" t="s">
        <v>2209</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153</v>
      </c>
      <c r="P90" s="1026"/>
      <c r="Q90" s="1026"/>
      <c r="R90" s="1026"/>
      <c r="S90" s="1026"/>
      <c r="T90" s="912" t="s">
        <v>681</v>
      </c>
      <c r="U90" s="912"/>
      <c r="V90" s="912"/>
      <c r="W90" s="912"/>
      <c r="X90" s="912"/>
      <c r="Y90" s="1069"/>
      <c r="Z90" s="915"/>
      <c r="AA90" s="918"/>
      <c r="AB90" s="915"/>
      <c r="AC90" s="915"/>
      <c r="AD90" s="915"/>
    </row>
    <row customHeight="1" ht="18">
      <c r="A91" s="914"/>
      <c r="B91" s="968">
        <v>74</v>
      </c>
      <c r="C91" s="912"/>
      <c r="D91" s="1036" t="s">
        <v>2207</v>
      </c>
      <c r="E91" s="912" t="s">
        <v>2207</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152</v>
      </c>
      <c r="Q91" s="1026" t="s">
        <v>152</v>
      </c>
      <c r="R91" s="1026"/>
      <c r="S91" s="1026"/>
      <c r="T91" s="912"/>
      <c r="U91" s="912" t="s">
        <v>2210</v>
      </c>
      <c r="V91" s="912" t="s">
        <v>2210</v>
      </c>
      <c r="W91" s="912"/>
      <c r="X91" s="912"/>
      <c r="Y91" s="1069"/>
      <c r="Z91" s="915"/>
      <c r="AA91" s="918"/>
      <c r="AB91" s="915"/>
      <c r="AC91" s="915"/>
      <c r="AD91" s="915"/>
    </row>
    <row customHeight="1" ht="27">
      <c r="A92" s="914"/>
      <c r="B92" s="968">
        <v>75</v>
      </c>
      <c r="C92" s="912"/>
      <c r="D92" s="1036" t="s">
        <v>2208</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2211</v>
      </c>
      <c r="V92" s="912"/>
      <c r="W92" s="912"/>
      <c r="X92" s="912"/>
      <c r="Y92" s="1069"/>
      <c r="Z92" s="915"/>
      <c r="AA92" s="918" t="s">
        <v>2212</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2118</v>
      </c>
      <c r="Q93" s="1026"/>
      <c r="R93" s="1026"/>
      <c r="S93" s="1026"/>
      <c r="T93" s="912"/>
      <c r="U93" s="912" t="s">
        <v>2213</v>
      </c>
      <c r="V93" s="912"/>
      <c r="W93" s="912"/>
      <c r="X93" s="912"/>
      <c r="Y93" s="1069"/>
      <c r="Z93" s="915"/>
      <c r="AA93" s="918" t="s">
        <v>2214</v>
      </c>
      <c r="AB93" s="915"/>
      <c r="AC93" s="915"/>
      <c r="AD93" s="915"/>
    </row>
    <row customHeight="1" ht="45">
      <c r="A94" s="914"/>
      <c r="B94" s="968">
        <v>77</v>
      </c>
      <c r="C94" s="912"/>
      <c r="D94" s="1036" t="s">
        <v>2209</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1471</v>
      </c>
      <c r="Q94" s="1026"/>
      <c r="R94" s="1026"/>
      <c r="S94" s="1026"/>
      <c r="T94" s="912"/>
      <c r="U94" s="912" t="s">
        <v>2215</v>
      </c>
      <c r="V94" s="912"/>
      <c r="W94" s="912"/>
      <c r="X94" s="912"/>
      <c r="Y94" s="1069"/>
      <c r="Z94" s="915"/>
      <c r="AA94" s="918" t="s">
        <v>2216</v>
      </c>
      <c r="AB94" s="915"/>
      <c r="AC94" s="915"/>
      <c r="AD94" s="915"/>
    </row>
    <row customHeight="1" ht="99">
      <c r="A95" s="914"/>
      <c r="B95" s="968">
        <v>78</v>
      </c>
      <c r="C95" s="912" t="s">
        <v>2217</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1471</v>
      </c>
      <c r="P95" s="1026"/>
      <c r="Q95" s="1026"/>
      <c r="R95" s="1026"/>
      <c r="S95" s="1026"/>
      <c r="T95" s="912" t="s">
        <v>2218</v>
      </c>
      <c r="U95" s="912"/>
      <c r="V95" s="912"/>
      <c r="W95" s="912"/>
      <c r="X95" s="912"/>
      <c r="Y95" s="1069"/>
      <c r="Z95" s="915"/>
      <c r="AA95" s="918"/>
      <c r="AB95" s="915"/>
      <c r="AC95" s="915"/>
      <c r="AD95" s="915"/>
    </row>
    <row customHeight="1" ht="99">
      <c r="A96" s="914"/>
      <c r="B96" s="968">
        <v>79</v>
      </c>
      <c r="C96" s="912" t="s">
        <v>1152</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1477</v>
      </c>
      <c r="P96" s="1026"/>
      <c r="Q96" s="1026"/>
      <c r="R96" s="1026"/>
      <c r="S96" s="1026"/>
      <c r="T96" s="912" t="s">
        <v>2219</v>
      </c>
      <c r="U96" s="912"/>
      <c r="V96" s="912"/>
      <c r="W96" s="912"/>
      <c r="X96" s="912"/>
      <c r="Y96" s="1069"/>
      <c r="Z96" s="915" t="s">
        <v>2220</v>
      </c>
      <c r="AA96" s="918"/>
      <c r="AB96" s="915"/>
      <c r="AC96" s="915"/>
      <c r="AD96" s="915"/>
    </row>
    <row customHeight="1" ht="63">
      <c r="A97" s="914"/>
      <c r="B97" s="968">
        <v>80</v>
      </c>
      <c r="C97" s="912" t="s">
        <v>2221</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1489</v>
      </c>
      <c r="P97" s="1026"/>
      <c r="Q97" s="1026"/>
      <c r="R97" s="1026"/>
      <c r="S97" s="1026"/>
      <c r="T97" s="912" t="s">
        <v>2222</v>
      </c>
      <c r="U97" s="912"/>
      <c r="V97" s="912"/>
      <c r="W97" s="912"/>
      <c r="X97" s="912"/>
      <c r="Y97" s="1069"/>
      <c r="Z97" s="915" t="s">
        <v>2223</v>
      </c>
      <c r="AA97" s="918"/>
      <c r="AB97" s="915"/>
      <c r="AC97" s="915"/>
      <c r="AD97" s="915"/>
    </row>
    <row customHeight="1" ht="63">
      <c r="A98" s="914"/>
      <c r="B98" s="968">
        <v>81</v>
      </c>
      <c r="C98" s="912" t="s">
        <v>2224</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1503</v>
      </c>
      <c r="P98" s="1026"/>
      <c r="Q98" s="1026"/>
      <c r="R98" s="1026"/>
      <c r="S98" s="1026"/>
      <c r="T98" s="912" t="s">
        <v>2225</v>
      </c>
      <c r="U98" s="912"/>
      <c r="V98" s="912"/>
      <c r="W98" s="912"/>
      <c r="X98" s="912"/>
      <c r="Y98" s="1069"/>
      <c r="Z98" s="915" t="s">
        <v>2223</v>
      </c>
      <c r="AA98" s="918"/>
      <c r="AB98" s="915"/>
      <c r="AC98" s="915"/>
      <c r="AD98" s="915"/>
    </row>
    <row customHeight="1" ht="90">
      <c r="A99" s="914"/>
      <c r="B99" s="968">
        <v>82</v>
      </c>
      <c r="C99" s="912" t="s">
        <v>2226</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1515</v>
      </c>
      <c r="P99" s="1026"/>
      <c r="Q99" s="1026"/>
      <c r="R99" s="1026"/>
      <c r="S99" s="1026"/>
      <c r="T99" s="912" t="s">
        <v>2227</v>
      </c>
      <c r="U99" s="912"/>
      <c r="V99" s="912"/>
      <c r="W99" s="912"/>
      <c r="X99" s="912"/>
      <c r="Y99" s="1069"/>
      <c r="Z99" s="915" t="s">
        <v>636</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2228</v>
      </c>
      <c r="P100" s="1026"/>
      <c r="Q100" s="1026"/>
      <c r="R100" s="1026"/>
      <c r="S100" s="1026"/>
      <c r="T100" s="912" t="s">
        <v>2229</v>
      </c>
      <c r="U100" s="912"/>
      <c r="V100" s="912"/>
      <c r="W100" s="912"/>
      <c r="X100" s="912"/>
      <c r="Y100" s="1069"/>
      <c r="Z100" s="915" t="s">
        <v>636</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2230</v>
      </c>
      <c r="P101" s="1026"/>
      <c r="Q101" s="1026"/>
      <c r="R101" s="1026"/>
      <c r="S101" s="1026"/>
      <c r="T101" s="912" t="s">
        <v>2231</v>
      </c>
      <c r="U101" s="912"/>
      <c r="V101" s="912"/>
      <c r="W101" s="912"/>
      <c r="X101" s="912"/>
      <c r="Y101" s="1069"/>
      <c r="Z101" s="915" t="s">
        <v>636</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1670</v>
      </c>
      <c r="B148" s="914"/>
      <c r="C148" s="912" t="s">
        <v>2232</v>
      </c>
      <c r="D148" s="912" t="s">
        <v>1571</v>
      </c>
      <c r="E148" s="912" t="s">
        <v>1672</v>
      </c>
      <c r="F148" s="912" t="s">
        <v>2233</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2234</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2235</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1674</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1677</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1681</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9E051-5BE8-FE2D-A448-0.0033CDB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2236</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46023.61108796296</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УГ/УГРЭС_01/1766</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305</v>
      </c>
      <c r="M14" s="2196"/>
      <c r="N14" s="2196"/>
      <c r="O14" s="2196"/>
      <c r="P14" s="2196"/>
      <c r="Q14" s="2196"/>
      <c r="R14" s="2196"/>
      <c r="S14" s="2196"/>
      <c r="T14" s="2196"/>
      <c r="U14" s="2196"/>
      <c r="V14" s="2196"/>
      <c r="W14" s="2196"/>
      <c r="X14" s="2196" t="s">
        <v>306</v>
      </c>
      <c r="AD14" s="1224">
        <v>14</v>
      </c>
    </row>
    <row customHeight="1" ht="14.699999999999998">
      <c r="J15" s="445"/>
      <c r="K15" s="445"/>
      <c r="L15" s="2342" t="s">
        <v>89</v>
      </c>
      <c r="M15" s="2278" t="s">
        <v>430</v>
      </c>
      <c r="N15" s="370"/>
      <c r="O15" s="2343" t="s">
        <v>2237</v>
      </c>
      <c r="P15" s="2344"/>
      <c r="Q15" s="2344"/>
      <c r="R15" s="2344"/>
      <c r="S15" s="2344"/>
      <c r="T15" s="2344"/>
      <c r="U15" s="2345"/>
      <c r="V15" s="2346" t="s">
        <v>432</v>
      </c>
      <c r="W15" s="2349" t="s">
        <v>1149</v>
      </c>
      <c r="X15" s="2196"/>
      <c r="AD15" s="1224">
        <v>14</v>
      </c>
    </row>
    <row customHeight="1" ht="35.699999999999996">
      <c r="J16" s="445"/>
      <c r="K16" s="445"/>
      <c r="L16" s="2342"/>
      <c r="M16" s="2278"/>
      <c r="N16" s="1100"/>
      <c r="O16" s="2329" t="s">
        <v>435</v>
      </c>
      <c r="P16" s="2329" t="s">
        <v>436</v>
      </c>
      <c r="Q16" s="2331" t="s">
        <v>437</v>
      </c>
      <c r="R16" s="2332"/>
      <c r="S16" s="2331" t="s">
        <v>451</v>
      </c>
      <c r="T16" s="2338"/>
      <c r="U16" s="2332"/>
      <c r="V16" s="2347"/>
      <c r="W16" s="2350"/>
      <c r="X16" s="2196"/>
      <c r="AD16" s="1224">
        <v>34</v>
      </c>
    </row>
    <row customHeight="1" ht="35.699999999999996">
      <c r="A17" s="1439" t="s">
        <v>135</v>
      </c>
      <c r="B17" s="1439" t="s">
        <v>136</v>
      </c>
      <c r="C17" s="1439" t="s">
        <v>137</v>
      </c>
      <c r="D17" s="1439" t="s">
        <v>138</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175</v>
      </c>
      <c r="B19" s="1432" t="s">
        <v>176</v>
      </c>
      <c r="C19" s="1432" t="s">
        <v>177</v>
      </c>
      <c r="D19" s="1432" t="s">
        <v>178</v>
      </c>
      <c r="E19" s="1432"/>
      <c r="F19" s="1434"/>
      <c r="G19" s="1434"/>
      <c r="H19" s="1434"/>
      <c r="I19" s="430"/>
      <c r="J19" s="429"/>
      <c r="K19" s="424"/>
      <c r="L19" s="1362">
        <f>INDEX(PT_DIFFERENTIATION_NUM_NTAR,MATCH(A19,PT_DIFFERENTIATION_NTAR_ID,0))</f>
        <v>0</v>
      </c>
      <c r="M19" s="367" t="s">
        <v>124</v>
      </c>
      <c r="N19" s="369"/>
      <c r="O19" s="2675" t="str">
        <f>INDEX(PT_DIFFERENTIATION_NTAR,MATCH(A19,PT_DIFFERENTIATION_NTAR_ID,0))</f>
        <v/>
      </c>
      <c r="P19" s="2675"/>
      <c r="Q19" s="2675"/>
      <c r="R19" s="2675"/>
      <c r="S19" s="2675"/>
      <c r="T19" s="2675"/>
      <c r="U19" s="2675"/>
      <c r="V19" s="2675"/>
      <c r="W19" s="2675"/>
      <c r="X19" s="1327" t="s">
        <v>401</v>
      </c>
      <c r="Z19" s="569"/>
      <c r="AA19" s="569" t="str">
        <f>IF(M19="","",M19)</f>
        <v>Наименование тарифа</v>
      </c>
      <c r="AB19" s="569"/>
      <c r="AC19" s="569"/>
      <c r="AD19" s="1224">
        <v>20</v>
      </c>
    </row>
    <row customHeight="1" ht="21">
      <c r="A20" s="1432" t="s">
        <v>175</v>
      </c>
      <c r="B20" s="1432" t="s">
        <v>176</v>
      </c>
      <c r="C20" s="1432" t="s">
        <v>177</v>
      </c>
      <c r="D20" s="1432" t="s">
        <v>178</v>
      </c>
      <c r="E20" s="1432"/>
      <c r="F20" s="1434"/>
      <c r="G20" s="1434"/>
      <c r="H20" s="1434"/>
      <c r="I20" s="1359"/>
      <c r="J20" s="421"/>
      <c r="K20" s="422"/>
      <c r="L20" s="1362" t="str">
        <f>INDEX(PT_DIFFERENTIATION_NUM_TER,MATCH(B19,PT_DIFFERENTIATION_TER_ID,0))</f>
        <v>.</v>
      </c>
      <c r="M20" s="377" t="s">
        <v>402</v>
      </c>
      <c r="N20" s="369"/>
      <c r="O20" s="2675" t="str">
        <f>INDEX(PT_DIFFERENTIATION_TER,MATCH(B19,PT_DIFFERENTIATION_TER_ID,0))</f>
        <v/>
      </c>
      <c r="P20" s="2675"/>
      <c r="Q20" s="2675"/>
      <c r="R20" s="2675"/>
      <c r="S20" s="2675"/>
      <c r="T20" s="2675"/>
      <c r="U20" s="2675"/>
      <c r="V20" s="2675"/>
      <c r="W20" s="2675"/>
      <c r="X20" s="1327" t="s">
        <v>403</v>
      </c>
      <c r="Z20" s="569"/>
      <c r="AA20" s="569" t="str">
        <f>IF(M20="","",M20)</f>
        <v>Территория действия тарифа</v>
      </c>
      <c r="AB20" s="569"/>
      <c r="AC20" s="569"/>
      <c r="AD20" s="1224">
        <v>20</v>
      </c>
    </row>
    <row customHeight="1" ht="24">
      <c r="A21" s="1432" t="s">
        <v>175</v>
      </c>
      <c r="B21" s="1432" t="s">
        <v>176</v>
      </c>
      <c r="C21" s="1432" t="s">
        <v>177</v>
      </c>
      <c r="D21" s="1432" t="s">
        <v>178</v>
      </c>
      <c r="E21" s="1432"/>
      <c r="F21" s="1434"/>
      <c r="G21" s="1434"/>
      <c r="H21" s="1434"/>
      <c r="I21" s="423"/>
      <c r="J21" s="421"/>
      <c r="K21" s="422"/>
      <c r="L21" s="1362" t="str">
        <f>INDEX(PT_DIFFERENTIATION_NUM_CS,MATCH(C19,PT_DIFFERENTIATION_CS_ID,0))</f>
        <v>..</v>
      </c>
      <c r="M21" s="378" t="s">
        <v>404</v>
      </c>
      <c r="N21" s="369"/>
      <c r="O21" s="2675" t="str">
        <f>INDEX(PT_DIFFERENTIATION_CS,MATCH(C19,PT_DIFFERENTIATION_CS_ID,0))</f>
        <v/>
      </c>
      <c r="P21" s="2675"/>
      <c r="Q21" s="2675"/>
      <c r="R21" s="2675"/>
      <c r="S21" s="2675"/>
      <c r="T21" s="2675"/>
      <c r="U21" s="2675"/>
      <c r="V21" s="2675"/>
      <c r="W21" s="2675"/>
      <c r="X21" s="1327" t="s">
        <v>405</v>
      </c>
      <c r="Z21" s="569"/>
      <c r="AA21" s="569" t="str">
        <f>IF(M21="","",M21)</f>
        <v>Наименование системы теплоснабжения </v>
      </c>
      <c r="AB21" s="569"/>
      <c r="AC21" s="569"/>
      <c r="AD21" s="1224">
        <v>23</v>
      </c>
    </row>
    <row customHeight="1" ht="21">
      <c r="A22" s="1432" t="s">
        <v>175</v>
      </c>
      <c r="B22" s="1432" t="s">
        <v>176</v>
      </c>
      <c r="C22" s="1432" t="s">
        <v>177</v>
      </c>
      <c r="D22" s="1432" t="s">
        <v>178</v>
      </c>
      <c r="E22" s="1432"/>
      <c r="F22" s="1434"/>
      <c r="G22" s="1434"/>
      <c r="H22" s="1434"/>
      <c r="I22" s="423"/>
      <c r="J22" s="421"/>
      <c r="K22" s="422"/>
      <c r="L22" s="1362" t="str">
        <f>INDEX(PT_DIFFERENTIATION_NUM_IST_TE,MATCH(D19,PT_DIFFERENTIATION_IST_TE_ID,0))</f>
        <v>...</v>
      </c>
      <c r="M22" s="379" t="s">
        <v>406</v>
      </c>
      <c r="N22" s="369"/>
      <c r="O22" s="2675" t="str">
        <f>INDEX(PT_DIFFERENTIATION_IST_TE,MATCH(D19,PT_DIFFERENTIATION_IST_TE_ID,0))</f>
        <v/>
      </c>
      <c r="P22" s="2675"/>
      <c r="Q22" s="2675"/>
      <c r="R22" s="2675"/>
      <c r="S22" s="2675"/>
      <c r="T22" s="2675"/>
      <c r="U22" s="2675"/>
      <c r="V22" s="2675"/>
      <c r="W22" s="2675"/>
      <c r="X22" s="1327" t="s">
        <v>407</v>
      </c>
      <c r="Z22" s="569"/>
      <c r="AA22" s="569" t="str">
        <f>IF(M22="","",M22)</f>
        <v>Источник тепловой энергии  </v>
      </c>
      <c r="AB22" s="569"/>
      <c r="AC22" s="569"/>
      <c r="AD22" s="1224">
        <v>20</v>
      </c>
    </row>
    <row customHeight="1" ht="96.75">
      <c r="A23" s="1432" t="s">
        <v>175</v>
      </c>
      <c r="B23" s="1432" t="s">
        <v>176</v>
      </c>
      <c r="C23" s="1432" t="s">
        <v>177</v>
      </c>
      <c r="D23" s="1432" t="s">
        <v>178</v>
      </c>
      <c r="E23" s="1432"/>
      <c r="F23" s="2676" t="str">
        <f>L22&amp;".1"</f>
        <v>....1</v>
      </c>
      <c r="I23" s="2326">
        <v>1</v>
      </c>
      <c r="J23" s="1360"/>
      <c r="K23" s="425"/>
      <c r="L23" s="1362" t="str">
        <f>$F$23</f>
        <v>....1</v>
      </c>
      <c r="M23" s="354" t="s">
        <v>409</v>
      </c>
      <c r="N23" s="369"/>
      <c r="O23" s="2374"/>
      <c r="P23" s="2374"/>
      <c r="Q23" s="2374"/>
      <c r="R23" s="2374"/>
      <c r="S23" s="2374"/>
      <c r="T23" s="2374"/>
      <c r="U23" s="2374"/>
      <c r="V23" s="2374"/>
      <c r="W23" s="2374"/>
      <c r="X23" s="1327" t="s">
        <v>410</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175</v>
      </c>
      <c r="B24" s="1432" t="s">
        <v>176</v>
      </c>
      <c r="C24" s="1432" t="s">
        <v>177</v>
      </c>
      <c r="D24" s="1432" t="s">
        <v>178</v>
      </c>
      <c r="E24" s="1432"/>
      <c r="F24" s="2676"/>
      <c r="G24" s="2286" t="str">
        <f>F23&amp;".1"</f>
        <v>....1.1</v>
      </c>
      <c r="I24" s="2326"/>
      <c r="J24" s="2326">
        <v>1</v>
      </c>
      <c r="K24" s="426"/>
      <c r="L24" s="1362" t="str">
        <f>$G$24</f>
        <v>....1.1</v>
      </c>
      <c r="M24" s="355" t="s">
        <v>412</v>
      </c>
      <c r="N24" s="369"/>
      <c r="O24" s="2314"/>
      <c r="P24" s="2315"/>
      <c r="Q24" s="2315"/>
      <c r="R24" s="2315"/>
      <c r="S24" s="2315"/>
      <c r="T24" s="2315"/>
      <c r="U24" s="2315"/>
      <c r="V24" s="2315"/>
      <c r="W24" s="2316"/>
      <c r="X24" s="1327" t="s">
        <v>413</v>
      </c>
      <c r="Z24" s="569"/>
      <c r="AA24" s="569" t="str">
        <f>IF(M24="","",M24)</f>
        <v>Группа потребителей</v>
      </c>
      <c r="AB24" s="569"/>
      <c r="AC24" s="569"/>
      <c r="AD24" s="1224">
        <v>82</v>
      </c>
    </row>
    <row customHeight="1" ht="11.549999999999999">
      <c r="A25" s="1432" t="s">
        <v>175</v>
      </c>
      <c r="B25" s="1432" t="s">
        <v>176</v>
      </c>
      <c r="C25" s="1432" t="s">
        <v>177</v>
      </c>
      <c r="D25" s="1432" t="s">
        <v>178</v>
      </c>
      <c r="E25" s="1432"/>
      <c r="F25" s="2676"/>
      <c r="G25" s="2286"/>
      <c r="H25" s="2286" t="str">
        <f>G24&amp;".1"</f>
        <v>....1.1.1</v>
      </c>
      <c r="I25" s="2326"/>
      <c r="J25" s="2326"/>
      <c r="K25" s="426">
        <v>1</v>
      </c>
      <c r="L25" s="1362" t="str">
        <f>$H$25</f>
        <v>....1.1.1</v>
      </c>
      <c r="M25" s="1416"/>
      <c r="N25" s="369"/>
      <c r="O25" s="820"/>
      <c r="P25" s="394"/>
      <c r="Q25" s="820"/>
      <c r="R25" s="1326"/>
      <c r="S25" s="2671"/>
      <c r="T25" s="2176" t="s">
        <v>67</v>
      </c>
      <c r="U25" s="2671"/>
      <c r="V25" s="2176" t="s">
        <v>19</v>
      </c>
      <c r="W25" s="394"/>
      <c r="X25" s="2322" t="s">
        <v>415</v>
      </c>
      <c r="Y25" s="580">
        <f>STRCHECKDATE(O26:W26)</f>
      </c>
      <c r="Z25" s="569"/>
      <c r="AA25" s="569" t="str">
        <f>IF(M25="","",M25)</f>
        <v/>
      </c>
      <c r="AB25" s="569"/>
      <c r="AC25" s="569"/>
      <c r="AD25" s="1224">
        <v>11</v>
      </c>
    </row>
    <row customHeight="1" ht="11.549999999999999">
      <c r="A26" s="1432" t="s">
        <v>175</v>
      </c>
      <c r="B26" s="1432" t="s">
        <v>176</v>
      </c>
      <c r="C26" s="1432" t="s">
        <v>177</v>
      </c>
      <c r="D26" s="1432" t="s">
        <v>178</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175</v>
      </c>
      <c r="B27" s="1432" t="s">
        <v>176</v>
      </c>
      <c r="C27" s="1432" t="s">
        <v>177</v>
      </c>
      <c r="D27" s="1432" t="s">
        <v>178</v>
      </c>
      <c r="E27" s="1432"/>
      <c r="F27" s="2676"/>
      <c r="G27" s="2286"/>
      <c r="I27" s="2326"/>
      <c r="J27" s="2326"/>
      <c r="K27" s="425"/>
      <c r="L27" s="1347"/>
      <c r="M27" s="357" t="s">
        <v>416</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175</v>
      </c>
      <c r="B28" s="1432" t="s">
        <v>176</v>
      </c>
      <c r="C28" s="1432" t="s">
        <v>177</v>
      </c>
      <c r="D28" s="1432" t="s">
        <v>178</v>
      </c>
      <c r="E28" s="1432"/>
      <c r="F28" s="2676"/>
      <c r="I28" s="2326"/>
      <c r="J28" s="1360"/>
      <c r="K28" s="425"/>
      <c r="L28" s="1347"/>
      <c r="M28" s="356" t="s">
        <v>417</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175</v>
      </c>
      <c r="B29" s="1432" t="s">
        <v>176</v>
      </c>
      <c r="C29" s="1432" t="s">
        <v>177</v>
      </c>
      <c r="D29" s="1432" t="s">
        <v>178</v>
      </c>
      <c r="E29" s="1432"/>
      <c r="F29" s="1434"/>
      <c r="G29" s="1434"/>
      <c r="H29" s="606"/>
      <c r="I29" s="429"/>
      <c r="J29" s="444"/>
      <c r="K29" s="424"/>
      <c r="L29" s="1347"/>
      <c r="M29" s="434" t="s">
        <v>418</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175</v>
      </c>
      <c r="B30" s="1432" t="s">
        <v>176</v>
      </c>
      <c r="C30" s="1432" t="s">
        <v>177</v>
      </c>
      <c r="D30" s="1432"/>
      <c r="E30" s="1432" t="s">
        <v>591</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175</v>
      </c>
      <c r="B31" s="1432" t="s">
        <v>176</v>
      </c>
      <c r="C31" s="1432"/>
      <c r="D31" s="1432"/>
      <c r="E31" s="1432" t="s">
        <v>2238</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2239</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172</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808</v>
      </c>
      <c r="M35" s="2354" t="s">
        <v>2240</v>
      </c>
      <c r="N35" s="2354"/>
      <c r="O35" s="2354"/>
      <c r="P35" s="2354"/>
      <c r="Q35" s="2354"/>
      <c r="R35" s="2354"/>
      <c r="S35" s="2354"/>
      <c r="T35" s="2354"/>
      <c r="U35" s="2354"/>
      <c r="V35" s="2354"/>
      <c r="W35" s="2354"/>
      <c r="X35" s="2354"/>
      <c r="AD35" s="1224">
        <v>27</v>
      </c>
    </row>
    <row customHeight="1" ht="109.19999999999999">
      <c r="H36" s="606"/>
      <c r="I36" s="1372"/>
      <c r="M36" s="2354" t="s">
        <v>2241</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E80C-1D48-0BD7-0352-0.B4020E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33F03-A635-8C76-C691-0.7E5670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7373F-A07F-5DD5-5E8E-0.694547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518DE-03A1-2916-8166-0.79656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F9784-5348-90D3-D7D8-0.0D6AC2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03BAF-757A-9482-0C8D-0.B8A3C85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304</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305</v>
      </c>
      <c r="E8" s="2274"/>
      <c r="F8" s="2274"/>
      <c r="G8" s="2277" t="s">
        <v>306</v>
      </c>
      <c r="J8" s="524">
        <v>11</v>
      </c>
    </row>
    <row customHeight="1" ht="11.549999999999999">
      <c r="A9" s="526"/>
      <c r="B9" s="571"/>
      <c r="C9" s="526"/>
      <c r="D9" s="541" t="s">
        <v>89</v>
      </c>
      <c r="E9" s="515" t="s">
        <v>307</v>
      </c>
      <c r="F9" s="515" t="s">
        <v>308</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309</v>
      </c>
      <c r="F11" s="1080" t="str">
        <f>IF(region_name="","",region_name)</f>
        <v>Ямало-Ненецкий автономный округ</v>
      </c>
      <c r="G11" s="1081" t="s">
        <v>310</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311</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312</v>
      </c>
      <c r="E14" s="1079" t="s">
        <v>313</v>
      </c>
      <c r="F14" s="1080" t="str">
        <f>IF(inn="","",inn)</f>
        <v>7704784450</v>
      </c>
      <c r="G14" s="1081" t="s">
        <v>314</v>
      </c>
      <c r="H14" s="544"/>
      <c r="J14" s="524">
        <v>0</v>
      </c>
    </row>
    <row customHeight="1" ht="22.5" hidden="1">
      <c r="A15" s="526"/>
      <c r="B15" s="571"/>
      <c r="C15" s="526"/>
      <c r="D15" s="1078" t="s">
        <v>315</v>
      </c>
      <c r="E15" s="1079" t="s">
        <v>316</v>
      </c>
      <c r="F15" s="1080" t="str">
        <f>IF(kpp="","",kpp)</f>
        <v>890443001</v>
      </c>
      <c r="G15" s="1081" t="s">
        <v>317</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318</v>
      </c>
      <c r="B19" s="571"/>
      <c r="C19" s="2282"/>
      <c r="D19" s="514" t="str">
        <f>A19</f>
        <v>5.1</v>
      </c>
      <c r="E19" s="511" t="s">
        <v>319</v>
      </c>
      <c r="F19" s="512" t="s">
        <v>311</v>
      </c>
      <c r="G19" s="513" t="s">
        <v>320</v>
      </c>
      <c r="H19" s="544"/>
      <c r="I19" s="921"/>
      <c r="J19" s="524">
        <v>0</v>
      </c>
    </row>
    <row customHeight="1" ht="24" hidden="1">
      <c r="A20" s="2271"/>
      <c r="B20" s="571"/>
      <c r="C20" s="2282"/>
      <c r="D20" s="509" t="str">
        <f>D19&amp;".1"</f>
        <v>5.1.1</v>
      </c>
      <c r="E20" s="508" t="s">
        <v>321</v>
      </c>
      <c r="F20" s="950" t="s">
        <v>28</v>
      </c>
      <c r="G20" s="543"/>
      <c r="H20" s="544"/>
      <c r="I20" s="921"/>
      <c r="J20" s="524">
        <v>0</v>
      </c>
    </row>
    <row customHeight="1" ht="22.5" hidden="1">
      <c r="A21" s="2271"/>
      <c r="B21" s="571"/>
      <c r="C21" s="2282"/>
      <c r="D21" s="509" t="str">
        <f>D19&amp;".2"</f>
        <v>5.1.2</v>
      </c>
      <c r="E21" s="508" t="s">
        <v>322</v>
      </c>
      <c r="F21" s="1802" t="s">
        <v>28</v>
      </c>
      <c r="G21" s="513" t="s">
        <v>323</v>
      </c>
      <c r="H21" s="544"/>
      <c r="I21" s="921"/>
      <c r="J21" s="524">
        <v>0</v>
      </c>
    </row>
    <row customHeight="1" ht="22.5" hidden="1">
      <c r="A22" s="2271"/>
      <c r="B22" s="571"/>
      <c r="C22" s="2282"/>
      <c r="D22" s="509" t="str">
        <f>D19&amp;".3"</f>
        <v>5.1.3</v>
      </c>
      <c r="E22" s="508" t="s">
        <v>324</v>
      </c>
      <c r="F22" s="950" t="s">
        <v>28</v>
      </c>
      <c r="G22" s="543"/>
      <c r="H22" s="544"/>
      <c r="I22" s="921"/>
      <c r="J22" s="524">
        <v>0</v>
      </c>
    </row>
    <row customHeight="1" ht="22.5" hidden="1">
      <c r="A23" s="2271"/>
      <c r="B23" s="571"/>
      <c r="C23" s="2282"/>
      <c r="D23" s="509" t="str">
        <f>D19&amp;".4"</f>
        <v>5.1.4</v>
      </c>
      <c r="E23" s="508" t="s">
        <v>325</v>
      </c>
      <c r="F23" s="950" t="s">
        <v>28</v>
      </c>
      <c r="G23" s="513" t="s">
        <v>326</v>
      </c>
      <c r="H23" s="544"/>
      <c r="I23" s="921"/>
      <c r="J23" s="524">
        <v>0</v>
      </c>
    </row>
    <row customHeight="1" ht="22.5" hidden="1">
      <c r="A24" s="2047"/>
      <c r="B24" s="571"/>
      <c r="C24" s="561"/>
      <c r="D24" s="536"/>
      <c r="E24" s="1237" t="s">
        <v>327</v>
      </c>
      <c r="F24" s="537"/>
      <c r="G24" s="538"/>
      <c r="H24" s="544"/>
      <c r="I24" s="921"/>
      <c r="J24" s="524">
        <v>0</v>
      </c>
    </row>
    <row s="3239" customFormat="1" customHeight="1" ht="24.75" hidden="1">
      <c r="A25" s="526"/>
      <c r="B25" s="571"/>
      <c r="C25" s="571"/>
      <c r="D25" s="1075" t="s">
        <v>91</v>
      </c>
      <c r="E25" s="1077" t="s">
        <v>328</v>
      </c>
      <c r="F25" s="1082" t="s">
        <v>311</v>
      </c>
      <c r="G25" s="1077"/>
      <c r="J25" s="570">
        <v>0</v>
      </c>
    </row>
    <row s="3239" customFormat="1" customHeight="1" ht="11.25" hidden="1">
      <c r="A26" s="526"/>
      <c r="B26" s="571"/>
      <c r="C26" s="571"/>
      <c r="D26" s="1075" t="s">
        <v>329</v>
      </c>
      <c r="E26" s="1076" t="s">
        <v>330</v>
      </c>
      <c r="F26" s="1082" t="s">
        <v>311</v>
      </c>
      <c r="G26" s="1077"/>
      <c r="J26" s="570">
        <v>0</v>
      </c>
    </row>
    <row s="3239" customFormat="1" customHeight="1" ht="11.25" hidden="1">
      <c r="A27" s="526"/>
      <c r="B27" s="571"/>
      <c r="C27" s="571"/>
      <c r="D27" s="1075" t="s">
        <v>331</v>
      </c>
      <c r="E27" s="1083" t="s">
        <v>332</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333</v>
      </c>
      <c r="E28" s="1083" t="s">
        <v>334</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335</v>
      </c>
      <c r="E29" s="1083" t="s">
        <v>336</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337</v>
      </c>
      <c r="E30" s="1076" t="s">
        <v>338</v>
      </c>
      <c r="F30" s="1084"/>
      <c r="G30" s="1077"/>
      <c r="J30" s="570">
        <v>0</v>
      </c>
    </row>
    <row s="3239" customFormat="1" customHeight="1" ht="11.25" hidden="1">
      <c r="A31" s="526"/>
      <c r="B31" s="571"/>
      <c r="C31" s="571"/>
      <c r="D31" s="1075" t="s">
        <v>339</v>
      </c>
      <c r="E31" s="1076" t="s">
        <v>340</v>
      </c>
      <c r="F31" s="1084"/>
      <c r="G31" s="1077"/>
      <c r="J31" s="570">
        <v>0</v>
      </c>
    </row>
    <row s="3239" customFormat="1" customHeight="1" ht="11.25" hidden="1">
      <c r="A32" s="526"/>
      <c r="B32" s="571"/>
      <c r="C32" s="571"/>
      <c r="D32" s="1075" t="s">
        <v>341</v>
      </c>
      <c r="E32" s="1076" t="s">
        <v>342</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311</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343</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343</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311</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344</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345</v>
      </c>
      <c r="H44" s="544"/>
      <c r="J44" s="524">
        <v>22</v>
      </c>
    </row>
    <row customHeight="1" ht="23.25">
      <c r="A45" s="526"/>
      <c r="B45" s="571"/>
      <c r="C45" s="526"/>
      <c r="D45" s="509">
        <f>D44+1</f>
        <v>12</v>
      </c>
      <c r="E45" s="507" t="s">
        <v>346</v>
      </c>
      <c r="F45" s="512" t="s">
        <v>311</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347</v>
      </c>
      <c r="H46" s="544"/>
      <c r="J46" s="524">
        <v>23</v>
      </c>
    </row>
    <row customHeight="1" ht="24">
      <c r="A47" s="2271"/>
      <c r="B47" s="571"/>
      <c r="C47" s="561"/>
      <c r="D47" s="509" t="str">
        <f>D45&amp;".2"</f>
        <v>12.2</v>
      </c>
      <c r="E47" s="511" t="s">
        <v>348</v>
      </c>
      <c r="F47" s="559"/>
      <c r="G47" s="506" t="s">
        <v>349</v>
      </c>
      <c r="H47" s="544"/>
      <c r="J47" s="524">
        <v>23</v>
      </c>
    </row>
    <row customHeight="1" ht="24">
      <c r="A48" s="2271"/>
      <c r="B48" s="571"/>
      <c r="C48" s="561"/>
      <c r="D48" s="509" t="str">
        <f>D45&amp;".3"</f>
        <v>12.3</v>
      </c>
      <c r="E48" s="511" t="s">
        <v>350</v>
      </c>
      <c r="F48" s="559"/>
      <c r="G48" s="506" t="s">
        <v>351</v>
      </c>
      <c r="H48" s="544"/>
      <c r="J48" s="524">
        <v>23</v>
      </c>
    </row>
    <row customHeight="1" ht="24">
      <c r="A49" s="2271"/>
      <c r="B49" s="571"/>
      <c r="C49" s="561"/>
      <c r="D49" s="509" t="str">
        <f>IF(TEMPLATE_SPHERE="TKO",D45&amp;".0",D45&amp;".4")</f>
        <v>12.4</v>
      </c>
      <c r="E49" s="505" t="s">
        <v>352</v>
      </c>
      <c r="F49" s="1754"/>
      <c r="G49" s="1831" t="s">
        <v>353</v>
      </c>
      <c r="H49" s="544"/>
      <c r="J49" s="524">
        <v>23</v>
      </c>
    </row>
    <row customHeight="1" ht="24">
      <c r="A50" s="526"/>
      <c r="B50" s="571"/>
      <c r="C50" s="526"/>
      <c r="D50" s="536"/>
      <c r="E50" s="484" t="s">
        <v>354</v>
      </c>
      <c r="F50" s="537"/>
      <c r="G50" s="1831" t="s">
        <v>355</v>
      </c>
      <c r="H50" s="545"/>
      <c r="J50" s="524">
        <v>23</v>
      </c>
    </row>
    <row customHeight="1" ht="24">
      <c r="A51" s="927"/>
      <c r="B51" s="571"/>
      <c r="C51" s="561"/>
      <c r="D51" s="509">
        <f>D45+1</f>
        <v>13</v>
      </c>
      <c r="E51" s="597" t="s">
        <v>356</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848CB-EC6D-E56B-35E8-0.FBAFE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4ADEE-EDD7-1475-6273-0.3CD61A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D939A-F2B9-4F38-E21E-0.EBDE56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A46BA-4DD9-DE03-7683-0.F6BFAA3C}"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2242</v>
      </c>
      <c r="B1" s="2685" t="s">
        <v>2243</v>
      </c>
      <c r="C1" s="2686" t="s">
        <v>2244</v>
      </c>
      <c r="D1" s="2687"/>
      <c r="E1" s="905" t="s">
        <v>2245</v>
      </c>
    </row>
    <row customHeight="1" ht="11.25">
      <c r="A2" s="2688"/>
      <c r="B2" s="834" t="s">
        <v>26</v>
      </c>
      <c r="C2" s="822"/>
      <c r="D2" s="833"/>
      <c r="E2" s="905"/>
    </row>
    <row customHeight="1" ht="11.25">
      <c r="A3" s="2689"/>
      <c r="B3" s="2690" t="s">
        <v>33</v>
      </c>
      <c r="C3" s="822"/>
      <c r="D3" s="833"/>
      <c r="E3" s="905"/>
    </row>
    <row customHeight="1" ht="11.25">
      <c r="A4" s="2691"/>
      <c r="B4" s="835" t="s">
        <v>1670</v>
      </c>
      <c r="C4" s="822"/>
      <c r="D4" s="833"/>
      <c r="E4" s="905"/>
    </row>
    <row customHeight="1" ht="11.25">
      <c r="A5" s="2692"/>
      <c r="B5" s="835" t="s">
        <v>1664</v>
      </c>
      <c r="C5" s="2693" t="s">
        <v>2009</v>
      </c>
      <c r="D5" s="2694" t="s">
        <v>2246</v>
      </c>
      <c r="E5" s="905"/>
    </row>
    <row s="5241" customFormat="1" customHeight="1" ht="11.25">
      <c r="A6" s="2695"/>
      <c r="B6" s="835" t="s">
        <v>1674</v>
      </c>
      <c r="C6" s="822"/>
      <c r="D6" s="833"/>
      <c r="E6" s="905"/>
    </row>
    <row customHeight="1" ht="11.25">
      <c r="A7" s="2696"/>
      <c r="B7" s="835" t="s">
        <v>1681</v>
      </c>
      <c r="C7" s="822"/>
      <c r="D7" s="833"/>
      <c r="E7" s="905"/>
    </row>
    <row customHeight="1" ht="11.25">
      <c r="A8" s="825"/>
      <c r="B8" s="835" t="s">
        <v>1677</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55C61-D0BA-1584-C2B6-0.79D9DD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27C81-3F56-3F5F-1E2E-0.335F4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A01E1-2703-7585-8DB7-0.057E37D9}"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2247</v>
      </c>
      <c r="B1" s="137" t="s">
        <v>2248</v>
      </c>
      <c r="C1" s="137" t="s">
        <v>2249</v>
      </c>
      <c r="D1" s="137" t="s">
        <v>2250</v>
      </c>
      <c r="E1" s="137" t="s">
        <v>2251</v>
      </c>
      <c r="F1" s="137" t="s">
        <v>2252</v>
      </c>
      <c r="G1" s="137" t="s">
        <v>2253</v>
      </c>
      <c r="H1" s="137" t="s">
        <v>2254</v>
      </c>
      <c r="I1" s="137" t="s">
        <v>2255</v>
      </c>
    </row>
    <row customHeight="1" ht="11.25">
      <c r="A2" s="5241" t="s">
        <v>2256</v>
      </c>
      <c r="B2" s="5241" t="s">
        <v>16</v>
      </c>
      <c r="C2" s="5241" t="s">
        <v>2257</v>
      </c>
      <c r="D2" s="5241" t="s">
        <v>2258</v>
      </c>
      <c r="E2" s="5241" t="s">
        <v>2259</v>
      </c>
      <c r="F2" s="5241" t="s">
        <v>2260</v>
      </c>
      <c r="G2" s="5241" t="s">
        <v>2261</v>
      </c>
      <c r="H2" s="5241" t="s">
        <v>28</v>
      </c>
      <c r="I2" s="5241" t="s">
        <v>812</v>
      </c>
    </row>
    <row customHeight="1" ht="11.25">
      <c r="A3" s="5241" t="s">
        <v>2256</v>
      </c>
      <c r="B3" s="5241" t="s">
        <v>16</v>
      </c>
      <c r="C3" s="5241" t="s">
        <v>2262</v>
      </c>
      <c r="D3" s="5241" t="s">
        <v>2263</v>
      </c>
      <c r="E3" s="5241" t="s">
        <v>2264</v>
      </c>
      <c r="F3" s="5241" t="s">
        <v>2265</v>
      </c>
      <c r="G3" s="5241" t="s">
        <v>2266</v>
      </c>
      <c r="H3" s="5241" t="s">
        <v>28</v>
      </c>
      <c r="I3" s="5241" t="s">
        <v>812</v>
      </c>
    </row>
    <row customHeight="1" ht="11.25">
      <c r="A4" s="5241" t="s">
        <v>2256</v>
      </c>
      <c r="B4" s="5241" t="s">
        <v>16</v>
      </c>
      <c r="C4" s="5241" t="s">
        <v>2267</v>
      </c>
      <c r="D4" s="5241" t="s">
        <v>2268</v>
      </c>
      <c r="E4" s="5241" t="s">
        <v>2269</v>
      </c>
      <c r="F4" s="5241" t="s">
        <v>2260</v>
      </c>
      <c r="G4" s="5241" t="s">
        <v>2270</v>
      </c>
      <c r="H4" s="5241" t="s">
        <v>28</v>
      </c>
      <c r="I4" s="5241" t="s">
        <v>812</v>
      </c>
    </row>
    <row customHeight="1" ht="11.25">
      <c r="A5" s="5241" t="s">
        <v>2256</v>
      </c>
      <c r="B5" s="5241" t="s">
        <v>16</v>
      </c>
      <c r="C5" s="5241" t="s">
        <v>2271</v>
      </c>
      <c r="D5" s="5241" t="s">
        <v>2272</v>
      </c>
      <c r="E5" s="5241" t="s">
        <v>2273</v>
      </c>
      <c r="F5" s="5241" t="s">
        <v>2274</v>
      </c>
      <c r="G5" s="5241" t="s">
        <v>28</v>
      </c>
      <c r="H5" s="5241" t="s">
        <v>28</v>
      </c>
      <c r="I5" s="5241" t="s">
        <v>812</v>
      </c>
    </row>
    <row customHeight="1" ht="11.25">
      <c r="A6" s="5241" t="s">
        <v>2256</v>
      </c>
      <c r="B6" s="5241" t="s">
        <v>16</v>
      </c>
      <c r="C6" s="5241" t="s">
        <v>2275</v>
      </c>
      <c r="D6" s="5241" t="s">
        <v>2276</v>
      </c>
      <c r="E6" s="5241" t="s">
        <v>2277</v>
      </c>
      <c r="F6" s="5241" t="s">
        <v>2278</v>
      </c>
      <c r="G6" s="5241" t="s">
        <v>28</v>
      </c>
      <c r="H6" s="5241" t="s">
        <v>28</v>
      </c>
      <c r="I6" s="5241" t="s">
        <v>812</v>
      </c>
    </row>
    <row customHeight="1" ht="11.25">
      <c r="A7" s="5241" t="s">
        <v>2256</v>
      </c>
      <c r="B7" s="5241" t="s">
        <v>16</v>
      </c>
      <c r="C7" s="5241" t="s">
        <v>2279</v>
      </c>
      <c r="D7" s="5241" t="s">
        <v>2280</v>
      </c>
      <c r="E7" s="5241" t="s">
        <v>2281</v>
      </c>
      <c r="F7" s="5241" t="s">
        <v>2282</v>
      </c>
      <c r="G7" s="5241" t="s">
        <v>28</v>
      </c>
      <c r="H7" s="5241" t="s">
        <v>28</v>
      </c>
      <c r="I7" s="5241" t="s">
        <v>812</v>
      </c>
    </row>
    <row customHeight="1" ht="11.25">
      <c r="A8" s="5241" t="s">
        <v>2256</v>
      </c>
      <c r="B8" s="5241" t="s">
        <v>16</v>
      </c>
      <c r="C8" s="5241" t="s">
        <v>2283</v>
      </c>
      <c r="D8" s="5241" t="s">
        <v>2284</v>
      </c>
      <c r="E8" s="5241" t="s">
        <v>2281</v>
      </c>
      <c r="F8" s="5241" t="s">
        <v>2285</v>
      </c>
      <c r="G8" s="5241" t="s">
        <v>28</v>
      </c>
      <c r="H8" s="5241" t="s">
        <v>28</v>
      </c>
      <c r="I8" s="5241" t="s">
        <v>812</v>
      </c>
    </row>
    <row customHeight="1" ht="11.25">
      <c r="A9" s="5241" t="s">
        <v>2256</v>
      </c>
      <c r="B9" s="5241" t="s">
        <v>16</v>
      </c>
      <c r="C9" s="5241" t="s">
        <v>2286</v>
      </c>
      <c r="D9" s="5241" t="s">
        <v>2287</v>
      </c>
      <c r="E9" s="5241" t="s">
        <v>2288</v>
      </c>
      <c r="F9" s="5241" t="s">
        <v>2289</v>
      </c>
      <c r="G9" s="5241" t="s">
        <v>28</v>
      </c>
      <c r="H9" s="5241" t="s">
        <v>28</v>
      </c>
      <c r="I9" s="5241" t="s">
        <v>812</v>
      </c>
    </row>
    <row customHeight="1" ht="11.25">
      <c r="A10" s="5241" t="s">
        <v>2256</v>
      </c>
      <c r="B10" s="5241" t="s">
        <v>16</v>
      </c>
      <c r="C10" s="5241" t="s">
        <v>2290</v>
      </c>
      <c r="D10" s="5241" t="s">
        <v>2291</v>
      </c>
      <c r="E10" s="5241" t="s">
        <v>2292</v>
      </c>
      <c r="F10" s="5241" t="s">
        <v>2278</v>
      </c>
      <c r="G10" s="5241" t="s">
        <v>28</v>
      </c>
      <c r="H10" s="5241" t="s">
        <v>28</v>
      </c>
      <c r="I10" s="5241" t="s">
        <v>812</v>
      </c>
    </row>
    <row customHeight="1" ht="11.25">
      <c r="A11" s="5241" t="s">
        <v>2256</v>
      </c>
      <c r="B11" s="5241" t="s">
        <v>16</v>
      </c>
      <c r="C11" s="5241" t="s">
        <v>2293</v>
      </c>
      <c r="D11" s="5241" t="s">
        <v>2294</v>
      </c>
      <c r="E11" s="5241" t="s">
        <v>2295</v>
      </c>
      <c r="F11" s="5241" t="s">
        <v>2278</v>
      </c>
      <c r="G11" s="5241" t="s">
        <v>28</v>
      </c>
      <c r="H11" s="5241" t="s">
        <v>28</v>
      </c>
      <c r="I11" s="5241" t="s">
        <v>812</v>
      </c>
    </row>
    <row customHeight="1" ht="11.25">
      <c r="A12" s="5241" t="s">
        <v>2256</v>
      </c>
      <c r="B12" s="5241" t="s">
        <v>16</v>
      </c>
      <c r="C12" s="5241" t="s">
        <v>2296</v>
      </c>
      <c r="D12" s="5241" t="s">
        <v>2297</v>
      </c>
      <c r="E12" s="5241" t="s">
        <v>2298</v>
      </c>
      <c r="F12" s="5241" t="s">
        <v>2299</v>
      </c>
      <c r="G12" s="5241" t="s">
        <v>28</v>
      </c>
      <c r="H12" s="5241" t="s">
        <v>28</v>
      </c>
      <c r="I12" s="5241" t="s">
        <v>812</v>
      </c>
    </row>
    <row customHeight="1" ht="11.25">
      <c r="A13" s="5241" t="s">
        <v>2256</v>
      </c>
      <c r="B13" s="5241" t="s">
        <v>16</v>
      </c>
      <c r="C13" s="5241" t="s">
        <v>2300</v>
      </c>
      <c r="D13" s="5241" t="s">
        <v>2301</v>
      </c>
      <c r="E13" s="5241" t="s">
        <v>2302</v>
      </c>
      <c r="F13" s="5241" t="s">
        <v>2265</v>
      </c>
      <c r="G13" s="5241" t="s">
        <v>2303</v>
      </c>
      <c r="H13" s="5241" t="s">
        <v>28</v>
      </c>
      <c r="I13" s="5241" t="s">
        <v>812</v>
      </c>
    </row>
    <row customHeight="1" ht="11.25">
      <c r="A14" s="5241" t="s">
        <v>2256</v>
      </c>
      <c r="B14" s="5241" t="s">
        <v>16</v>
      </c>
      <c r="C14" s="5241" t="s">
        <v>2304</v>
      </c>
      <c r="D14" s="5241" t="s">
        <v>2305</v>
      </c>
      <c r="E14" s="5241" t="s">
        <v>2306</v>
      </c>
      <c r="F14" s="5241" t="s">
        <v>2289</v>
      </c>
      <c r="G14" s="5241" t="s">
        <v>28</v>
      </c>
      <c r="H14" s="5241" t="s">
        <v>28</v>
      </c>
      <c r="I14" s="5241" t="s">
        <v>812</v>
      </c>
    </row>
    <row customHeight="1" ht="11.25">
      <c r="A15" s="5241" t="s">
        <v>2256</v>
      </c>
      <c r="B15" s="5241" t="s">
        <v>16</v>
      </c>
      <c r="C15" s="5241" t="s">
        <v>2307</v>
      </c>
      <c r="D15" s="5241" t="s">
        <v>2308</v>
      </c>
      <c r="E15" s="5241" t="s">
        <v>2306</v>
      </c>
      <c r="F15" s="5241" t="s">
        <v>2309</v>
      </c>
      <c r="G15" s="5241" t="s">
        <v>2310</v>
      </c>
      <c r="H15" s="5241" t="s">
        <v>28</v>
      </c>
      <c r="I15" s="5241" t="s">
        <v>812</v>
      </c>
    </row>
    <row customHeight="1" ht="11.25">
      <c r="A16" s="5241" t="s">
        <v>2256</v>
      </c>
      <c r="B16" s="5241" t="s">
        <v>16</v>
      </c>
      <c r="C16" s="5241" t="s">
        <v>2311</v>
      </c>
      <c r="D16" s="5241" t="s">
        <v>2312</v>
      </c>
      <c r="E16" s="5241" t="s">
        <v>2306</v>
      </c>
      <c r="F16" s="5241" t="s">
        <v>2299</v>
      </c>
      <c r="G16" s="5241" t="s">
        <v>28</v>
      </c>
      <c r="H16" s="5241" t="s">
        <v>28</v>
      </c>
      <c r="I16" s="5241" t="s">
        <v>812</v>
      </c>
    </row>
    <row customHeight="1" ht="11.25">
      <c r="A17" s="5241" t="s">
        <v>2256</v>
      </c>
      <c r="B17" s="5241" t="s">
        <v>16</v>
      </c>
      <c r="C17" s="5241" t="s">
        <v>2313</v>
      </c>
      <c r="D17" s="5241" t="s">
        <v>2314</v>
      </c>
      <c r="E17" s="5241" t="s">
        <v>2306</v>
      </c>
      <c r="F17" s="5241" t="s">
        <v>2315</v>
      </c>
      <c r="G17" s="5241" t="s">
        <v>2316</v>
      </c>
      <c r="H17" s="5241" t="s">
        <v>28</v>
      </c>
      <c r="I17" s="5241" t="s">
        <v>812</v>
      </c>
    </row>
    <row customHeight="1" ht="11.25">
      <c r="A18" s="5241" t="s">
        <v>2256</v>
      </c>
      <c r="B18" s="5241" t="s">
        <v>16</v>
      </c>
      <c r="C18" s="5241" t="s">
        <v>2317</v>
      </c>
      <c r="D18" s="5241" t="s">
        <v>2318</v>
      </c>
      <c r="E18" s="5241" t="s">
        <v>2306</v>
      </c>
      <c r="F18" s="5241" t="s">
        <v>2319</v>
      </c>
      <c r="G18" s="5241" t="s">
        <v>2320</v>
      </c>
      <c r="H18" s="5241" t="s">
        <v>28</v>
      </c>
      <c r="I18" s="5241" t="s">
        <v>812</v>
      </c>
    </row>
    <row customHeight="1" ht="11.25">
      <c r="A19" s="5241" t="s">
        <v>2256</v>
      </c>
      <c r="B19" s="5241" t="s">
        <v>16</v>
      </c>
      <c r="C19" s="5241" t="s">
        <v>2321</v>
      </c>
      <c r="D19" s="5241" t="s">
        <v>2322</v>
      </c>
      <c r="E19" s="5241" t="s">
        <v>2306</v>
      </c>
      <c r="F19" s="5241" t="s">
        <v>2323</v>
      </c>
      <c r="G19" s="5241" t="s">
        <v>28</v>
      </c>
      <c r="H19" s="5241" t="s">
        <v>28</v>
      </c>
      <c r="I19" s="5241" t="s">
        <v>812</v>
      </c>
    </row>
    <row customHeight="1" ht="11.25">
      <c r="A20" s="5241" t="s">
        <v>2256</v>
      </c>
      <c r="B20" s="5241" t="s">
        <v>16</v>
      </c>
      <c r="C20" s="5241" t="s">
        <v>2324</v>
      </c>
      <c r="D20" s="5241" t="s">
        <v>2325</v>
      </c>
      <c r="E20" s="5241" t="s">
        <v>2306</v>
      </c>
      <c r="F20" s="5241" t="s">
        <v>2326</v>
      </c>
      <c r="G20" s="5241" t="s">
        <v>28</v>
      </c>
      <c r="H20" s="5241" t="s">
        <v>28</v>
      </c>
      <c r="I20" s="5241" t="s">
        <v>812</v>
      </c>
    </row>
    <row customHeight="1" ht="11.25">
      <c r="A21" s="5241" t="s">
        <v>2256</v>
      </c>
      <c r="B21" s="5241" t="s">
        <v>16</v>
      </c>
      <c r="C21" s="5241" t="s">
        <v>2327</v>
      </c>
      <c r="D21" s="5241" t="s">
        <v>2328</v>
      </c>
      <c r="E21" s="5241" t="s">
        <v>2306</v>
      </c>
      <c r="F21" s="5241" t="s">
        <v>2329</v>
      </c>
      <c r="G21" s="5241" t="s">
        <v>28</v>
      </c>
      <c r="H21" s="5241" t="s">
        <v>28</v>
      </c>
      <c r="I21" s="5241" t="s">
        <v>812</v>
      </c>
    </row>
    <row customHeight="1" ht="11.25">
      <c r="A22" s="5241" t="s">
        <v>2256</v>
      </c>
      <c r="B22" s="5241" t="s">
        <v>16</v>
      </c>
      <c r="C22" s="5241" t="s">
        <v>2330</v>
      </c>
      <c r="D22" s="5241" t="s">
        <v>2331</v>
      </c>
      <c r="E22" s="5241" t="s">
        <v>2306</v>
      </c>
      <c r="F22" s="5241" t="s">
        <v>2332</v>
      </c>
      <c r="G22" s="5241" t="s">
        <v>2333</v>
      </c>
      <c r="H22" s="5241" t="s">
        <v>28</v>
      </c>
      <c r="I22" s="5241" t="s">
        <v>812</v>
      </c>
    </row>
    <row customHeight="1" ht="11.25">
      <c r="A23" s="5241" t="s">
        <v>2256</v>
      </c>
      <c r="B23" s="5241" t="s">
        <v>16</v>
      </c>
      <c r="C23" s="5241" t="s">
        <v>2334</v>
      </c>
      <c r="D23" s="5241" t="s">
        <v>2335</v>
      </c>
      <c r="E23" s="5241" t="s">
        <v>2336</v>
      </c>
      <c r="F23" s="5241" t="s">
        <v>2337</v>
      </c>
      <c r="G23" s="5241" t="s">
        <v>28</v>
      </c>
      <c r="H23" s="5241" t="s">
        <v>28</v>
      </c>
      <c r="I23" s="5241" t="s">
        <v>812</v>
      </c>
    </row>
    <row customHeight="1" ht="11.25">
      <c r="A24" s="5241" t="s">
        <v>2256</v>
      </c>
      <c r="B24" s="5241" t="s">
        <v>16</v>
      </c>
      <c r="C24" s="5241" t="s">
        <v>2338</v>
      </c>
      <c r="D24" s="5241" t="s">
        <v>2339</v>
      </c>
      <c r="E24" s="5241" t="s">
        <v>2340</v>
      </c>
      <c r="F24" s="5241" t="s">
        <v>2289</v>
      </c>
      <c r="G24" s="5241" t="s">
        <v>28</v>
      </c>
      <c r="H24" s="5241" t="s">
        <v>28</v>
      </c>
      <c r="I24" s="5241" t="s">
        <v>812</v>
      </c>
    </row>
    <row customHeight="1" ht="11.25">
      <c r="A25" s="5241" t="s">
        <v>2256</v>
      </c>
      <c r="B25" s="5241" t="s">
        <v>16</v>
      </c>
      <c r="C25" s="5241" t="s">
        <v>2341</v>
      </c>
      <c r="D25" s="5241" t="s">
        <v>2342</v>
      </c>
      <c r="E25" s="5241" t="s">
        <v>2336</v>
      </c>
      <c r="F25" s="5241" t="s">
        <v>2343</v>
      </c>
      <c r="G25" s="5241" t="s">
        <v>28</v>
      </c>
      <c r="H25" s="5241" t="s">
        <v>28</v>
      </c>
      <c r="I25" s="5241" t="s">
        <v>812</v>
      </c>
    </row>
    <row customHeight="1" ht="11.25">
      <c r="A26" s="5241" t="s">
        <v>2256</v>
      </c>
      <c r="B26" s="5241" t="s">
        <v>16</v>
      </c>
      <c r="C26" s="5241" t="s">
        <v>28</v>
      </c>
      <c r="D26" s="5241" t="s">
        <v>2344</v>
      </c>
      <c r="E26" s="5241" t="s">
        <v>2345</v>
      </c>
      <c r="F26" s="5241" t="s">
        <v>2289</v>
      </c>
      <c r="G26" s="5241" t="s">
        <v>28</v>
      </c>
      <c r="H26" s="5241" t="s">
        <v>28</v>
      </c>
      <c r="I26" s="5241" t="s">
        <v>812</v>
      </c>
    </row>
    <row customHeight="1" ht="11.25">
      <c r="A27" s="5241" t="s">
        <v>2256</v>
      </c>
      <c r="B27" s="5241" t="s">
        <v>16</v>
      </c>
      <c r="C27" s="5241" t="s">
        <v>2346</v>
      </c>
      <c r="D27" s="5241" t="s">
        <v>2347</v>
      </c>
      <c r="E27" s="5241" t="s">
        <v>2348</v>
      </c>
      <c r="F27" s="5241" t="s">
        <v>2299</v>
      </c>
      <c r="G27" s="5241" t="s">
        <v>2349</v>
      </c>
      <c r="H27" s="5241" t="s">
        <v>28</v>
      </c>
      <c r="I27" s="5241" t="s">
        <v>812</v>
      </c>
    </row>
    <row customHeight="1" ht="11.25">
      <c r="A28" s="5241" t="s">
        <v>2256</v>
      </c>
      <c r="B28" s="5241" t="s">
        <v>16</v>
      </c>
      <c r="C28" s="5241" t="s">
        <v>2350</v>
      </c>
      <c r="D28" s="5241" t="s">
        <v>2351</v>
      </c>
      <c r="E28" s="5241" t="s">
        <v>2352</v>
      </c>
      <c r="F28" s="5241" t="s">
        <v>2353</v>
      </c>
      <c r="G28" s="5241" t="s">
        <v>28</v>
      </c>
      <c r="H28" s="5241" t="s">
        <v>28</v>
      </c>
      <c r="I28" s="5241" t="s">
        <v>812</v>
      </c>
    </row>
    <row customHeight="1" ht="11.25">
      <c r="A29" s="5241" t="s">
        <v>2256</v>
      </c>
      <c r="B29" s="5241" t="s">
        <v>16</v>
      </c>
      <c r="C29" s="5241" t="s">
        <v>2354</v>
      </c>
      <c r="D29" s="5241" t="s">
        <v>2355</v>
      </c>
      <c r="E29" s="5241" t="s">
        <v>2356</v>
      </c>
      <c r="F29" s="5241" t="s">
        <v>2357</v>
      </c>
      <c r="G29" s="5241" t="s">
        <v>28</v>
      </c>
      <c r="H29" s="5241" t="s">
        <v>28</v>
      </c>
      <c r="I29" s="5241" t="s">
        <v>812</v>
      </c>
    </row>
    <row customHeight="1" ht="11.25">
      <c r="A30" s="5241" t="s">
        <v>2256</v>
      </c>
      <c r="B30" s="5241" t="s">
        <v>16</v>
      </c>
      <c r="C30" s="5241" t="s">
        <v>2358</v>
      </c>
      <c r="D30" s="5241" t="s">
        <v>2359</v>
      </c>
      <c r="E30" s="5241" t="s">
        <v>2360</v>
      </c>
      <c r="F30" s="5241" t="s">
        <v>2361</v>
      </c>
      <c r="G30" s="5241" t="s">
        <v>2362</v>
      </c>
      <c r="H30" s="5241" t="s">
        <v>28</v>
      </c>
      <c r="I30" s="5241" t="s">
        <v>812</v>
      </c>
    </row>
    <row customHeight="1" ht="11.25">
      <c r="A31" s="5241" t="s">
        <v>2256</v>
      </c>
      <c r="B31" s="5241" t="s">
        <v>16</v>
      </c>
      <c r="C31" s="5241" t="s">
        <v>2363</v>
      </c>
      <c r="D31" s="5241" t="s">
        <v>2364</v>
      </c>
      <c r="E31" s="5241" t="s">
        <v>2365</v>
      </c>
      <c r="F31" s="5241" t="s">
        <v>2366</v>
      </c>
      <c r="G31" s="5241" t="s">
        <v>2367</v>
      </c>
      <c r="H31" s="5241" t="s">
        <v>28</v>
      </c>
      <c r="I31" s="5241" t="s">
        <v>812</v>
      </c>
    </row>
    <row customHeight="1" ht="11.25">
      <c r="A32" s="5241" t="s">
        <v>2256</v>
      </c>
      <c r="B32" s="5241" t="s">
        <v>16</v>
      </c>
      <c r="C32" s="5241" t="s">
        <v>2368</v>
      </c>
      <c r="D32" s="5241" t="s">
        <v>2369</v>
      </c>
      <c r="E32" s="5241" t="s">
        <v>2336</v>
      </c>
      <c r="F32" s="5241" t="s">
        <v>2370</v>
      </c>
      <c r="G32" s="5241" t="s">
        <v>28</v>
      </c>
      <c r="H32" s="5241" t="s">
        <v>28</v>
      </c>
      <c r="I32" s="5241" t="s">
        <v>812</v>
      </c>
    </row>
    <row customHeight="1" ht="11.25">
      <c r="A33" s="5241" t="s">
        <v>2256</v>
      </c>
      <c r="B33" s="5241" t="s">
        <v>16</v>
      </c>
      <c r="C33" s="5241" t="s">
        <v>2371</v>
      </c>
      <c r="D33" s="5241" t="s">
        <v>2372</v>
      </c>
      <c r="E33" s="5241" t="s">
        <v>2259</v>
      </c>
      <c r="F33" s="5241" t="s">
        <v>2332</v>
      </c>
      <c r="G33" s="5241" t="s">
        <v>28</v>
      </c>
      <c r="H33" s="5241" t="s">
        <v>28</v>
      </c>
      <c r="I33" s="5241" t="s">
        <v>812</v>
      </c>
    </row>
    <row customHeight="1" ht="11.25">
      <c r="A34" s="5241" t="s">
        <v>2256</v>
      </c>
      <c r="B34" s="5241" t="s">
        <v>16</v>
      </c>
      <c r="C34" s="5241" t="s">
        <v>2373</v>
      </c>
      <c r="D34" s="5241" t="s">
        <v>2374</v>
      </c>
      <c r="E34" s="5241" t="s">
        <v>2375</v>
      </c>
      <c r="F34" s="5241" t="s">
        <v>2376</v>
      </c>
      <c r="G34" s="5241" t="s">
        <v>28</v>
      </c>
      <c r="H34" s="5241" t="s">
        <v>28</v>
      </c>
      <c r="I34" s="5241" t="s">
        <v>812</v>
      </c>
    </row>
    <row customHeight="1" ht="11.25">
      <c r="A35" s="5241" t="s">
        <v>2256</v>
      </c>
      <c r="B35" s="5241" t="s">
        <v>16</v>
      </c>
      <c r="C35" s="5241" t="s">
        <v>2377</v>
      </c>
      <c r="D35" s="5241" t="s">
        <v>2378</v>
      </c>
      <c r="E35" s="5241" t="s">
        <v>2352</v>
      </c>
      <c r="F35" s="5241" t="s">
        <v>2366</v>
      </c>
      <c r="G35" s="5241" t="s">
        <v>28</v>
      </c>
      <c r="H35" s="5241" t="s">
        <v>28</v>
      </c>
      <c r="I35" s="5241" t="s">
        <v>812</v>
      </c>
    </row>
    <row customHeight="1" ht="11.25">
      <c r="A36" s="5241" t="s">
        <v>2256</v>
      </c>
      <c r="B36" s="5241" t="s">
        <v>16</v>
      </c>
      <c r="C36" s="5241" t="s">
        <v>2379</v>
      </c>
      <c r="D36" s="5241" t="s">
        <v>2380</v>
      </c>
      <c r="E36" s="5241" t="s">
        <v>2381</v>
      </c>
      <c r="F36" s="5241" t="s">
        <v>2357</v>
      </c>
      <c r="G36" s="5241" t="s">
        <v>28</v>
      </c>
      <c r="H36" s="5241" t="s">
        <v>28</v>
      </c>
      <c r="I36" s="5241" t="s">
        <v>812</v>
      </c>
    </row>
    <row customHeight="1" ht="11.25">
      <c r="A37" s="5241" t="s">
        <v>2256</v>
      </c>
      <c r="B37" s="5241" t="s">
        <v>16</v>
      </c>
      <c r="C37" s="5241" t="s">
        <v>2382</v>
      </c>
      <c r="D37" s="5241" t="s">
        <v>2383</v>
      </c>
      <c r="E37" s="5241" t="s">
        <v>2384</v>
      </c>
      <c r="F37" s="5241" t="s">
        <v>2385</v>
      </c>
      <c r="G37" s="5241" t="s">
        <v>2386</v>
      </c>
      <c r="H37" s="5241" t="s">
        <v>28</v>
      </c>
      <c r="I37" s="5241" t="s">
        <v>812</v>
      </c>
    </row>
    <row customHeight="1" ht="11.25">
      <c r="A38" s="5241" t="s">
        <v>2256</v>
      </c>
      <c r="B38" s="5241" t="s">
        <v>16</v>
      </c>
      <c r="C38" s="5241" t="s">
        <v>2387</v>
      </c>
      <c r="D38" s="5241" t="s">
        <v>2388</v>
      </c>
      <c r="E38" s="5241" t="s">
        <v>2389</v>
      </c>
      <c r="F38" s="5241" t="s">
        <v>2357</v>
      </c>
      <c r="G38" s="5241" t="s">
        <v>28</v>
      </c>
      <c r="H38" s="5241" t="s">
        <v>28</v>
      </c>
      <c r="I38" s="5241" t="s">
        <v>812</v>
      </c>
    </row>
    <row customHeight="1" ht="11.25">
      <c r="A39" s="5241" t="s">
        <v>2256</v>
      </c>
      <c r="B39" s="5241" t="s">
        <v>16</v>
      </c>
      <c r="C39" s="5241" t="s">
        <v>2390</v>
      </c>
      <c r="D39" s="5241" t="s">
        <v>2391</v>
      </c>
      <c r="E39" s="5241" t="s">
        <v>2392</v>
      </c>
      <c r="F39" s="5241" t="s">
        <v>2278</v>
      </c>
      <c r="G39" s="5241" t="s">
        <v>28</v>
      </c>
      <c r="H39" s="5241" t="s">
        <v>28</v>
      </c>
      <c r="I39" s="5241" t="s">
        <v>812</v>
      </c>
    </row>
    <row customHeight="1" ht="11.25">
      <c r="A40" s="5241" t="s">
        <v>2256</v>
      </c>
      <c r="B40" s="5241" t="s">
        <v>16</v>
      </c>
      <c r="C40" s="5241" t="s">
        <v>2393</v>
      </c>
      <c r="D40" s="5241" t="s">
        <v>2394</v>
      </c>
      <c r="E40" s="5241" t="s">
        <v>2395</v>
      </c>
      <c r="F40" s="5241" t="s">
        <v>2396</v>
      </c>
      <c r="G40" s="5241" t="s">
        <v>28</v>
      </c>
      <c r="H40" s="5241" t="s">
        <v>28</v>
      </c>
      <c r="I40" s="5241" t="s">
        <v>812</v>
      </c>
    </row>
    <row customHeight="1" ht="11.25">
      <c r="A41" s="5241" t="s">
        <v>2256</v>
      </c>
      <c r="B41" s="5241" t="s">
        <v>16</v>
      </c>
      <c r="C41" s="5241" t="s">
        <v>2397</v>
      </c>
      <c r="D41" s="5241" t="s">
        <v>2398</v>
      </c>
      <c r="E41" s="5241" t="s">
        <v>2399</v>
      </c>
      <c r="F41" s="5241" t="s">
        <v>2278</v>
      </c>
      <c r="G41" s="5241" t="s">
        <v>28</v>
      </c>
      <c r="H41" s="5241" t="s">
        <v>28</v>
      </c>
      <c r="I41" s="5241" t="s">
        <v>812</v>
      </c>
    </row>
    <row customHeight="1" ht="11.25">
      <c r="A42" s="5241" t="s">
        <v>2256</v>
      </c>
      <c r="B42" s="5241" t="s">
        <v>16</v>
      </c>
      <c r="C42" s="5241" t="s">
        <v>2400</v>
      </c>
      <c r="D42" s="5241" t="s">
        <v>2401</v>
      </c>
      <c r="E42" s="5241" t="s">
        <v>2402</v>
      </c>
      <c r="F42" s="5241" t="s">
        <v>2403</v>
      </c>
      <c r="G42" s="5241" t="s">
        <v>28</v>
      </c>
      <c r="H42" s="5241" t="s">
        <v>28</v>
      </c>
      <c r="I42" s="5241" t="s">
        <v>812</v>
      </c>
    </row>
    <row customHeight="1" ht="11.25">
      <c r="A43" s="5241" t="s">
        <v>2256</v>
      </c>
      <c r="B43" s="5241" t="s">
        <v>16</v>
      </c>
      <c r="C43" s="5241" t="s">
        <v>2404</v>
      </c>
      <c r="D43" s="5241" t="s">
        <v>2405</v>
      </c>
      <c r="E43" s="5241" t="s">
        <v>2336</v>
      </c>
      <c r="F43" s="5241" t="s">
        <v>2396</v>
      </c>
      <c r="G43" s="5241" t="s">
        <v>2406</v>
      </c>
      <c r="H43" s="5241" t="s">
        <v>28</v>
      </c>
      <c r="I43" s="5241" t="s">
        <v>812</v>
      </c>
    </row>
    <row customHeight="1" ht="11.25">
      <c r="A44" s="5241" t="s">
        <v>2256</v>
      </c>
      <c r="B44" s="5241" t="s">
        <v>16</v>
      </c>
      <c r="C44" s="5241" t="s">
        <v>2407</v>
      </c>
      <c r="D44" s="5241" t="s">
        <v>2408</v>
      </c>
      <c r="E44" s="5241" t="s">
        <v>2409</v>
      </c>
      <c r="F44" s="5241" t="s">
        <v>2265</v>
      </c>
      <c r="G44" s="5241" t="s">
        <v>2410</v>
      </c>
      <c r="H44" s="5241" t="s">
        <v>28</v>
      </c>
      <c r="I44" s="5241" t="s">
        <v>812</v>
      </c>
    </row>
    <row customHeight="1" ht="11.25">
      <c r="A45" s="5241" t="s">
        <v>2256</v>
      </c>
      <c r="B45" s="5241" t="s">
        <v>16</v>
      </c>
      <c r="C45" s="5241" t="s">
        <v>2411</v>
      </c>
      <c r="D45" s="5241" t="s">
        <v>2412</v>
      </c>
      <c r="E45" s="5241" t="s">
        <v>2413</v>
      </c>
      <c r="F45" s="5241" t="s">
        <v>2414</v>
      </c>
      <c r="G45" s="5241" t="s">
        <v>28</v>
      </c>
      <c r="H45" s="5241" t="s">
        <v>28</v>
      </c>
      <c r="I45" s="5241" t="s">
        <v>812</v>
      </c>
    </row>
    <row customHeight="1" ht="11.25">
      <c r="A46" s="5241" t="s">
        <v>2256</v>
      </c>
      <c r="B46" s="5241" t="s">
        <v>16</v>
      </c>
      <c r="C46" s="5241" t="s">
        <v>2415</v>
      </c>
      <c r="D46" s="5241" t="s">
        <v>2416</v>
      </c>
      <c r="E46" s="5241" t="s">
        <v>2417</v>
      </c>
      <c r="F46" s="5241" t="s">
        <v>2418</v>
      </c>
      <c r="G46" s="5241" t="s">
        <v>2419</v>
      </c>
      <c r="H46" s="5241" t="s">
        <v>28</v>
      </c>
      <c r="I46" s="5241" t="s">
        <v>812</v>
      </c>
    </row>
    <row customHeight="1" ht="11.25">
      <c r="A47" s="5241" t="s">
        <v>2256</v>
      </c>
      <c r="B47" s="5241" t="s">
        <v>16</v>
      </c>
      <c r="C47" s="5241" t="s">
        <v>2420</v>
      </c>
      <c r="D47" s="5241" t="s">
        <v>2421</v>
      </c>
      <c r="E47" s="5241" t="s">
        <v>2422</v>
      </c>
      <c r="F47" s="5241" t="s">
        <v>2274</v>
      </c>
      <c r="G47" s="5241" t="s">
        <v>2310</v>
      </c>
      <c r="H47" s="5241" t="s">
        <v>28</v>
      </c>
      <c r="I47" s="5241" t="s">
        <v>812</v>
      </c>
    </row>
    <row customHeight="1" ht="11.25">
      <c r="A48" s="5241" t="s">
        <v>2256</v>
      </c>
      <c r="B48" s="5241" t="s">
        <v>16</v>
      </c>
      <c r="C48" s="5241" t="s">
        <v>2423</v>
      </c>
      <c r="D48" s="5241" t="s">
        <v>2424</v>
      </c>
      <c r="E48" s="5241" t="s">
        <v>2425</v>
      </c>
      <c r="F48" s="5241" t="s">
        <v>2278</v>
      </c>
      <c r="G48" s="5241" t="s">
        <v>28</v>
      </c>
      <c r="H48" s="5241" t="s">
        <v>28</v>
      </c>
      <c r="I48" s="5241" t="s">
        <v>812</v>
      </c>
    </row>
    <row customHeight="1" ht="11.25">
      <c r="A49" s="5241" t="s">
        <v>2256</v>
      </c>
      <c r="B49" s="5241" t="s">
        <v>16</v>
      </c>
      <c r="C49" s="5241" t="s">
        <v>2426</v>
      </c>
      <c r="D49" s="5241" t="s">
        <v>2427</v>
      </c>
      <c r="E49" s="5241" t="s">
        <v>2428</v>
      </c>
      <c r="F49" s="5241" t="s">
        <v>2278</v>
      </c>
      <c r="G49" s="5241" t="s">
        <v>2429</v>
      </c>
      <c r="H49" s="5241" t="s">
        <v>28</v>
      </c>
      <c r="I49" s="5241" t="s">
        <v>812</v>
      </c>
    </row>
    <row customHeight="1" ht="11.25">
      <c r="A50" s="5241" t="s">
        <v>2256</v>
      </c>
      <c r="B50" s="5241" t="s">
        <v>16</v>
      </c>
      <c r="C50" s="5241" t="s">
        <v>2430</v>
      </c>
      <c r="D50" s="5241" t="s">
        <v>2431</v>
      </c>
      <c r="E50" s="5241" t="s">
        <v>2432</v>
      </c>
      <c r="F50" s="5241" t="s">
        <v>2265</v>
      </c>
      <c r="G50" s="5241" t="s">
        <v>2433</v>
      </c>
      <c r="H50" s="5241" t="s">
        <v>28</v>
      </c>
      <c r="I50" s="5241" t="s">
        <v>812</v>
      </c>
    </row>
    <row customHeight="1" ht="11.25">
      <c r="A51" s="5241" t="s">
        <v>2256</v>
      </c>
      <c r="B51" s="5241" t="s">
        <v>16</v>
      </c>
      <c r="C51" s="5241" t="s">
        <v>2434</v>
      </c>
      <c r="D51" s="5241" t="s">
        <v>2435</v>
      </c>
      <c r="E51" s="5241" t="s">
        <v>2436</v>
      </c>
      <c r="F51" s="5241" t="s">
        <v>2265</v>
      </c>
      <c r="G51" s="5241" t="s">
        <v>28</v>
      </c>
      <c r="H51" s="5241" t="s">
        <v>28</v>
      </c>
      <c r="I51" s="5241" t="s">
        <v>812</v>
      </c>
    </row>
    <row customHeight="1" ht="11.25">
      <c r="A52" s="5241" t="s">
        <v>2256</v>
      </c>
      <c r="B52" s="5241" t="s">
        <v>16</v>
      </c>
      <c r="C52" s="5241" t="s">
        <v>2437</v>
      </c>
      <c r="D52" s="5241" t="s">
        <v>2438</v>
      </c>
      <c r="E52" s="5241" t="s">
        <v>2439</v>
      </c>
      <c r="F52" s="5241" t="s">
        <v>2289</v>
      </c>
      <c r="G52" s="5241" t="s">
        <v>2440</v>
      </c>
      <c r="H52" s="5241" t="s">
        <v>28</v>
      </c>
      <c r="I52" s="5241" t="s">
        <v>812</v>
      </c>
    </row>
    <row customHeight="1" ht="11.25">
      <c r="A53" s="5241" t="s">
        <v>2256</v>
      </c>
      <c r="B53" s="5241" t="s">
        <v>16</v>
      </c>
      <c r="C53" s="5241" t="s">
        <v>2441</v>
      </c>
      <c r="D53" s="5241" t="s">
        <v>2442</v>
      </c>
      <c r="E53" s="5241" t="s">
        <v>2443</v>
      </c>
      <c r="F53" s="5241" t="s">
        <v>2396</v>
      </c>
      <c r="G53" s="5241" t="s">
        <v>28</v>
      </c>
      <c r="H53" s="5241" t="s">
        <v>28</v>
      </c>
      <c r="I53" s="5241" t="s">
        <v>812</v>
      </c>
    </row>
    <row customHeight="1" ht="11.25">
      <c r="A54" s="5241" t="s">
        <v>2256</v>
      </c>
      <c r="B54" s="5241" t="s">
        <v>16</v>
      </c>
      <c r="C54" s="5241" t="s">
        <v>2444</v>
      </c>
      <c r="D54" s="5241" t="s">
        <v>2445</v>
      </c>
      <c r="E54" s="5241" t="s">
        <v>2446</v>
      </c>
      <c r="F54" s="5241" t="s">
        <v>2274</v>
      </c>
      <c r="G54" s="5241" t="s">
        <v>28</v>
      </c>
      <c r="H54" s="5241" t="s">
        <v>28</v>
      </c>
      <c r="I54" s="5241" t="s">
        <v>812</v>
      </c>
    </row>
    <row customHeight="1" ht="11.25">
      <c r="A55" s="5241" t="s">
        <v>2256</v>
      </c>
      <c r="B55" s="5241" t="s">
        <v>16</v>
      </c>
      <c r="C55" s="5241" t="s">
        <v>2447</v>
      </c>
      <c r="D55" s="5241" t="s">
        <v>2448</v>
      </c>
      <c r="E55" s="5241" t="s">
        <v>2449</v>
      </c>
      <c r="F55" s="5241" t="s">
        <v>2450</v>
      </c>
      <c r="G55" s="5241" t="s">
        <v>28</v>
      </c>
      <c r="H55" s="5241" t="s">
        <v>28</v>
      </c>
      <c r="I55" s="5241" t="s">
        <v>812</v>
      </c>
    </row>
    <row customHeight="1" ht="11.25">
      <c r="A56" s="5241" t="s">
        <v>2256</v>
      </c>
      <c r="B56" s="5241" t="s">
        <v>16</v>
      </c>
      <c r="C56" s="5241" t="s">
        <v>2451</v>
      </c>
      <c r="D56" s="5241" t="s">
        <v>2452</v>
      </c>
      <c r="E56" s="5241" t="s">
        <v>2453</v>
      </c>
      <c r="F56" s="5241" t="s">
        <v>2274</v>
      </c>
      <c r="G56" s="5241" t="s">
        <v>28</v>
      </c>
      <c r="H56" s="5241" t="s">
        <v>28</v>
      </c>
      <c r="I56" s="5241" t="s">
        <v>812</v>
      </c>
    </row>
    <row customHeight="1" ht="11.25">
      <c r="A57" s="5241" t="s">
        <v>2256</v>
      </c>
      <c r="B57" s="5241" t="s">
        <v>16</v>
      </c>
      <c r="C57" s="5241" t="s">
        <v>2454</v>
      </c>
      <c r="D57" s="5241" t="s">
        <v>2455</v>
      </c>
      <c r="E57" s="5241" t="s">
        <v>2456</v>
      </c>
      <c r="F57" s="5241" t="s">
        <v>2278</v>
      </c>
      <c r="G57" s="5241" t="s">
        <v>28</v>
      </c>
      <c r="H57" s="5241" t="s">
        <v>28</v>
      </c>
      <c r="I57" s="5241" t="s">
        <v>812</v>
      </c>
    </row>
    <row customHeight="1" ht="11.25">
      <c r="A58" s="5241" t="s">
        <v>2256</v>
      </c>
      <c r="B58" s="5241" t="s">
        <v>16</v>
      </c>
      <c r="C58" s="5241" t="s">
        <v>2457</v>
      </c>
      <c r="D58" s="5241" t="s">
        <v>2458</v>
      </c>
      <c r="E58" s="5241" t="s">
        <v>2459</v>
      </c>
      <c r="F58" s="5241" t="s">
        <v>2450</v>
      </c>
      <c r="G58" s="5241" t="s">
        <v>28</v>
      </c>
      <c r="H58" s="5241" t="s">
        <v>28</v>
      </c>
      <c r="I58" s="5241" t="s">
        <v>812</v>
      </c>
    </row>
    <row customHeight="1" ht="11.25">
      <c r="A59" s="5241" t="s">
        <v>2256</v>
      </c>
      <c r="B59" s="5241" t="s">
        <v>16</v>
      </c>
      <c r="C59" s="5241" t="s">
        <v>2460</v>
      </c>
      <c r="D59" s="5241" t="s">
        <v>2461</v>
      </c>
      <c r="E59" s="5241" t="s">
        <v>2462</v>
      </c>
      <c r="F59" s="5241" t="s">
        <v>2463</v>
      </c>
      <c r="G59" s="5241" t="s">
        <v>2464</v>
      </c>
      <c r="H59" s="5241" t="s">
        <v>28</v>
      </c>
      <c r="I59" s="5241" t="s">
        <v>812</v>
      </c>
    </row>
    <row customHeight="1" ht="11.25">
      <c r="A60" s="5241" t="s">
        <v>2256</v>
      </c>
      <c r="B60" s="5241" t="s">
        <v>16</v>
      </c>
      <c r="C60" s="5241" t="s">
        <v>2465</v>
      </c>
      <c r="D60" s="5241" t="s">
        <v>2466</v>
      </c>
      <c r="E60" s="5241" t="s">
        <v>2467</v>
      </c>
      <c r="F60" s="5241" t="s">
        <v>2468</v>
      </c>
      <c r="G60" s="5241" t="s">
        <v>2469</v>
      </c>
      <c r="H60" s="5241" t="s">
        <v>28</v>
      </c>
      <c r="I60" s="5241" t="s">
        <v>812</v>
      </c>
    </row>
    <row customHeight="1" ht="11.25">
      <c r="A61" s="5241" t="s">
        <v>2256</v>
      </c>
      <c r="B61" s="5241" t="s">
        <v>16</v>
      </c>
      <c r="C61" s="5241" t="s">
        <v>2470</v>
      </c>
      <c r="D61" s="5241" t="s">
        <v>2471</v>
      </c>
      <c r="E61" s="5241" t="s">
        <v>2472</v>
      </c>
      <c r="F61" s="5241" t="s">
        <v>2473</v>
      </c>
      <c r="G61" s="5241" t="s">
        <v>28</v>
      </c>
      <c r="H61" s="5241" t="s">
        <v>28</v>
      </c>
      <c r="I61" s="5241" t="s">
        <v>812</v>
      </c>
    </row>
    <row customHeight="1" ht="11.25">
      <c r="A62" s="5241" t="s">
        <v>2256</v>
      </c>
      <c r="B62" s="5241" t="s">
        <v>16</v>
      </c>
      <c r="C62" s="5241" t="s">
        <v>2474</v>
      </c>
      <c r="D62" s="5241" t="s">
        <v>2475</v>
      </c>
      <c r="E62" s="5241" t="s">
        <v>2402</v>
      </c>
      <c r="F62" s="5241" t="s">
        <v>2260</v>
      </c>
      <c r="G62" s="5241" t="s">
        <v>28</v>
      </c>
      <c r="H62" s="5241" t="s">
        <v>28</v>
      </c>
      <c r="I62" s="5241" t="s">
        <v>812</v>
      </c>
    </row>
    <row customHeight="1" ht="11.25">
      <c r="A63" s="5241" t="s">
        <v>2256</v>
      </c>
      <c r="B63" s="5241" t="s">
        <v>16</v>
      </c>
      <c r="C63" s="5241" t="s">
        <v>2476</v>
      </c>
      <c r="D63" s="5241" t="s">
        <v>2477</v>
      </c>
      <c r="E63" s="5241" t="s">
        <v>2365</v>
      </c>
      <c r="F63" s="5241" t="s">
        <v>2478</v>
      </c>
      <c r="G63" s="5241" t="s">
        <v>2479</v>
      </c>
      <c r="H63" s="5241" t="s">
        <v>28</v>
      </c>
      <c r="I63" s="5241" t="s">
        <v>812</v>
      </c>
    </row>
    <row customHeight="1" ht="11.25">
      <c r="A64" s="5241" t="s">
        <v>2256</v>
      </c>
      <c r="B64" s="5241" t="s">
        <v>16</v>
      </c>
      <c r="C64" s="5241" t="s">
        <v>2480</v>
      </c>
      <c r="D64" s="5241" t="s">
        <v>2481</v>
      </c>
      <c r="E64" s="5241" t="s">
        <v>2482</v>
      </c>
      <c r="F64" s="5241" t="s">
        <v>2473</v>
      </c>
      <c r="G64" s="5241" t="s">
        <v>28</v>
      </c>
      <c r="H64" s="5241" t="s">
        <v>28</v>
      </c>
      <c r="I64" s="5241" t="s">
        <v>812</v>
      </c>
    </row>
    <row customHeight="1" ht="11.25">
      <c r="A65" s="5241" t="s">
        <v>2256</v>
      </c>
      <c r="B65" s="5241" t="s">
        <v>16</v>
      </c>
      <c r="C65" s="5241" t="s">
        <v>2483</v>
      </c>
      <c r="D65" s="5241" t="s">
        <v>2484</v>
      </c>
      <c r="E65" s="5241" t="s">
        <v>2485</v>
      </c>
      <c r="F65" s="5241" t="s">
        <v>2274</v>
      </c>
      <c r="G65" s="5241" t="s">
        <v>28</v>
      </c>
      <c r="H65" s="5241" t="s">
        <v>28</v>
      </c>
      <c r="I65" s="5241" t="s">
        <v>812</v>
      </c>
    </row>
    <row customHeight="1" ht="11.25">
      <c r="A66" s="5241" t="s">
        <v>2256</v>
      </c>
      <c r="B66" s="5241" t="s">
        <v>16</v>
      </c>
      <c r="C66" s="5241" t="s">
        <v>2486</v>
      </c>
      <c r="D66" s="5241" t="s">
        <v>2487</v>
      </c>
      <c r="E66" s="5241" t="s">
        <v>2488</v>
      </c>
      <c r="F66" s="5241" t="s">
        <v>2489</v>
      </c>
      <c r="G66" s="5241" t="s">
        <v>28</v>
      </c>
      <c r="H66" s="5241" t="s">
        <v>28</v>
      </c>
      <c r="I66" s="5241" t="s">
        <v>812</v>
      </c>
    </row>
    <row customHeight="1" ht="11.25">
      <c r="A67" s="5241" t="s">
        <v>2256</v>
      </c>
      <c r="B67" s="5241" t="s">
        <v>16</v>
      </c>
      <c r="C67" s="5241" t="s">
        <v>2490</v>
      </c>
      <c r="D67" s="5241" t="s">
        <v>2491</v>
      </c>
      <c r="E67" s="5241" t="s">
        <v>2488</v>
      </c>
      <c r="F67" s="5241" t="s">
        <v>2492</v>
      </c>
      <c r="G67" s="5241" t="s">
        <v>28</v>
      </c>
      <c r="H67" s="5241" t="s">
        <v>28</v>
      </c>
      <c r="I67" s="5241" t="s">
        <v>812</v>
      </c>
    </row>
    <row customHeight="1" ht="11.25">
      <c r="A68" s="5241" t="s">
        <v>2256</v>
      </c>
      <c r="B68" s="5241" t="s">
        <v>16</v>
      </c>
      <c r="C68" s="5241" t="s">
        <v>2493</v>
      </c>
      <c r="D68" s="5241" t="s">
        <v>2494</v>
      </c>
      <c r="E68" s="5241" t="s">
        <v>2352</v>
      </c>
      <c r="F68" s="5241" t="s">
        <v>2495</v>
      </c>
      <c r="G68" s="5241" t="s">
        <v>28</v>
      </c>
      <c r="H68" s="5241" t="s">
        <v>28</v>
      </c>
      <c r="I68" s="5241" t="s">
        <v>812</v>
      </c>
    </row>
    <row customHeight="1" ht="11.25">
      <c r="A69" s="5241" t="s">
        <v>2256</v>
      </c>
      <c r="B69" s="5241" t="s">
        <v>16</v>
      </c>
      <c r="C69" s="5241" t="s">
        <v>2496</v>
      </c>
      <c r="D69" s="5241" t="s">
        <v>2497</v>
      </c>
      <c r="E69" s="5241" t="s">
        <v>2352</v>
      </c>
      <c r="F69" s="5241" t="s">
        <v>2498</v>
      </c>
      <c r="G69" s="5241" t="s">
        <v>28</v>
      </c>
      <c r="H69" s="5241" t="s">
        <v>28</v>
      </c>
      <c r="I69" s="5241" t="s">
        <v>812</v>
      </c>
    </row>
    <row customHeight="1" ht="11.25">
      <c r="A70" s="5241" t="s">
        <v>2256</v>
      </c>
      <c r="B70" s="5241" t="s">
        <v>16</v>
      </c>
      <c r="C70" s="5241" t="s">
        <v>2499</v>
      </c>
      <c r="D70" s="5241" t="s">
        <v>2500</v>
      </c>
      <c r="E70" s="5241" t="s">
        <v>2336</v>
      </c>
      <c r="F70" s="5241" t="s">
        <v>2403</v>
      </c>
      <c r="G70" s="5241" t="s">
        <v>28</v>
      </c>
      <c r="H70" s="5241" t="s">
        <v>28</v>
      </c>
      <c r="I70" s="5241" t="s">
        <v>812</v>
      </c>
    </row>
    <row customHeight="1" ht="11.25">
      <c r="A71" s="5241" t="s">
        <v>2256</v>
      </c>
      <c r="B71" s="5241" t="s">
        <v>16</v>
      </c>
      <c r="C71" s="5241" t="s">
        <v>2501</v>
      </c>
      <c r="D71" s="5241" t="s">
        <v>2502</v>
      </c>
      <c r="E71" s="5241" t="s">
        <v>2503</v>
      </c>
      <c r="F71" s="5241" t="s">
        <v>2504</v>
      </c>
      <c r="G71" s="5241" t="s">
        <v>28</v>
      </c>
      <c r="H71" s="5241" t="s">
        <v>28</v>
      </c>
      <c r="I71" s="5241" t="s">
        <v>812</v>
      </c>
    </row>
    <row customHeight="1" ht="11.25">
      <c r="A72" s="5241" t="s">
        <v>2256</v>
      </c>
      <c r="B72" s="5241" t="s">
        <v>16</v>
      </c>
      <c r="C72" s="5241" t="s">
        <v>2505</v>
      </c>
      <c r="D72" s="5241" t="s">
        <v>2506</v>
      </c>
      <c r="E72" s="5241" t="s">
        <v>2507</v>
      </c>
      <c r="F72" s="5241" t="s">
        <v>2508</v>
      </c>
      <c r="G72" s="5241" t="s">
        <v>28</v>
      </c>
      <c r="H72" s="5241" t="s">
        <v>28</v>
      </c>
      <c r="I72" s="5241" t="s">
        <v>812</v>
      </c>
    </row>
    <row customHeight="1" ht="11.25">
      <c r="A73" s="5241" t="s">
        <v>2256</v>
      </c>
      <c r="B73" s="5241" t="s">
        <v>16</v>
      </c>
      <c r="C73" s="5241" t="s">
        <v>2509</v>
      </c>
      <c r="D73" s="5241" t="s">
        <v>2510</v>
      </c>
      <c r="E73" s="5241" t="s">
        <v>2365</v>
      </c>
      <c r="F73" s="5241" t="s">
        <v>2492</v>
      </c>
      <c r="G73" s="5241" t="s">
        <v>2479</v>
      </c>
      <c r="H73" s="5241" t="s">
        <v>28</v>
      </c>
      <c r="I73" s="5241" t="s">
        <v>812</v>
      </c>
    </row>
    <row customHeight="1" ht="11.25">
      <c r="A74" s="5241" t="s">
        <v>2256</v>
      </c>
      <c r="B74" s="5241" t="s">
        <v>16</v>
      </c>
      <c r="C74" s="5241" t="s">
        <v>13</v>
      </c>
      <c r="D74" s="5241" t="s">
        <v>47</v>
      </c>
      <c r="E74" s="5241" t="s">
        <v>50</v>
      </c>
      <c r="F74" s="5241" t="s">
        <v>52</v>
      </c>
      <c r="G74" s="5241" t="s">
        <v>2511</v>
      </c>
      <c r="H74" s="5241" t="s">
        <v>28</v>
      </c>
      <c r="I74" s="5241" t="s">
        <v>812</v>
      </c>
    </row>
    <row customHeight="1" ht="11.25">
      <c r="A75" s="5241" t="s">
        <v>2256</v>
      </c>
      <c r="B75" s="5241" t="s">
        <v>16</v>
      </c>
      <c r="C75" s="5241" t="s">
        <v>2512</v>
      </c>
      <c r="D75" s="5241" t="s">
        <v>2513</v>
      </c>
      <c r="E75" s="5241" t="s">
        <v>2281</v>
      </c>
      <c r="F75" s="5241" t="s">
        <v>2376</v>
      </c>
      <c r="G75" s="5241" t="s">
        <v>28</v>
      </c>
      <c r="H75" s="5241" t="s">
        <v>28</v>
      </c>
      <c r="I75" s="5241" t="s">
        <v>812</v>
      </c>
    </row>
    <row customHeight="1" ht="11.25">
      <c r="A76" s="5241" t="s">
        <v>2256</v>
      </c>
      <c r="B76" s="5241" t="s">
        <v>16</v>
      </c>
      <c r="C76" s="5241" t="s">
        <v>2514</v>
      </c>
      <c r="D76" s="5241" t="s">
        <v>2515</v>
      </c>
      <c r="E76" s="5241" t="s">
        <v>2516</v>
      </c>
      <c r="F76" s="5241" t="s">
        <v>2517</v>
      </c>
      <c r="G76" s="5241" t="s">
        <v>28</v>
      </c>
      <c r="H76" s="5241" t="s">
        <v>28</v>
      </c>
      <c r="I76" s="5241" t="s">
        <v>812</v>
      </c>
    </row>
    <row customHeight="1" ht="11.25">
      <c r="A77" s="5241" t="s">
        <v>2256</v>
      </c>
      <c r="B77" s="5241" t="s">
        <v>16</v>
      </c>
      <c r="C77" s="5241" t="s">
        <v>2518</v>
      </c>
      <c r="D77" s="5241" t="s">
        <v>2519</v>
      </c>
      <c r="E77" s="5241" t="s">
        <v>2352</v>
      </c>
      <c r="F77" s="5241" t="s">
        <v>2520</v>
      </c>
      <c r="G77" s="5241" t="s">
        <v>28</v>
      </c>
      <c r="H77" s="5241" t="s">
        <v>28</v>
      </c>
      <c r="I77" s="5241" t="s">
        <v>812</v>
      </c>
    </row>
    <row customHeight="1" ht="11.25">
      <c r="A78" s="5241" t="s">
        <v>2256</v>
      </c>
      <c r="B78" s="5241" t="s">
        <v>16</v>
      </c>
      <c r="C78" s="5241" t="s">
        <v>2521</v>
      </c>
      <c r="D78" s="5241" t="s">
        <v>2522</v>
      </c>
      <c r="E78" s="5241" t="s">
        <v>2507</v>
      </c>
      <c r="F78" s="5241" t="s">
        <v>2523</v>
      </c>
      <c r="G78" s="5241" t="s">
        <v>28</v>
      </c>
      <c r="H78" s="5241" t="s">
        <v>28</v>
      </c>
      <c r="I78" s="5241" t="s">
        <v>812</v>
      </c>
    </row>
    <row customHeight="1" ht="11.25">
      <c r="A79" s="5241" t="s">
        <v>2256</v>
      </c>
      <c r="B79" s="5241" t="s">
        <v>16</v>
      </c>
      <c r="C79" s="5241" t="s">
        <v>2262</v>
      </c>
      <c r="D79" s="5241" t="s">
        <v>2263</v>
      </c>
      <c r="E79" s="5241" t="s">
        <v>2264</v>
      </c>
      <c r="F79" s="5241" t="s">
        <v>2265</v>
      </c>
      <c r="G79" s="5241" t="s">
        <v>2266</v>
      </c>
      <c r="H79" s="5241" t="s">
        <v>28</v>
      </c>
      <c r="I79" s="5241" t="s">
        <v>898</v>
      </c>
    </row>
    <row customHeight="1" ht="11.25">
      <c r="A80" s="5241" t="s">
        <v>2256</v>
      </c>
      <c r="B80" s="5241" t="s">
        <v>16</v>
      </c>
      <c r="C80" s="5241" t="s">
        <v>2286</v>
      </c>
      <c r="D80" s="5241" t="s">
        <v>2287</v>
      </c>
      <c r="E80" s="5241" t="s">
        <v>2288</v>
      </c>
      <c r="F80" s="5241" t="s">
        <v>2289</v>
      </c>
      <c r="G80" s="5241" t="s">
        <v>28</v>
      </c>
      <c r="H80" s="5241" t="s">
        <v>28</v>
      </c>
      <c r="I80" s="5241" t="s">
        <v>898</v>
      </c>
    </row>
    <row customHeight="1" ht="11.25">
      <c r="A81" s="5241" t="s">
        <v>2256</v>
      </c>
      <c r="B81" s="5241" t="s">
        <v>16</v>
      </c>
      <c r="C81" s="5241" t="s">
        <v>2293</v>
      </c>
      <c r="D81" s="5241" t="s">
        <v>2294</v>
      </c>
      <c r="E81" s="5241" t="s">
        <v>2295</v>
      </c>
      <c r="F81" s="5241" t="s">
        <v>2278</v>
      </c>
      <c r="G81" s="5241" t="s">
        <v>28</v>
      </c>
      <c r="H81" s="5241" t="s">
        <v>28</v>
      </c>
      <c r="I81" s="5241" t="s">
        <v>898</v>
      </c>
    </row>
    <row customHeight="1" ht="11.25">
      <c r="A82" s="5241" t="s">
        <v>2256</v>
      </c>
      <c r="B82" s="5241" t="s">
        <v>16</v>
      </c>
      <c r="C82" s="5241" t="s">
        <v>2296</v>
      </c>
      <c r="D82" s="5241" t="s">
        <v>2297</v>
      </c>
      <c r="E82" s="5241" t="s">
        <v>2298</v>
      </c>
      <c r="F82" s="5241" t="s">
        <v>2299</v>
      </c>
      <c r="G82" s="5241" t="s">
        <v>28</v>
      </c>
      <c r="H82" s="5241" t="s">
        <v>28</v>
      </c>
      <c r="I82" s="5241" t="s">
        <v>898</v>
      </c>
    </row>
    <row customHeight="1" ht="11.25">
      <c r="A83" s="5241" t="s">
        <v>2256</v>
      </c>
      <c r="B83" s="5241" t="s">
        <v>16</v>
      </c>
      <c r="C83" s="5241" t="s">
        <v>2300</v>
      </c>
      <c r="D83" s="5241" t="s">
        <v>2301</v>
      </c>
      <c r="E83" s="5241" t="s">
        <v>2302</v>
      </c>
      <c r="F83" s="5241" t="s">
        <v>2265</v>
      </c>
      <c r="G83" s="5241" t="s">
        <v>2303</v>
      </c>
      <c r="H83" s="5241" t="s">
        <v>28</v>
      </c>
      <c r="I83" s="5241" t="s">
        <v>898</v>
      </c>
    </row>
    <row customHeight="1" ht="11.25">
      <c r="A84" s="5241" t="s">
        <v>2256</v>
      </c>
      <c r="B84" s="5241" t="s">
        <v>16</v>
      </c>
      <c r="C84" s="5241" t="s">
        <v>2307</v>
      </c>
      <c r="D84" s="5241" t="s">
        <v>2308</v>
      </c>
      <c r="E84" s="5241" t="s">
        <v>2306</v>
      </c>
      <c r="F84" s="5241" t="s">
        <v>2309</v>
      </c>
      <c r="G84" s="5241" t="s">
        <v>2310</v>
      </c>
      <c r="H84" s="5241" t="s">
        <v>28</v>
      </c>
      <c r="I84" s="5241" t="s">
        <v>898</v>
      </c>
    </row>
    <row customHeight="1" ht="11.25">
      <c r="A85" s="5241" t="s">
        <v>2256</v>
      </c>
      <c r="B85" s="5241" t="s">
        <v>16</v>
      </c>
      <c r="C85" s="5241" t="s">
        <v>2313</v>
      </c>
      <c r="D85" s="5241" t="s">
        <v>2314</v>
      </c>
      <c r="E85" s="5241" t="s">
        <v>2306</v>
      </c>
      <c r="F85" s="5241" t="s">
        <v>2315</v>
      </c>
      <c r="G85" s="5241" t="s">
        <v>2316</v>
      </c>
      <c r="H85" s="5241" t="s">
        <v>28</v>
      </c>
      <c r="I85" s="5241" t="s">
        <v>898</v>
      </c>
    </row>
    <row customHeight="1" ht="11.25">
      <c r="A86" s="5241" t="s">
        <v>2256</v>
      </c>
      <c r="B86" s="5241" t="s">
        <v>16</v>
      </c>
      <c r="C86" s="5241" t="s">
        <v>2317</v>
      </c>
      <c r="D86" s="5241" t="s">
        <v>2318</v>
      </c>
      <c r="E86" s="5241" t="s">
        <v>2306</v>
      </c>
      <c r="F86" s="5241" t="s">
        <v>2319</v>
      </c>
      <c r="G86" s="5241" t="s">
        <v>2320</v>
      </c>
      <c r="H86" s="5241" t="s">
        <v>28</v>
      </c>
      <c r="I86" s="5241" t="s">
        <v>898</v>
      </c>
    </row>
    <row customHeight="1" ht="11.25">
      <c r="A87" s="5241" t="s">
        <v>2256</v>
      </c>
      <c r="B87" s="5241" t="s">
        <v>16</v>
      </c>
      <c r="C87" s="5241" t="s">
        <v>2327</v>
      </c>
      <c r="D87" s="5241" t="s">
        <v>2328</v>
      </c>
      <c r="E87" s="5241" t="s">
        <v>2306</v>
      </c>
      <c r="F87" s="5241" t="s">
        <v>2329</v>
      </c>
      <c r="G87" s="5241" t="s">
        <v>28</v>
      </c>
      <c r="H87" s="5241" t="s">
        <v>28</v>
      </c>
      <c r="I87" s="5241" t="s">
        <v>898</v>
      </c>
    </row>
    <row customHeight="1" ht="11.25">
      <c r="A88" s="5241" t="s">
        <v>2256</v>
      </c>
      <c r="B88" s="5241" t="s">
        <v>16</v>
      </c>
      <c r="C88" s="5241" t="s">
        <v>2330</v>
      </c>
      <c r="D88" s="5241" t="s">
        <v>2331</v>
      </c>
      <c r="E88" s="5241" t="s">
        <v>2306</v>
      </c>
      <c r="F88" s="5241" t="s">
        <v>2332</v>
      </c>
      <c r="G88" s="5241" t="s">
        <v>2333</v>
      </c>
      <c r="H88" s="5241" t="s">
        <v>28</v>
      </c>
      <c r="I88" s="5241" t="s">
        <v>898</v>
      </c>
    </row>
    <row customHeight="1" ht="11.25">
      <c r="A89" s="5241" t="s">
        <v>2256</v>
      </c>
      <c r="B89" s="5241" t="s">
        <v>16</v>
      </c>
      <c r="C89" s="5241" t="s">
        <v>2334</v>
      </c>
      <c r="D89" s="5241" t="s">
        <v>2335</v>
      </c>
      <c r="E89" s="5241" t="s">
        <v>2336</v>
      </c>
      <c r="F89" s="5241" t="s">
        <v>2337</v>
      </c>
      <c r="G89" s="5241" t="s">
        <v>28</v>
      </c>
      <c r="H89" s="5241" t="s">
        <v>28</v>
      </c>
      <c r="I89" s="5241" t="s">
        <v>898</v>
      </c>
    </row>
    <row customHeight="1" ht="11.25">
      <c r="A90" s="5241" t="s">
        <v>2256</v>
      </c>
      <c r="B90" s="5241" t="s">
        <v>16</v>
      </c>
      <c r="C90" s="5241" t="s">
        <v>28</v>
      </c>
      <c r="D90" s="5241" t="s">
        <v>2344</v>
      </c>
      <c r="E90" s="5241" t="s">
        <v>2345</v>
      </c>
      <c r="F90" s="5241" t="s">
        <v>2289</v>
      </c>
      <c r="G90" s="5241" t="s">
        <v>28</v>
      </c>
      <c r="H90" s="5241" t="s">
        <v>28</v>
      </c>
      <c r="I90" s="5241" t="s">
        <v>898</v>
      </c>
    </row>
    <row customHeight="1" ht="11.25">
      <c r="A91" s="5241" t="s">
        <v>2256</v>
      </c>
      <c r="B91" s="5241" t="s">
        <v>16</v>
      </c>
      <c r="C91" s="5241" t="s">
        <v>2350</v>
      </c>
      <c r="D91" s="5241" t="s">
        <v>2351</v>
      </c>
      <c r="E91" s="5241" t="s">
        <v>2352</v>
      </c>
      <c r="F91" s="5241" t="s">
        <v>2353</v>
      </c>
      <c r="G91" s="5241" t="s">
        <v>28</v>
      </c>
      <c r="H91" s="5241" t="s">
        <v>28</v>
      </c>
      <c r="I91" s="5241" t="s">
        <v>898</v>
      </c>
    </row>
    <row customHeight="1" ht="11.25">
      <c r="A92" s="5241" t="s">
        <v>2256</v>
      </c>
      <c r="B92" s="5241" t="s">
        <v>16</v>
      </c>
      <c r="C92" s="5241" t="s">
        <v>2358</v>
      </c>
      <c r="D92" s="5241" t="s">
        <v>2359</v>
      </c>
      <c r="E92" s="5241" t="s">
        <v>2360</v>
      </c>
      <c r="F92" s="5241" t="s">
        <v>2361</v>
      </c>
      <c r="G92" s="5241" t="s">
        <v>2362</v>
      </c>
      <c r="H92" s="5241" t="s">
        <v>28</v>
      </c>
      <c r="I92" s="5241" t="s">
        <v>898</v>
      </c>
    </row>
    <row customHeight="1" ht="11.25">
      <c r="A93" s="5241" t="s">
        <v>2256</v>
      </c>
      <c r="B93" s="5241" t="s">
        <v>16</v>
      </c>
      <c r="C93" s="5241" t="s">
        <v>2363</v>
      </c>
      <c r="D93" s="5241" t="s">
        <v>2364</v>
      </c>
      <c r="E93" s="5241" t="s">
        <v>2365</v>
      </c>
      <c r="F93" s="5241" t="s">
        <v>2366</v>
      </c>
      <c r="G93" s="5241" t="s">
        <v>2367</v>
      </c>
      <c r="H93" s="5241" t="s">
        <v>28</v>
      </c>
      <c r="I93" s="5241" t="s">
        <v>898</v>
      </c>
    </row>
    <row customHeight="1" ht="11.25">
      <c r="A94" s="5241" t="s">
        <v>2256</v>
      </c>
      <c r="B94" s="5241" t="s">
        <v>16</v>
      </c>
      <c r="C94" s="5241" t="s">
        <v>2371</v>
      </c>
      <c r="D94" s="5241" t="s">
        <v>2372</v>
      </c>
      <c r="E94" s="5241" t="s">
        <v>2259</v>
      </c>
      <c r="F94" s="5241" t="s">
        <v>2332</v>
      </c>
      <c r="G94" s="5241" t="s">
        <v>28</v>
      </c>
      <c r="H94" s="5241" t="s">
        <v>28</v>
      </c>
      <c r="I94" s="5241" t="s">
        <v>898</v>
      </c>
    </row>
    <row customHeight="1" ht="11.25">
      <c r="A95" s="5241" t="s">
        <v>2256</v>
      </c>
      <c r="B95" s="5241" t="s">
        <v>16</v>
      </c>
      <c r="C95" s="5241" t="s">
        <v>2382</v>
      </c>
      <c r="D95" s="5241" t="s">
        <v>2383</v>
      </c>
      <c r="E95" s="5241" t="s">
        <v>2384</v>
      </c>
      <c r="F95" s="5241" t="s">
        <v>2385</v>
      </c>
      <c r="G95" s="5241" t="s">
        <v>2386</v>
      </c>
      <c r="H95" s="5241" t="s">
        <v>28</v>
      </c>
      <c r="I95" s="5241" t="s">
        <v>898</v>
      </c>
    </row>
    <row customHeight="1" ht="11.25">
      <c r="A96" s="5241" t="s">
        <v>2256</v>
      </c>
      <c r="B96" s="5241" t="s">
        <v>16</v>
      </c>
      <c r="C96" s="5241" t="s">
        <v>2390</v>
      </c>
      <c r="D96" s="5241" t="s">
        <v>2391</v>
      </c>
      <c r="E96" s="5241" t="s">
        <v>2392</v>
      </c>
      <c r="F96" s="5241" t="s">
        <v>2278</v>
      </c>
      <c r="G96" s="5241" t="s">
        <v>28</v>
      </c>
      <c r="H96" s="5241" t="s">
        <v>28</v>
      </c>
      <c r="I96" s="5241" t="s">
        <v>898</v>
      </c>
    </row>
    <row customHeight="1" ht="11.25">
      <c r="A97" s="5241" t="s">
        <v>2256</v>
      </c>
      <c r="B97" s="5241" t="s">
        <v>16</v>
      </c>
      <c r="C97" s="5241" t="s">
        <v>2420</v>
      </c>
      <c r="D97" s="5241" t="s">
        <v>2421</v>
      </c>
      <c r="E97" s="5241" t="s">
        <v>2422</v>
      </c>
      <c r="F97" s="5241" t="s">
        <v>2274</v>
      </c>
      <c r="G97" s="5241" t="s">
        <v>2310</v>
      </c>
      <c r="H97" s="5241" t="s">
        <v>28</v>
      </c>
      <c r="I97" s="5241" t="s">
        <v>898</v>
      </c>
    </row>
    <row customHeight="1" ht="11.25">
      <c r="A98" s="5241" t="s">
        <v>2256</v>
      </c>
      <c r="B98" s="5241" t="s">
        <v>16</v>
      </c>
      <c r="C98" s="5241" t="s">
        <v>2434</v>
      </c>
      <c r="D98" s="5241" t="s">
        <v>2435</v>
      </c>
      <c r="E98" s="5241" t="s">
        <v>2436</v>
      </c>
      <c r="F98" s="5241" t="s">
        <v>2265</v>
      </c>
      <c r="G98" s="5241" t="s">
        <v>28</v>
      </c>
      <c r="H98" s="5241" t="s">
        <v>28</v>
      </c>
      <c r="I98" s="5241" t="s">
        <v>898</v>
      </c>
    </row>
    <row customHeight="1" ht="11.25">
      <c r="A99" s="5241" t="s">
        <v>2256</v>
      </c>
      <c r="B99" s="5241" t="s">
        <v>16</v>
      </c>
      <c r="C99" s="5241" t="s">
        <v>2437</v>
      </c>
      <c r="D99" s="5241" t="s">
        <v>2438</v>
      </c>
      <c r="E99" s="5241" t="s">
        <v>2439</v>
      </c>
      <c r="F99" s="5241" t="s">
        <v>2289</v>
      </c>
      <c r="G99" s="5241" t="s">
        <v>2440</v>
      </c>
      <c r="H99" s="5241" t="s">
        <v>28</v>
      </c>
      <c r="I99" s="5241" t="s">
        <v>898</v>
      </c>
    </row>
    <row customHeight="1" ht="11.25">
      <c r="A100" s="5241" t="s">
        <v>2256</v>
      </c>
      <c r="B100" s="5241" t="s">
        <v>16</v>
      </c>
      <c r="C100" s="5241" t="s">
        <v>2470</v>
      </c>
      <c r="D100" s="5241" t="s">
        <v>2471</v>
      </c>
      <c r="E100" s="5241" t="s">
        <v>2472</v>
      </c>
      <c r="F100" s="5241" t="s">
        <v>2473</v>
      </c>
      <c r="G100" s="5241" t="s">
        <v>28</v>
      </c>
      <c r="H100" s="5241" t="s">
        <v>28</v>
      </c>
      <c r="I100" s="5241" t="s">
        <v>898</v>
      </c>
    </row>
    <row customHeight="1" ht="11.25">
      <c r="A101" s="5241" t="s">
        <v>2256</v>
      </c>
      <c r="B101" s="5241" t="s">
        <v>16</v>
      </c>
      <c r="C101" s="5241" t="s">
        <v>2480</v>
      </c>
      <c r="D101" s="5241" t="s">
        <v>2481</v>
      </c>
      <c r="E101" s="5241" t="s">
        <v>2482</v>
      </c>
      <c r="F101" s="5241" t="s">
        <v>2473</v>
      </c>
      <c r="G101" s="5241" t="s">
        <v>28</v>
      </c>
      <c r="H101" s="5241" t="s">
        <v>28</v>
      </c>
      <c r="I101" s="5241" t="s">
        <v>898</v>
      </c>
    </row>
    <row customHeight="1" ht="11.25">
      <c r="A102" s="5241" t="s">
        <v>2256</v>
      </c>
      <c r="B102" s="5241" t="s">
        <v>16</v>
      </c>
      <c r="C102" s="5241" t="s">
        <v>2483</v>
      </c>
      <c r="D102" s="5241" t="s">
        <v>2484</v>
      </c>
      <c r="E102" s="5241" t="s">
        <v>2485</v>
      </c>
      <c r="F102" s="5241" t="s">
        <v>2274</v>
      </c>
      <c r="G102" s="5241" t="s">
        <v>28</v>
      </c>
      <c r="H102" s="5241" t="s">
        <v>28</v>
      </c>
      <c r="I102" s="5241" t="s">
        <v>898</v>
      </c>
    </row>
    <row customHeight="1" ht="11.25">
      <c r="A103" s="5241" t="s">
        <v>2256</v>
      </c>
      <c r="B103" s="5241" t="s">
        <v>16</v>
      </c>
      <c r="C103" s="5241" t="s">
        <v>2496</v>
      </c>
      <c r="D103" s="5241" t="s">
        <v>2497</v>
      </c>
      <c r="E103" s="5241" t="s">
        <v>2352</v>
      </c>
      <c r="F103" s="5241" t="s">
        <v>2498</v>
      </c>
      <c r="G103" s="5241" t="s">
        <v>28</v>
      </c>
      <c r="H103" s="5241" t="s">
        <v>28</v>
      </c>
      <c r="I103" s="5241" t="s">
        <v>898</v>
      </c>
    </row>
    <row customHeight="1" ht="11.25">
      <c r="A104" s="5241" t="s">
        <v>2256</v>
      </c>
      <c r="B104" s="5241" t="s">
        <v>16</v>
      </c>
      <c r="C104" s="5241" t="s">
        <v>2499</v>
      </c>
      <c r="D104" s="5241" t="s">
        <v>2500</v>
      </c>
      <c r="E104" s="5241" t="s">
        <v>2336</v>
      </c>
      <c r="F104" s="5241" t="s">
        <v>2403</v>
      </c>
      <c r="G104" s="5241" t="s">
        <v>28</v>
      </c>
      <c r="H104" s="5241" t="s">
        <v>28</v>
      </c>
      <c r="I104" s="5241" t="s">
        <v>898</v>
      </c>
    </row>
    <row customHeight="1" ht="11.25">
      <c r="A105" s="5241" t="s">
        <v>2256</v>
      </c>
      <c r="B105" s="5241" t="s">
        <v>16</v>
      </c>
      <c r="C105" s="5241" t="s">
        <v>2501</v>
      </c>
      <c r="D105" s="5241" t="s">
        <v>2502</v>
      </c>
      <c r="E105" s="5241" t="s">
        <v>2503</v>
      </c>
      <c r="F105" s="5241" t="s">
        <v>2504</v>
      </c>
      <c r="G105" s="5241" t="s">
        <v>28</v>
      </c>
      <c r="H105" s="5241" t="s">
        <v>28</v>
      </c>
      <c r="I105" s="5241" t="s">
        <v>898</v>
      </c>
    </row>
    <row customHeight="1" ht="11.25">
      <c r="A106" s="5241" t="s">
        <v>2256</v>
      </c>
      <c r="B106" s="5241" t="s">
        <v>16</v>
      </c>
      <c r="C106" s="5241" t="s">
        <v>2518</v>
      </c>
      <c r="D106" s="5241" t="s">
        <v>2519</v>
      </c>
      <c r="E106" s="5241" t="s">
        <v>2352</v>
      </c>
      <c r="F106" s="5241" t="s">
        <v>2520</v>
      </c>
      <c r="G106" s="5241" t="s">
        <v>28</v>
      </c>
      <c r="H106" s="5241" t="s">
        <v>28</v>
      </c>
      <c r="I106" s="5241" t="s">
        <v>898</v>
      </c>
    </row>
    <row customHeight="1" ht="11.25">
      <c r="A107" s="5241" t="s">
        <v>2256</v>
      </c>
      <c r="B107" s="5241" t="s">
        <v>16</v>
      </c>
      <c r="C107" s="5241" t="s">
        <v>2257</v>
      </c>
      <c r="D107" s="5241" t="s">
        <v>2258</v>
      </c>
      <c r="E107" s="5241" t="s">
        <v>2259</v>
      </c>
      <c r="F107" s="5241" t="s">
        <v>2260</v>
      </c>
      <c r="G107" s="5241" t="s">
        <v>2261</v>
      </c>
      <c r="H107" s="5241" t="s">
        <v>28</v>
      </c>
      <c r="I107" s="5241" t="s">
        <v>858</v>
      </c>
    </row>
    <row customHeight="1" ht="11.25">
      <c r="A108" s="5241" t="s">
        <v>2256</v>
      </c>
      <c r="B108" s="5241" t="s">
        <v>16</v>
      </c>
      <c r="C108" s="5241" t="s">
        <v>2262</v>
      </c>
      <c r="D108" s="5241" t="s">
        <v>2263</v>
      </c>
      <c r="E108" s="5241" t="s">
        <v>2264</v>
      </c>
      <c r="F108" s="5241" t="s">
        <v>2265</v>
      </c>
      <c r="G108" s="5241" t="s">
        <v>2266</v>
      </c>
      <c r="H108" s="5241" t="s">
        <v>28</v>
      </c>
      <c r="I108" s="5241" t="s">
        <v>858</v>
      </c>
    </row>
    <row customHeight="1" ht="11.25">
      <c r="A109" s="5241" t="s">
        <v>2256</v>
      </c>
      <c r="B109" s="5241" t="s">
        <v>16</v>
      </c>
      <c r="C109" s="5241" t="s">
        <v>2271</v>
      </c>
      <c r="D109" s="5241" t="s">
        <v>2272</v>
      </c>
      <c r="E109" s="5241" t="s">
        <v>2273</v>
      </c>
      <c r="F109" s="5241" t="s">
        <v>2274</v>
      </c>
      <c r="G109" s="5241" t="s">
        <v>28</v>
      </c>
      <c r="H109" s="5241" t="s">
        <v>28</v>
      </c>
      <c r="I109" s="5241" t="s">
        <v>858</v>
      </c>
    </row>
    <row customHeight="1" ht="11.25">
      <c r="A110" s="5241" t="s">
        <v>2256</v>
      </c>
      <c r="B110" s="5241" t="s">
        <v>16</v>
      </c>
      <c r="C110" s="5241" t="s">
        <v>2275</v>
      </c>
      <c r="D110" s="5241" t="s">
        <v>2276</v>
      </c>
      <c r="E110" s="5241" t="s">
        <v>2277</v>
      </c>
      <c r="F110" s="5241" t="s">
        <v>2278</v>
      </c>
      <c r="G110" s="5241" t="s">
        <v>28</v>
      </c>
      <c r="H110" s="5241" t="s">
        <v>28</v>
      </c>
      <c r="I110" s="5241" t="s">
        <v>858</v>
      </c>
    </row>
    <row customHeight="1" ht="11.25">
      <c r="A111" s="5241" t="s">
        <v>2256</v>
      </c>
      <c r="B111" s="5241" t="s">
        <v>16</v>
      </c>
      <c r="C111" s="5241" t="s">
        <v>2286</v>
      </c>
      <c r="D111" s="5241" t="s">
        <v>2287</v>
      </c>
      <c r="E111" s="5241" t="s">
        <v>2288</v>
      </c>
      <c r="F111" s="5241" t="s">
        <v>2289</v>
      </c>
      <c r="G111" s="5241" t="s">
        <v>28</v>
      </c>
      <c r="H111" s="5241" t="s">
        <v>28</v>
      </c>
      <c r="I111" s="5241" t="s">
        <v>858</v>
      </c>
    </row>
    <row customHeight="1" ht="11.25">
      <c r="A112" s="5241" t="s">
        <v>2256</v>
      </c>
      <c r="B112" s="5241" t="s">
        <v>16</v>
      </c>
      <c r="C112" s="5241" t="s">
        <v>2290</v>
      </c>
      <c r="D112" s="5241" t="s">
        <v>2291</v>
      </c>
      <c r="E112" s="5241" t="s">
        <v>2292</v>
      </c>
      <c r="F112" s="5241" t="s">
        <v>2278</v>
      </c>
      <c r="G112" s="5241" t="s">
        <v>28</v>
      </c>
      <c r="H112" s="5241" t="s">
        <v>28</v>
      </c>
      <c r="I112" s="5241" t="s">
        <v>858</v>
      </c>
    </row>
    <row customHeight="1" ht="11.25">
      <c r="A113" s="5241" t="s">
        <v>2256</v>
      </c>
      <c r="B113" s="5241" t="s">
        <v>16</v>
      </c>
      <c r="C113" s="5241" t="s">
        <v>2524</v>
      </c>
      <c r="D113" s="5241" t="s">
        <v>2525</v>
      </c>
      <c r="E113" s="5241" t="s">
        <v>2526</v>
      </c>
      <c r="F113" s="5241" t="s">
        <v>2278</v>
      </c>
      <c r="G113" s="5241" t="s">
        <v>28</v>
      </c>
      <c r="H113" s="5241" t="s">
        <v>28</v>
      </c>
      <c r="I113" s="5241" t="s">
        <v>858</v>
      </c>
    </row>
    <row customHeight="1" ht="11.25">
      <c r="A114" s="5241" t="s">
        <v>2256</v>
      </c>
      <c r="B114" s="5241" t="s">
        <v>16</v>
      </c>
      <c r="C114" s="5241" t="s">
        <v>2293</v>
      </c>
      <c r="D114" s="5241" t="s">
        <v>2294</v>
      </c>
      <c r="E114" s="5241" t="s">
        <v>2295</v>
      </c>
      <c r="F114" s="5241" t="s">
        <v>2278</v>
      </c>
      <c r="G114" s="5241" t="s">
        <v>28</v>
      </c>
      <c r="H114" s="5241" t="s">
        <v>28</v>
      </c>
      <c r="I114" s="5241" t="s">
        <v>858</v>
      </c>
    </row>
    <row customHeight="1" ht="11.25">
      <c r="A115" s="5241" t="s">
        <v>2256</v>
      </c>
      <c r="B115" s="5241" t="s">
        <v>16</v>
      </c>
      <c r="C115" s="5241" t="s">
        <v>2296</v>
      </c>
      <c r="D115" s="5241" t="s">
        <v>2297</v>
      </c>
      <c r="E115" s="5241" t="s">
        <v>2298</v>
      </c>
      <c r="F115" s="5241" t="s">
        <v>2299</v>
      </c>
      <c r="G115" s="5241" t="s">
        <v>28</v>
      </c>
      <c r="H115" s="5241" t="s">
        <v>28</v>
      </c>
      <c r="I115" s="5241" t="s">
        <v>858</v>
      </c>
    </row>
    <row customHeight="1" ht="11.25">
      <c r="A116" s="5241" t="s">
        <v>2256</v>
      </c>
      <c r="B116" s="5241" t="s">
        <v>16</v>
      </c>
      <c r="C116" s="5241" t="s">
        <v>2300</v>
      </c>
      <c r="D116" s="5241" t="s">
        <v>2301</v>
      </c>
      <c r="E116" s="5241" t="s">
        <v>2302</v>
      </c>
      <c r="F116" s="5241" t="s">
        <v>2265</v>
      </c>
      <c r="G116" s="5241" t="s">
        <v>2303</v>
      </c>
      <c r="H116" s="5241" t="s">
        <v>28</v>
      </c>
      <c r="I116" s="5241" t="s">
        <v>858</v>
      </c>
    </row>
    <row customHeight="1" ht="11.25">
      <c r="A117" s="5241" t="s">
        <v>2256</v>
      </c>
      <c r="B117" s="5241" t="s">
        <v>16</v>
      </c>
      <c r="C117" s="5241" t="s">
        <v>2307</v>
      </c>
      <c r="D117" s="5241" t="s">
        <v>2308</v>
      </c>
      <c r="E117" s="5241" t="s">
        <v>2306</v>
      </c>
      <c r="F117" s="5241" t="s">
        <v>2309</v>
      </c>
      <c r="G117" s="5241" t="s">
        <v>2310</v>
      </c>
      <c r="H117" s="5241" t="s">
        <v>28</v>
      </c>
      <c r="I117" s="5241" t="s">
        <v>858</v>
      </c>
    </row>
    <row customHeight="1" ht="11.25">
      <c r="A118" s="5241" t="s">
        <v>2256</v>
      </c>
      <c r="B118" s="5241" t="s">
        <v>16</v>
      </c>
      <c r="C118" s="5241" t="s">
        <v>2311</v>
      </c>
      <c r="D118" s="5241" t="s">
        <v>2312</v>
      </c>
      <c r="E118" s="5241" t="s">
        <v>2306</v>
      </c>
      <c r="F118" s="5241" t="s">
        <v>2299</v>
      </c>
      <c r="G118" s="5241" t="s">
        <v>28</v>
      </c>
      <c r="H118" s="5241" t="s">
        <v>28</v>
      </c>
      <c r="I118" s="5241" t="s">
        <v>858</v>
      </c>
    </row>
    <row customHeight="1" ht="11.25">
      <c r="A119" s="5241" t="s">
        <v>2256</v>
      </c>
      <c r="B119" s="5241" t="s">
        <v>16</v>
      </c>
      <c r="C119" s="5241" t="s">
        <v>2313</v>
      </c>
      <c r="D119" s="5241" t="s">
        <v>2314</v>
      </c>
      <c r="E119" s="5241" t="s">
        <v>2306</v>
      </c>
      <c r="F119" s="5241" t="s">
        <v>2315</v>
      </c>
      <c r="G119" s="5241" t="s">
        <v>2316</v>
      </c>
      <c r="H119" s="5241" t="s">
        <v>28</v>
      </c>
      <c r="I119" s="5241" t="s">
        <v>858</v>
      </c>
    </row>
    <row customHeight="1" ht="11.25">
      <c r="A120" s="5241" t="s">
        <v>2256</v>
      </c>
      <c r="B120" s="5241" t="s">
        <v>16</v>
      </c>
      <c r="C120" s="5241" t="s">
        <v>2317</v>
      </c>
      <c r="D120" s="5241" t="s">
        <v>2318</v>
      </c>
      <c r="E120" s="5241" t="s">
        <v>2306</v>
      </c>
      <c r="F120" s="5241" t="s">
        <v>2319</v>
      </c>
      <c r="G120" s="5241" t="s">
        <v>2320</v>
      </c>
      <c r="H120" s="5241" t="s">
        <v>28</v>
      </c>
      <c r="I120" s="5241" t="s">
        <v>858</v>
      </c>
    </row>
    <row customHeight="1" ht="11.25">
      <c r="A121" s="5241" t="s">
        <v>2256</v>
      </c>
      <c r="B121" s="5241" t="s">
        <v>16</v>
      </c>
      <c r="C121" s="5241" t="s">
        <v>2321</v>
      </c>
      <c r="D121" s="5241" t="s">
        <v>2322</v>
      </c>
      <c r="E121" s="5241" t="s">
        <v>2306</v>
      </c>
      <c r="F121" s="5241" t="s">
        <v>2323</v>
      </c>
      <c r="G121" s="5241" t="s">
        <v>28</v>
      </c>
      <c r="H121" s="5241" t="s">
        <v>28</v>
      </c>
      <c r="I121" s="5241" t="s">
        <v>858</v>
      </c>
    </row>
    <row customHeight="1" ht="11.25">
      <c r="A122" s="5241" t="s">
        <v>2256</v>
      </c>
      <c r="B122" s="5241" t="s">
        <v>16</v>
      </c>
      <c r="C122" s="5241" t="s">
        <v>2324</v>
      </c>
      <c r="D122" s="5241" t="s">
        <v>2325</v>
      </c>
      <c r="E122" s="5241" t="s">
        <v>2306</v>
      </c>
      <c r="F122" s="5241" t="s">
        <v>2326</v>
      </c>
      <c r="G122" s="5241" t="s">
        <v>28</v>
      </c>
      <c r="H122" s="5241" t="s">
        <v>28</v>
      </c>
      <c r="I122" s="5241" t="s">
        <v>858</v>
      </c>
    </row>
    <row customHeight="1" ht="11.25">
      <c r="A123" s="5241" t="s">
        <v>2256</v>
      </c>
      <c r="B123" s="5241" t="s">
        <v>16</v>
      </c>
      <c r="C123" s="5241" t="s">
        <v>2327</v>
      </c>
      <c r="D123" s="5241" t="s">
        <v>2328</v>
      </c>
      <c r="E123" s="5241" t="s">
        <v>2306</v>
      </c>
      <c r="F123" s="5241" t="s">
        <v>2329</v>
      </c>
      <c r="G123" s="5241" t="s">
        <v>28</v>
      </c>
      <c r="H123" s="5241" t="s">
        <v>28</v>
      </c>
      <c r="I123" s="5241" t="s">
        <v>858</v>
      </c>
    </row>
    <row customHeight="1" ht="11.25">
      <c r="A124" s="5241" t="s">
        <v>2256</v>
      </c>
      <c r="B124" s="5241" t="s">
        <v>16</v>
      </c>
      <c r="C124" s="5241" t="s">
        <v>2330</v>
      </c>
      <c r="D124" s="5241" t="s">
        <v>2331</v>
      </c>
      <c r="E124" s="5241" t="s">
        <v>2306</v>
      </c>
      <c r="F124" s="5241" t="s">
        <v>2332</v>
      </c>
      <c r="G124" s="5241" t="s">
        <v>2333</v>
      </c>
      <c r="H124" s="5241" t="s">
        <v>28</v>
      </c>
      <c r="I124" s="5241" t="s">
        <v>858</v>
      </c>
    </row>
    <row customHeight="1" ht="11.25">
      <c r="A125" s="5241" t="s">
        <v>2256</v>
      </c>
      <c r="B125" s="5241" t="s">
        <v>16</v>
      </c>
      <c r="C125" s="5241" t="s">
        <v>2334</v>
      </c>
      <c r="D125" s="5241" t="s">
        <v>2335</v>
      </c>
      <c r="E125" s="5241" t="s">
        <v>2336</v>
      </c>
      <c r="F125" s="5241" t="s">
        <v>2337</v>
      </c>
      <c r="G125" s="5241" t="s">
        <v>28</v>
      </c>
      <c r="H125" s="5241" t="s">
        <v>28</v>
      </c>
      <c r="I125" s="5241" t="s">
        <v>858</v>
      </c>
    </row>
    <row customHeight="1" ht="11.25">
      <c r="A126" s="5241" t="s">
        <v>2256</v>
      </c>
      <c r="B126" s="5241" t="s">
        <v>16</v>
      </c>
      <c r="C126" s="5241" t="s">
        <v>2341</v>
      </c>
      <c r="D126" s="5241" t="s">
        <v>2342</v>
      </c>
      <c r="E126" s="5241" t="s">
        <v>2336</v>
      </c>
      <c r="F126" s="5241" t="s">
        <v>2343</v>
      </c>
      <c r="G126" s="5241" t="s">
        <v>28</v>
      </c>
      <c r="H126" s="5241" t="s">
        <v>28</v>
      </c>
      <c r="I126" s="5241" t="s">
        <v>858</v>
      </c>
    </row>
    <row customHeight="1" ht="11.25">
      <c r="A127" s="5241" t="s">
        <v>2256</v>
      </c>
      <c r="B127" s="5241" t="s">
        <v>16</v>
      </c>
      <c r="C127" s="5241" t="s">
        <v>28</v>
      </c>
      <c r="D127" s="5241" t="s">
        <v>2344</v>
      </c>
      <c r="E127" s="5241" t="s">
        <v>2345</v>
      </c>
      <c r="F127" s="5241" t="s">
        <v>2289</v>
      </c>
      <c r="G127" s="5241" t="s">
        <v>28</v>
      </c>
      <c r="H127" s="5241" t="s">
        <v>28</v>
      </c>
      <c r="I127" s="5241" t="s">
        <v>858</v>
      </c>
    </row>
    <row customHeight="1" ht="11.25">
      <c r="A128" s="5241" t="s">
        <v>2256</v>
      </c>
      <c r="B128" s="5241" t="s">
        <v>16</v>
      </c>
      <c r="C128" s="5241" t="s">
        <v>2346</v>
      </c>
      <c r="D128" s="5241" t="s">
        <v>2347</v>
      </c>
      <c r="E128" s="5241" t="s">
        <v>2348</v>
      </c>
      <c r="F128" s="5241" t="s">
        <v>2299</v>
      </c>
      <c r="G128" s="5241" t="s">
        <v>2349</v>
      </c>
      <c r="H128" s="5241" t="s">
        <v>28</v>
      </c>
      <c r="I128" s="5241" t="s">
        <v>858</v>
      </c>
    </row>
    <row customHeight="1" ht="11.25">
      <c r="A129" s="5241" t="s">
        <v>2256</v>
      </c>
      <c r="B129" s="5241" t="s">
        <v>16</v>
      </c>
      <c r="C129" s="5241" t="s">
        <v>2527</v>
      </c>
      <c r="D129" s="5241" t="s">
        <v>2528</v>
      </c>
      <c r="E129" s="5241" t="s">
        <v>2529</v>
      </c>
      <c r="F129" s="5241" t="s">
        <v>580</v>
      </c>
      <c r="G129" s="5241" t="s">
        <v>28</v>
      </c>
      <c r="H129" s="5241" t="s">
        <v>28</v>
      </c>
      <c r="I129" s="5241" t="s">
        <v>858</v>
      </c>
    </row>
    <row customHeight="1" ht="11.25">
      <c r="A130" s="5241" t="s">
        <v>2256</v>
      </c>
      <c r="B130" s="5241" t="s">
        <v>16</v>
      </c>
      <c r="C130" s="5241" t="s">
        <v>2350</v>
      </c>
      <c r="D130" s="5241" t="s">
        <v>2351</v>
      </c>
      <c r="E130" s="5241" t="s">
        <v>2352</v>
      </c>
      <c r="F130" s="5241" t="s">
        <v>2353</v>
      </c>
      <c r="G130" s="5241" t="s">
        <v>28</v>
      </c>
      <c r="H130" s="5241" t="s">
        <v>28</v>
      </c>
      <c r="I130" s="5241" t="s">
        <v>858</v>
      </c>
    </row>
    <row customHeight="1" ht="11.25">
      <c r="A131" s="5241" t="s">
        <v>2256</v>
      </c>
      <c r="B131" s="5241" t="s">
        <v>16</v>
      </c>
      <c r="C131" s="5241" t="s">
        <v>2354</v>
      </c>
      <c r="D131" s="5241" t="s">
        <v>2355</v>
      </c>
      <c r="E131" s="5241" t="s">
        <v>2356</v>
      </c>
      <c r="F131" s="5241" t="s">
        <v>2357</v>
      </c>
      <c r="G131" s="5241" t="s">
        <v>28</v>
      </c>
      <c r="H131" s="5241" t="s">
        <v>28</v>
      </c>
      <c r="I131" s="5241" t="s">
        <v>858</v>
      </c>
    </row>
    <row customHeight="1" ht="11.25">
      <c r="A132" s="5241" t="s">
        <v>2256</v>
      </c>
      <c r="B132" s="5241" t="s">
        <v>16</v>
      </c>
      <c r="C132" s="5241" t="s">
        <v>2530</v>
      </c>
      <c r="D132" s="5241" t="s">
        <v>2531</v>
      </c>
      <c r="E132" s="5241" t="s">
        <v>2532</v>
      </c>
      <c r="F132" s="5241" t="s">
        <v>2323</v>
      </c>
      <c r="G132" s="5241" t="s">
        <v>2533</v>
      </c>
      <c r="H132" s="5241" t="s">
        <v>28</v>
      </c>
      <c r="I132" s="5241" t="s">
        <v>858</v>
      </c>
    </row>
    <row customHeight="1" ht="11.25">
      <c r="A133" s="5241" t="s">
        <v>2256</v>
      </c>
      <c r="B133" s="5241" t="s">
        <v>16</v>
      </c>
      <c r="C133" s="5241" t="s">
        <v>2358</v>
      </c>
      <c r="D133" s="5241" t="s">
        <v>2359</v>
      </c>
      <c r="E133" s="5241" t="s">
        <v>2360</v>
      </c>
      <c r="F133" s="5241" t="s">
        <v>2361</v>
      </c>
      <c r="G133" s="5241" t="s">
        <v>2362</v>
      </c>
      <c r="H133" s="5241" t="s">
        <v>28</v>
      </c>
      <c r="I133" s="5241" t="s">
        <v>858</v>
      </c>
    </row>
    <row customHeight="1" ht="11.25">
      <c r="A134" s="5241" t="s">
        <v>2256</v>
      </c>
      <c r="B134" s="5241" t="s">
        <v>16</v>
      </c>
      <c r="C134" s="5241" t="s">
        <v>2534</v>
      </c>
      <c r="D134" s="5241" t="s">
        <v>2535</v>
      </c>
      <c r="E134" s="5241" t="s">
        <v>2536</v>
      </c>
      <c r="F134" s="5241" t="s">
        <v>2323</v>
      </c>
      <c r="G134" s="5241" t="s">
        <v>28</v>
      </c>
      <c r="H134" s="5241" t="s">
        <v>28</v>
      </c>
      <c r="I134" s="5241" t="s">
        <v>858</v>
      </c>
    </row>
    <row customHeight="1" ht="11.25">
      <c r="A135" s="5241" t="s">
        <v>2256</v>
      </c>
      <c r="B135" s="5241" t="s">
        <v>16</v>
      </c>
      <c r="C135" s="5241" t="s">
        <v>2537</v>
      </c>
      <c r="D135" s="5241" t="s">
        <v>2538</v>
      </c>
      <c r="E135" s="5241" t="s">
        <v>2539</v>
      </c>
      <c r="F135" s="5241" t="s">
        <v>2278</v>
      </c>
      <c r="G135" s="5241" t="s">
        <v>28</v>
      </c>
      <c r="H135" s="5241" t="s">
        <v>28</v>
      </c>
      <c r="I135" s="5241" t="s">
        <v>858</v>
      </c>
    </row>
    <row customHeight="1" ht="11.25">
      <c r="A136" s="5241" t="s">
        <v>2256</v>
      </c>
      <c r="B136" s="5241" t="s">
        <v>16</v>
      </c>
      <c r="C136" s="5241" t="s">
        <v>2363</v>
      </c>
      <c r="D136" s="5241" t="s">
        <v>2364</v>
      </c>
      <c r="E136" s="5241" t="s">
        <v>2365</v>
      </c>
      <c r="F136" s="5241" t="s">
        <v>2366</v>
      </c>
      <c r="G136" s="5241" t="s">
        <v>2367</v>
      </c>
      <c r="H136" s="5241" t="s">
        <v>28</v>
      </c>
      <c r="I136" s="5241" t="s">
        <v>858</v>
      </c>
    </row>
    <row customHeight="1" ht="11.25">
      <c r="A137" s="5241" t="s">
        <v>2256</v>
      </c>
      <c r="B137" s="5241" t="s">
        <v>16</v>
      </c>
      <c r="C137" s="5241" t="s">
        <v>2368</v>
      </c>
      <c r="D137" s="5241" t="s">
        <v>2369</v>
      </c>
      <c r="E137" s="5241" t="s">
        <v>2336</v>
      </c>
      <c r="F137" s="5241" t="s">
        <v>2370</v>
      </c>
      <c r="G137" s="5241" t="s">
        <v>28</v>
      </c>
      <c r="H137" s="5241" t="s">
        <v>28</v>
      </c>
      <c r="I137" s="5241" t="s">
        <v>858</v>
      </c>
    </row>
    <row customHeight="1" ht="11.25">
      <c r="A138" s="5241" t="s">
        <v>2256</v>
      </c>
      <c r="B138" s="5241" t="s">
        <v>16</v>
      </c>
      <c r="C138" s="5241" t="s">
        <v>2371</v>
      </c>
      <c r="D138" s="5241" t="s">
        <v>2372</v>
      </c>
      <c r="E138" s="5241" t="s">
        <v>2259</v>
      </c>
      <c r="F138" s="5241" t="s">
        <v>2332</v>
      </c>
      <c r="G138" s="5241" t="s">
        <v>28</v>
      </c>
      <c r="H138" s="5241" t="s">
        <v>28</v>
      </c>
      <c r="I138" s="5241" t="s">
        <v>858</v>
      </c>
    </row>
    <row customHeight="1" ht="11.25">
      <c r="A139" s="5241" t="s">
        <v>2256</v>
      </c>
      <c r="B139" s="5241" t="s">
        <v>16</v>
      </c>
      <c r="C139" s="5241" t="s">
        <v>2379</v>
      </c>
      <c r="D139" s="5241" t="s">
        <v>2380</v>
      </c>
      <c r="E139" s="5241" t="s">
        <v>2381</v>
      </c>
      <c r="F139" s="5241" t="s">
        <v>2357</v>
      </c>
      <c r="G139" s="5241" t="s">
        <v>28</v>
      </c>
      <c r="H139" s="5241" t="s">
        <v>28</v>
      </c>
      <c r="I139" s="5241" t="s">
        <v>858</v>
      </c>
    </row>
    <row customHeight="1" ht="11.25">
      <c r="A140" s="5241" t="s">
        <v>2256</v>
      </c>
      <c r="B140" s="5241" t="s">
        <v>16</v>
      </c>
      <c r="C140" s="5241" t="s">
        <v>2382</v>
      </c>
      <c r="D140" s="5241" t="s">
        <v>2383</v>
      </c>
      <c r="E140" s="5241" t="s">
        <v>2384</v>
      </c>
      <c r="F140" s="5241" t="s">
        <v>2385</v>
      </c>
      <c r="G140" s="5241" t="s">
        <v>2386</v>
      </c>
      <c r="H140" s="5241" t="s">
        <v>28</v>
      </c>
      <c r="I140" s="5241" t="s">
        <v>858</v>
      </c>
    </row>
    <row customHeight="1" ht="11.25">
      <c r="A141" s="5241" t="s">
        <v>2256</v>
      </c>
      <c r="B141" s="5241" t="s">
        <v>16</v>
      </c>
      <c r="C141" s="5241" t="s">
        <v>2540</v>
      </c>
      <c r="D141" s="5241" t="s">
        <v>2541</v>
      </c>
      <c r="E141" s="5241" t="s">
        <v>2542</v>
      </c>
      <c r="F141" s="5241" t="s">
        <v>2323</v>
      </c>
      <c r="G141" s="5241" t="s">
        <v>2543</v>
      </c>
      <c r="H141" s="5241" t="s">
        <v>28</v>
      </c>
      <c r="I141" s="5241" t="s">
        <v>858</v>
      </c>
    </row>
    <row customHeight="1" ht="11.25">
      <c r="A142" s="5241" t="s">
        <v>2256</v>
      </c>
      <c r="B142" s="5241" t="s">
        <v>16</v>
      </c>
      <c r="C142" s="5241" t="s">
        <v>2390</v>
      </c>
      <c r="D142" s="5241" t="s">
        <v>2391</v>
      </c>
      <c r="E142" s="5241" t="s">
        <v>2392</v>
      </c>
      <c r="F142" s="5241" t="s">
        <v>2278</v>
      </c>
      <c r="G142" s="5241" t="s">
        <v>28</v>
      </c>
      <c r="H142" s="5241" t="s">
        <v>28</v>
      </c>
      <c r="I142" s="5241" t="s">
        <v>858</v>
      </c>
    </row>
    <row customHeight="1" ht="11.25">
      <c r="A143" s="5241" t="s">
        <v>2256</v>
      </c>
      <c r="B143" s="5241" t="s">
        <v>16</v>
      </c>
      <c r="C143" s="5241" t="s">
        <v>2400</v>
      </c>
      <c r="D143" s="5241" t="s">
        <v>2401</v>
      </c>
      <c r="E143" s="5241" t="s">
        <v>2402</v>
      </c>
      <c r="F143" s="5241" t="s">
        <v>2403</v>
      </c>
      <c r="G143" s="5241" t="s">
        <v>28</v>
      </c>
      <c r="H143" s="5241" t="s">
        <v>28</v>
      </c>
      <c r="I143" s="5241" t="s">
        <v>858</v>
      </c>
    </row>
    <row customHeight="1" ht="11.25">
      <c r="A144" s="5241" t="s">
        <v>2256</v>
      </c>
      <c r="B144" s="5241" t="s">
        <v>16</v>
      </c>
      <c r="C144" s="5241" t="s">
        <v>2404</v>
      </c>
      <c r="D144" s="5241" t="s">
        <v>2405</v>
      </c>
      <c r="E144" s="5241" t="s">
        <v>2336</v>
      </c>
      <c r="F144" s="5241" t="s">
        <v>2396</v>
      </c>
      <c r="G144" s="5241" t="s">
        <v>2406</v>
      </c>
      <c r="H144" s="5241" t="s">
        <v>28</v>
      </c>
      <c r="I144" s="5241" t="s">
        <v>858</v>
      </c>
    </row>
    <row customHeight="1" ht="11.25">
      <c r="A145" s="5241" t="s">
        <v>2256</v>
      </c>
      <c r="B145" s="5241" t="s">
        <v>16</v>
      </c>
      <c r="C145" s="5241" t="s">
        <v>2415</v>
      </c>
      <c r="D145" s="5241" t="s">
        <v>2416</v>
      </c>
      <c r="E145" s="5241" t="s">
        <v>2417</v>
      </c>
      <c r="F145" s="5241" t="s">
        <v>2418</v>
      </c>
      <c r="G145" s="5241" t="s">
        <v>2419</v>
      </c>
      <c r="H145" s="5241" t="s">
        <v>28</v>
      </c>
      <c r="I145" s="5241" t="s">
        <v>858</v>
      </c>
    </row>
    <row customHeight="1" ht="11.25">
      <c r="A146" s="5241" t="s">
        <v>2256</v>
      </c>
      <c r="B146" s="5241" t="s">
        <v>16</v>
      </c>
      <c r="C146" s="5241" t="s">
        <v>2544</v>
      </c>
      <c r="D146" s="5241" t="s">
        <v>2545</v>
      </c>
      <c r="E146" s="5241" t="s">
        <v>2546</v>
      </c>
      <c r="F146" s="5241" t="s">
        <v>2517</v>
      </c>
      <c r="G146" s="5241" t="s">
        <v>28</v>
      </c>
      <c r="H146" s="5241" t="s">
        <v>28</v>
      </c>
      <c r="I146" s="5241" t="s">
        <v>858</v>
      </c>
    </row>
    <row customHeight="1" ht="11.25">
      <c r="A147" s="5241" t="s">
        <v>2256</v>
      </c>
      <c r="B147" s="5241" t="s">
        <v>16</v>
      </c>
      <c r="C147" s="5241" t="s">
        <v>2420</v>
      </c>
      <c r="D147" s="5241" t="s">
        <v>2421</v>
      </c>
      <c r="E147" s="5241" t="s">
        <v>2422</v>
      </c>
      <c r="F147" s="5241" t="s">
        <v>2274</v>
      </c>
      <c r="G147" s="5241" t="s">
        <v>2310</v>
      </c>
      <c r="H147" s="5241" t="s">
        <v>28</v>
      </c>
      <c r="I147" s="5241" t="s">
        <v>858</v>
      </c>
    </row>
    <row customHeight="1" ht="11.25">
      <c r="A148" s="5241" t="s">
        <v>2256</v>
      </c>
      <c r="B148" s="5241" t="s">
        <v>16</v>
      </c>
      <c r="C148" s="5241" t="s">
        <v>2547</v>
      </c>
      <c r="D148" s="5241" t="s">
        <v>2548</v>
      </c>
      <c r="E148" s="5241" t="s">
        <v>2549</v>
      </c>
      <c r="F148" s="5241" t="s">
        <v>2323</v>
      </c>
      <c r="G148" s="5241" t="s">
        <v>2543</v>
      </c>
      <c r="H148" s="5241" t="s">
        <v>28</v>
      </c>
      <c r="I148" s="5241" t="s">
        <v>858</v>
      </c>
    </row>
    <row customHeight="1" ht="11.25">
      <c r="A149" s="5241" t="s">
        <v>2256</v>
      </c>
      <c r="B149" s="5241" t="s">
        <v>16</v>
      </c>
      <c r="C149" s="5241" t="s">
        <v>2434</v>
      </c>
      <c r="D149" s="5241" t="s">
        <v>2435</v>
      </c>
      <c r="E149" s="5241" t="s">
        <v>2436</v>
      </c>
      <c r="F149" s="5241" t="s">
        <v>2265</v>
      </c>
      <c r="G149" s="5241" t="s">
        <v>28</v>
      </c>
      <c r="H149" s="5241" t="s">
        <v>28</v>
      </c>
      <c r="I149" s="5241" t="s">
        <v>858</v>
      </c>
    </row>
    <row customHeight="1" ht="11.25">
      <c r="A150" s="5241" t="s">
        <v>2256</v>
      </c>
      <c r="B150" s="5241" t="s">
        <v>16</v>
      </c>
      <c r="C150" s="5241" t="s">
        <v>2441</v>
      </c>
      <c r="D150" s="5241" t="s">
        <v>2442</v>
      </c>
      <c r="E150" s="5241" t="s">
        <v>2443</v>
      </c>
      <c r="F150" s="5241" t="s">
        <v>2396</v>
      </c>
      <c r="G150" s="5241" t="s">
        <v>28</v>
      </c>
      <c r="H150" s="5241" t="s">
        <v>28</v>
      </c>
      <c r="I150" s="5241" t="s">
        <v>858</v>
      </c>
    </row>
    <row customHeight="1" ht="11.25">
      <c r="A151" s="5241" t="s">
        <v>2256</v>
      </c>
      <c r="B151" s="5241" t="s">
        <v>16</v>
      </c>
      <c r="C151" s="5241" t="s">
        <v>2444</v>
      </c>
      <c r="D151" s="5241" t="s">
        <v>2445</v>
      </c>
      <c r="E151" s="5241" t="s">
        <v>2446</v>
      </c>
      <c r="F151" s="5241" t="s">
        <v>2274</v>
      </c>
      <c r="G151" s="5241" t="s">
        <v>28</v>
      </c>
      <c r="H151" s="5241" t="s">
        <v>28</v>
      </c>
      <c r="I151" s="5241" t="s">
        <v>858</v>
      </c>
    </row>
    <row customHeight="1" ht="11.25">
      <c r="A152" s="5241" t="s">
        <v>2256</v>
      </c>
      <c r="B152" s="5241" t="s">
        <v>16</v>
      </c>
      <c r="C152" s="5241" t="s">
        <v>2550</v>
      </c>
      <c r="D152" s="5241" t="s">
        <v>2551</v>
      </c>
      <c r="E152" s="5241" t="s">
        <v>2552</v>
      </c>
      <c r="F152" s="5241" t="s">
        <v>2278</v>
      </c>
      <c r="G152" s="5241" t="s">
        <v>28</v>
      </c>
      <c r="H152" s="5241" t="s">
        <v>28</v>
      </c>
      <c r="I152" s="5241" t="s">
        <v>858</v>
      </c>
    </row>
    <row customHeight="1" ht="11.25">
      <c r="A153" s="5241" t="s">
        <v>2256</v>
      </c>
      <c r="B153" s="5241" t="s">
        <v>16</v>
      </c>
      <c r="C153" s="5241" t="s">
        <v>2457</v>
      </c>
      <c r="D153" s="5241" t="s">
        <v>2458</v>
      </c>
      <c r="E153" s="5241" t="s">
        <v>2459</v>
      </c>
      <c r="F153" s="5241" t="s">
        <v>2450</v>
      </c>
      <c r="G153" s="5241" t="s">
        <v>28</v>
      </c>
      <c r="H153" s="5241" t="s">
        <v>28</v>
      </c>
      <c r="I153" s="5241" t="s">
        <v>858</v>
      </c>
    </row>
    <row customHeight="1" ht="11.25">
      <c r="A154" s="5241" t="s">
        <v>2256</v>
      </c>
      <c r="B154" s="5241" t="s">
        <v>16</v>
      </c>
      <c r="C154" s="5241" t="s">
        <v>2465</v>
      </c>
      <c r="D154" s="5241" t="s">
        <v>2466</v>
      </c>
      <c r="E154" s="5241" t="s">
        <v>2467</v>
      </c>
      <c r="F154" s="5241" t="s">
        <v>2468</v>
      </c>
      <c r="G154" s="5241" t="s">
        <v>2469</v>
      </c>
      <c r="H154" s="5241" t="s">
        <v>28</v>
      </c>
      <c r="I154" s="5241" t="s">
        <v>858</v>
      </c>
    </row>
    <row customHeight="1" ht="11.25">
      <c r="A155" s="5241" t="s">
        <v>2256</v>
      </c>
      <c r="B155" s="5241" t="s">
        <v>16</v>
      </c>
      <c r="C155" s="5241" t="s">
        <v>2470</v>
      </c>
      <c r="D155" s="5241" t="s">
        <v>2471</v>
      </c>
      <c r="E155" s="5241" t="s">
        <v>2472</v>
      </c>
      <c r="F155" s="5241" t="s">
        <v>2473</v>
      </c>
      <c r="G155" s="5241" t="s">
        <v>28</v>
      </c>
      <c r="H155" s="5241" t="s">
        <v>28</v>
      </c>
      <c r="I155" s="5241" t="s">
        <v>858</v>
      </c>
    </row>
    <row customHeight="1" ht="11.25">
      <c r="A156" s="5241" t="s">
        <v>2256</v>
      </c>
      <c r="B156" s="5241" t="s">
        <v>16</v>
      </c>
      <c r="C156" s="5241" t="s">
        <v>2474</v>
      </c>
      <c r="D156" s="5241" t="s">
        <v>2475</v>
      </c>
      <c r="E156" s="5241" t="s">
        <v>2402</v>
      </c>
      <c r="F156" s="5241" t="s">
        <v>2260</v>
      </c>
      <c r="G156" s="5241" t="s">
        <v>28</v>
      </c>
      <c r="H156" s="5241" t="s">
        <v>28</v>
      </c>
      <c r="I156" s="5241" t="s">
        <v>858</v>
      </c>
    </row>
    <row customHeight="1" ht="11.25">
      <c r="A157" s="5241" t="s">
        <v>2256</v>
      </c>
      <c r="B157" s="5241" t="s">
        <v>16</v>
      </c>
      <c r="C157" s="5241" t="s">
        <v>2480</v>
      </c>
      <c r="D157" s="5241" t="s">
        <v>2481</v>
      </c>
      <c r="E157" s="5241" t="s">
        <v>2482</v>
      </c>
      <c r="F157" s="5241" t="s">
        <v>2473</v>
      </c>
      <c r="G157" s="5241" t="s">
        <v>28</v>
      </c>
      <c r="H157" s="5241" t="s">
        <v>28</v>
      </c>
      <c r="I157" s="5241" t="s">
        <v>858</v>
      </c>
    </row>
    <row customHeight="1" ht="11.25">
      <c r="A158" s="5241" t="s">
        <v>2256</v>
      </c>
      <c r="B158" s="5241" t="s">
        <v>16</v>
      </c>
      <c r="C158" s="5241" t="s">
        <v>2483</v>
      </c>
      <c r="D158" s="5241" t="s">
        <v>2484</v>
      </c>
      <c r="E158" s="5241" t="s">
        <v>2485</v>
      </c>
      <c r="F158" s="5241" t="s">
        <v>2274</v>
      </c>
      <c r="G158" s="5241" t="s">
        <v>28</v>
      </c>
      <c r="H158" s="5241" t="s">
        <v>28</v>
      </c>
      <c r="I158" s="5241" t="s">
        <v>858</v>
      </c>
    </row>
    <row customHeight="1" ht="11.25">
      <c r="A159" s="5241" t="s">
        <v>2256</v>
      </c>
      <c r="B159" s="5241" t="s">
        <v>16</v>
      </c>
      <c r="C159" s="5241" t="s">
        <v>2493</v>
      </c>
      <c r="D159" s="5241" t="s">
        <v>2494</v>
      </c>
      <c r="E159" s="5241" t="s">
        <v>2352</v>
      </c>
      <c r="F159" s="5241" t="s">
        <v>2495</v>
      </c>
      <c r="G159" s="5241" t="s">
        <v>28</v>
      </c>
      <c r="H159" s="5241" t="s">
        <v>28</v>
      </c>
      <c r="I159" s="5241" t="s">
        <v>858</v>
      </c>
    </row>
    <row customHeight="1" ht="11.25">
      <c r="A160" s="5241" t="s">
        <v>2256</v>
      </c>
      <c r="B160" s="5241" t="s">
        <v>16</v>
      </c>
      <c r="C160" s="5241" t="s">
        <v>2496</v>
      </c>
      <c r="D160" s="5241" t="s">
        <v>2497</v>
      </c>
      <c r="E160" s="5241" t="s">
        <v>2352</v>
      </c>
      <c r="F160" s="5241" t="s">
        <v>2498</v>
      </c>
      <c r="G160" s="5241" t="s">
        <v>28</v>
      </c>
      <c r="H160" s="5241" t="s">
        <v>28</v>
      </c>
      <c r="I160" s="5241" t="s">
        <v>858</v>
      </c>
    </row>
    <row customHeight="1" ht="11.25">
      <c r="A161" s="5241" t="s">
        <v>2256</v>
      </c>
      <c r="B161" s="5241" t="s">
        <v>16</v>
      </c>
      <c r="C161" s="5241" t="s">
        <v>2499</v>
      </c>
      <c r="D161" s="5241" t="s">
        <v>2500</v>
      </c>
      <c r="E161" s="5241" t="s">
        <v>2336</v>
      </c>
      <c r="F161" s="5241" t="s">
        <v>2403</v>
      </c>
      <c r="G161" s="5241" t="s">
        <v>28</v>
      </c>
      <c r="H161" s="5241" t="s">
        <v>28</v>
      </c>
      <c r="I161" s="5241" t="s">
        <v>858</v>
      </c>
    </row>
    <row customHeight="1" ht="11.25">
      <c r="A162" s="5241" t="s">
        <v>2256</v>
      </c>
      <c r="B162" s="5241" t="s">
        <v>16</v>
      </c>
      <c r="C162" s="5241" t="s">
        <v>2501</v>
      </c>
      <c r="D162" s="5241" t="s">
        <v>2502</v>
      </c>
      <c r="E162" s="5241" t="s">
        <v>2503</v>
      </c>
      <c r="F162" s="5241" t="s">
        <v>2504</v>
      </c>
      <c r="G162" s="5241" t="s">
        <v>28</v>
      </c>
      <c r="H162" s="5241" t="s">
        <v>28</v>
      </c>
      <c r="I162" s="5241" t="s">
        <v>858</v>
      </c>
    </row>
    <row customHeight="1" ht="11.25">
      <c r="A163" s="5241" t="s">
        <v>2256</v>
      </c>
      <c r="B163" s="5241" t="s">
        <v>16</v>
      </c>
      <c r="C163" s="5241" t="s">
        <v>2505</v>
      </c>
      <c r="D163" s="5241" t="s">
        <v>2506</v>
      </c>
      <c r="E163" s="5241" t="s">
        <v>2507</v>
      </c>
      <c r="F163" s="5241" t="s">
        <v>2508</v>
      </c>
      <c r="G163" s="5241" t="s">
        <v>28</v>
      </c>
      <c r="H163" s="5241" t="s">
        <v>28</v>
      </c>
      <c r="I163" s="5241" t="s">
        <v>858</v>
      </c>
    </row>
    <row customHeight="1" ht="11.25">
      <c r="A164" s="5241" t="s">
        <v>2256</v>
      </c>
      <c r="B164" s="5241" t="s">
        <v>16</v>
      </c>
      <c r="C164" s="5241" t="s">
        <v>2509</v>
      </c>
      <c r="D164" s="5241" t="s">
        <v>2510</v>
      </c>
      <c r="E164" s="5241" t="s">
        <v>2365</v>
      </c>
      <c r="F164" s="5241" t="s">
        <v>2492</v>
      </c>
      <c r="G164" s="5241" t="s">
        <v>2479</v>
      </c>
      <c r="H164" s="5241" t="s">
        <v>28</v>
      </c>
      <c r="I164" s="5241" t="s">
        <v>858</v>
      </c>
    </row>
    <row customHeight="1" ht="11.25">
      <c r="A165" s="5241" t="s">
        <v>2256</v>
      </c>
      <c r="B165" s="5241" t="s">
        <v>16</v>
      </c>
      <c r="C165" s="5241" t="s">
        <v>2518</v>
      </c>
      <c r="D165" s="5241" t="s">
        <v>2519</v>
      </c>
      <c r="E165" s="5241" t="s">
        <v>2352</v>
      </c>
      <c r="F165" s="5241" t="s">
        <v>2520</v>
      </c>
      <c r="G165" s="5241" t="s">
        <v>28</v>
      </c>
      <c r="H165" s="5241" t="s">
        <v>28</v>
      </c>
      <c r="I165" s="5241" t="s">
        <v>858</v>
      </c>
    </row>
    <row customHeight="1" ht="11.25">
      <c r="A166" s="5241" t="s">
        <v>2256</v>
      </c>
      <c r="B166" s="5241" t="s">
        <v>16</v>
      </c>
      <c r="C166" s="5241" t="s">
        <v>2521</v>
      </c>
      <c r="D166" s="5241" t="s">
        <v>2522</v>
      </c>
      <c r="E166" s="5241" t="s">
        <v>2507</v>
      </c>
      <c r="F166" s="5241" t="s">
        <v>2523</v>
      </c>
      <c r="G166" s="5241" t="s">
        <v>28</v>
      </c>
      <c r="H166" s="5241" t="s">
        <v>28</v>
      </c>
      <c r="I166" s="5241" t="s">
        <v>858</v>
      </c>
    </row>
    <row customHeight="1" ht="11.25">
      <c r="A167" s="5241" t="s">
        <v>2256</v>
      </c>
      <c r="B167" s="5241" t="s">
        <v>16</v>
      </c>
      <c r="C167" s="5241" t="s">
        <v>2257</v>
      </c>
      <c r="D167" s="5241" t="s">
        <v>2258</v>
      </c>
      <c r="E167" s="5241" t="s">
        <v>2259</v>
      </c>
      <c r="F167" s="5241" t="s">
        <v>2260</v>
      </c>
      <c r="G167" s="5241" t="s">
        <v>2261</v>
      </c>
      <c r="H167" s="5241" t="s">
        <v>28</v>
      </c>
      <c r="I167" s="5241" t="s">
        <v>911</v>
      </c>
    </row>
    <row customHeight="1" ht="11.25">
      <c r="A168" s="5241" t="s">
        <v>2256</v>
      </c>
      <c r="B168" s="5241" t="s">
        <v>16</v>
      </c>
      <c r="C168" s="5241" t="s">
        <v>2262</v>
      </c>
      <c r="D168" s="5241" t="s">
        <v>2263</v>
      </c>
      <c r="E168" s="5241" t="s">
        <v>2264</v>
      </c>
      <c r="F168" s="5241" t="s">
        <v>2265</v>
      </c>
      <c r="G168" s="5241" t="s">
        <v>2266</v>
      </c>
      <c r="H168" s="5241" t="s">
        <v>28</v>
      </c>
      <c r="I168" s="5241" t="s">
        <v>911</v>
      </c>
    </row>
    <row customHeight="1" ht="11.25">
      <c r="A169" s="5241" t="s">
        <v>2256</v>
      </c>
      <c r="B169" s="5241" t="s">
        <v>16</v>
      </c>
      <c r="C169" s="5241" t="s">
        <v>2286</v>
      </c>
      <c r="D169" s="5241" t="s">
        <v>2287</v>
      </c>
      <c r="E169" s="5241" t="s">
        <v>2288</v>
      </c>
      <c r="F169" s="5241" t="s">
        <v>2289</v>
      </c>
      <c r="G169" s="5241" t="s">
        <v>28</v>
      </c>
      <c r="H169" s="5241" t="s">
        <v>28</v>
      </c>
      <c r="I169" s="5241" t="s">
        <v>911</v>
      </c>
    </row>
    <row customHeight="1" ht="11.25">
      <c r="A170" s="5241" t="s">
        <v>2256</v>
      </c>
      <c r="B170" s="5241" t="s">
        <v>16</v>
      </c>
      <c r="C170" s="5241" t="s">
        <v>2290</v>
      </c>
      <c r="D170" s="5241" t="s">
        <v>2291</v>
      </c>
      <c r="E170" s="5241" t="s">
        <v>2292</v>
      </c>
      <c r="F170" s="5241" t="s">
        <v>2278</v>
      </c>
      <c r="G170" s="5241" t="s">
        <v>28</v>
      </c>
      <c r="H170" s="5241" t="s">
        <v>28</v>
      </c>
      <c r="I170" s="5241" t="s">
        <v>911</v>
      </c>
    </row>
    <row customHeight="1" ht="11.25">
      <c r="A171" s="5241" t="s">
        <v>2256</v>
      </c>
      <c r="B171" s="5241" t="s">
        <v>16</v>
      </c>
      <c r="C171" s="5241" t="s">
        <v>2296</v>
      </c>
      <c r="D171" s="5241" t="s">
        <v>2297</v>
      </c>
      <c r="E171" s="5241" t="s">
        <v>2298</v>
      </c>
      <c r="F171" s="5241" t="s">
        <v>2299</v>
      </c>
      <c r="G171" s="5241" t="s">
        <v>28</v>
      </c>
      <c r="H171" s="5241" t="s">
        <v>28</v>
      </c>
      <c r="I171" s="5241" t="s">
        <v>911</v>
      </c>
    </row>
    <row customHeight="1" ht="11.25">
      <c r="A172" s="5241" t="s">
        <v>2256</v>
      </c>
      <c r="B172" s="5241" t="s">
        <v>16</v>
      </c>
      <c r="C172" s="5241" t="s">
        <v>2300</v>
      </c>
      <c r="D172" s="5241" t="s">
        <v>2301</v>
      </c>
      <c r="E172" s="5241" t="s">
        <v>2302</v>
      </c>
      <c r="F172" s="5241" t="s">
        <v>2265</v>
      </c>
      <c r="G172" s="5241" t="s">
        <v>2303</v>
      </c>
      <c r="H172" s="5241" t="s">
        <v>28</v>
      </c>
      <c r="I172" s="5241" t="s">
        <v>911</v>
      </c>
    </row>
    <row customHeight="1" ht="11.25">
      <c r="A173" s="5241" t="s">
        <v>2256</v>
      </c>
      <c r="B173" s="5241" t="s">
        <v>16</v>
      </c>
      <c r="C173" s="5241" t="s">
        <v>2307</v>
      </c>
      <c r="D173" s="5241" t="s">
        <v>2308</v>
      </c>
      <c r="E173" s="5241" t="s">
        <v>2306</v>
      </c>
      <c r="F173" s="5241" t="s">
        <v>2309</v>
      </c>
      <c r="G173" s="5241" t="s">
        <v>2310</v>
      </c>
      <c r="H173" s="5241" t="s">
        <v>28</v>
      </c>
      <c r="I173" s="5241" t="s">
        <v>911</v>
      </c>
    </row>
    <row customHeight="1" ht="11.25">
      <c r="A174" s="5241" t="s">
        <v>2256</v>
      </c>
      <c r="B174" s="5241" t="s">
        <v>16</v>
      </c>
      <c r="C174" s="5241" t="s">
        <v>2313</v>
      </c>
      <c r="D174" s="5241" t="s">
        <v>2314</v>
      </c>
      <c r="E174" s="5241" t="s">
        <v>2306</v>
      </c>
      <c r="F174" s="5241" t="s">
        <v>2315</v>
      </c>
      <c r="G174" s="5241" t="s">
        <v>2316</v>
      </c>
      <c r="H174" s="5241" t="s">
        <v>28</v>
      </c>
      <c r="I174" s="5241" t="s">
        <v>911</v>
      </c>
    </row>
    <row customHeight="1" ht="11.25">
      <c r="A175" s="5241" t="s">
        <v>2256</v>
      </c>
      <c r="B175" s="5241" t="s">
        <v>16</v>
      </c>
      <c r="C175" s="5241" t="s">
        <v>2317</v>
      </c>
      <c r="D175" s="5241" t="s">
        <v>2318</v>
      </c>
      <c r="E175" s="5241" t="s">
        <v>2306</v>
      </c>
      <c r="F175" s="5241" t="s">
        <v>2319</v>
      </c>
      <c r="G175" s="5241" t="s">
        <v>2320</v>
      </c>
      <c r="H175" s="5241" t="s">
        <v>28</v>
      </c>
      <c r="I175" s="5241" t="s">
        <v>911</v>
      </c>
    </row>
    <row customHeight="1" ht="11.25">
      <c r="A176" s="5241" t="s">
        <v>2256</v>
      </c>
      <c r="B176" s="5241" t="s">
        <v>16</v>
      </c>
      <c r="C176" s="5241" t="s">
        <v>2327</v>
      </c>
      <c r="D176" s="5241" t="s">
        <v>2328</v>
      </c>
      <c r="E176" s="5241" t="s">
        <v>2306</v>
      </c>
      <c r="F176" s="5241" t="s">
        <v>2329</v>
      </c>
      <c r="G176" s="5241" t="s">
        <v>28</v>
      </c>
      <c r="H176" s="5241" t="s">
        <v>28</v>
      </c>
      <c r="I176" s="5241" t="s">
        <v>911</v>
      </c>
    </row>
    <row customHeight="1" ht="11.25">
      <c r="A177" s="5241" t="s">
        <v>2256</v>
      </c>
      <c r="B177" s="5241" t="s">
        <v>16</v>
      </c>
      <c r="C177" s="5241" t="s">
        <v>2330</v>
      </c>
      <c r="D177" s="5241" t="s">
        <v>2331</v>
      </c>
      <c r="E177" s="5241" t="s">
        <v>2306</v>
      </c>
      <c r="F177" s="5241" t="s">
        <v>2332</v>
      </c>
      <c r="G177" s="5241" t="s">
        <v>2333</v>
      </c>
      <c r="H177" s="5241" t="s">
        <v>28</v>
      </c>
      <c r="I177" s="5241" t="s">
        <v>911</v>
      </c>
    </row>
    <row customHeight="1" ht="11.25">
      <c r="A178" s="5241" t="s">
        <v>2256</v>
      </c>
      <c r="B178" s="5241" t="s">
        <v>16</v>
      </c>
      <c r="C178" s="5241" t="s">
        <v>2334</v>
      </c>
      <c r="D178" s="5241" t="s">
        <v>2335</v>
      </c>
      <c r="E178" s="5241" t="s">
        <v>2336</v>
      </c>
      <c r="F178" s="5241" t="s">
        <v>2337</v>
      </c>
      <c r="G178" s="5241" t="s">
        <v>28</v>
      </c>
      <c r="H178" s="5241" t="s">
        <v>28</v>
      </c>
      <c r="I178" s="5241" t="s">
        <v>911</v>
      </c>
    </row>
    <row customHeight="1" ht="11.25">
      <c r="A179" s="5241" t="s">
        <v>2256</v>
      </c>
      <c r="B179" s="5241" t="s">
        <v>16</v>
      </c>
      <c r="C179" s="5241" t="s">
        <v>2341</v>
      </c>
      <c r="D179" s="5241" t="s">
        <v>2342</v>
      </c>
      <c r="E179" s="5241" t="s">
        <v>2336</v>
      </c>
      <c r="F179" s="5241" t="s">
        <v>2343</v>
      </c>
      <c r="G179" s="5241" t="s">
        <v>28</v>
      </c>
      <c r="H179" s="5241" t="s">
        <v>28</v>
      </c>
      <c r="I179" s="5241" t="s">
        <v>911</v>
      </c>
    </row>
    <row customHeight="1" ht="11.25">
      <c r="A180" s="5241" t="s">
        <v>2256</v>
      </c>
      <c r="B180" s="5241" t="s">
        <v>16</v>
      </c>
      <c r="C180" s="5241" t="s">
        <v>28</v>
      </c>
      <c r="D180" s="5241" t="s">
        <v>2344</v>
      </c>
      <c r="E180" s="5241" t="s">
        <v>2345</v>
      </c>
      <c r="F180" s="5241" t="s">
        <v>2289</v>
      </c>
      <c r="G180" s="5241" t="s">
        <v>28</v>
      </c>
      <c r="H180" s="5241" t="s">
        <v>28</v>
      </c>
      <c r="I180" s="5241" t="s">
        <v>911</v>
      </c>
    </row>
    <row customHeight="1" ht="11.25">
      <c r="A181" s="5241" t="s">
        <v>2256</v>
      </c>
      <c r="B181" s="5241" t="s">
        <v>16</v>
      </c>
      <c r="C181" s="5241" t="s">
        <v>2346</v>
      </c>
      <c r="D181" s="5241" t="s">
        <v>2347</v>
      </c>
      <c r="E181" s="5241" t="s">
        <v>2348</v>
      </c>
      <c r="F181" s="5241" t="s">
        <v>2299</v>
      </c>
      <c r="G181" s="5241" t="s">
        <v>2349</v>
      </c>
      <c r="H181" s="5241" t="s">
        <v>28</v>
      </c>
      <c r="I181" s="5241" t="s">
        <v>911</v>
      </c>
    </row>
    <row customHeight="1" ht="11.25">
      <c r="A182" s="5241" t="s">
        <v>2256</v>
      </c>
      <c r="B182" s="5241" t="s">
        <v>16</v>
      </c>
      <c r="C182" s="5241" t="s">
        <v>2350</v>
      </c>
      <c r="D182" s="5241" t="s">
        <v>2351</v>
      </c>
      <c r="E182" s="5241" t="s">
        <v>2352</v>
      </c>
      <c r="F182" s="5241" t="s">
        <v>2353</v>
      </c>
      <c r="G182" s="5241" t="s">
        <v>28</v>
      </c>
      <c r="H182" s="5241" t="s">
        <v>28</v>
      </c>
      <c r="I182" s="5241" t="s">
        <v>911</v>
      </c>
    </row>
    <row customHeight="1" ht="11.25">
      <c r="A183" s="5241" t="s">
        <v>2256</v>
      </c>
      <c r="B183" s="5241" t="s">
        <v>16</v>
      </c>
      <c r="C183" s="5241" t="s">
        <v>2354</v>
      </c>
      <c r="D183" s="5241" t="s">
        <v>2355</v>
      </c>
      <c r="E183" s="5241" t="s">
        <v>2356</v>
      </c>
      <c r="F183" s="5241" t="s">
        <v>2357</v>
      </c>
      <c r="G183" s="5241" t="s">
        <v>28</v>
      </c>
      <c r="H183" s="5241" t="s">
        <v>28</v>
      </c>
      <c r="I183" s="5241" t="s">
        <v>911</v>
      </c>
    </row>
    <row customHeight="1" ht="11.25">
      <c r="A184" s="5241" t="s">
        <v>2256</v>
      </c>
      <c r="B184" s="5241" t="s">
        <v>16</v>
      </c>
      <c r="C184" s="5241" t="s">
        <v>2358</v>
      </c>
      <c r="D184" s="5241" t="s">
        <v>2359</v>
      </c>
      <c r="E184" s="5241" t="s">
        <v>2360</v>
      </c>
      <c r="F184" s="5241" t="s">
        <v>2361</v>
      </c>
      <c r="G184" s="5241" t="s">
        <v>2362</v>
      </c>
      <c r="H184" s="5241" t="s">
        <v>28</v>
      </c>
      <c r="I184" s="5241" t="s">
        <v>911</v>
      </c>
    </row>
    <row customHeight="1" ht="11.25">
      <c r="A185" s="5241" t="s">
        <v>2256</v>
      </c>
      <c r="B185" s="5241" t="s">
        <v>16</v>
      </c>
      <c r="C185" s="5241" t="s">
        <v>2363</v>
      </c>
      <c r="D185" s="5241" t="s">
        <v>2364</v>
      </c>
      <c r="E185" s="5241" t="s">
        <v>2365</v>
      </c>
      <c r="F185" s="5241" t="s">
        <v>2366</v>
      </c>
      <c r="G185" s="5241" t="s">
        <v>2367</v>
      </c>
      <c r="H185" s="5241" t="s">
        <v>28</v>
      </c>
      <c r="I185" s="5241" t="s">
        <v>911</v>
      </c>
    </row>
    <row customHeight="1" ht="11.25">
      <c r="A186" s="5241" t="s">
        <v>2256</v>
      </c>
      <c r="B186" s="5241" t="s">
        <v>16</v>
      </c>
      <c r="C186" s="5241" t="s">
        <v>2368</v>
      </c>
      <c r="D186" s="5241" t="s">
        <v>2369</v>
      </c>
      <c r="E186" s="5241" t="s">
        <v>2336</v>
      </c>
      <c r="F186" s="5241" t="s">
        <v>2370</v>
      </c>
      <c r="G186" s="5241" t="s">
        <v>28</v>
      </c>
      <c r="H186" s="5241" t="s">
        <v>28</v>
      </c>
      <c r="I186" s="5241" t="s">
        <v>911</v>
      </c>
    </row>
    <row customHeight="1" ht="11.25">
      <c r="A187" s="5241" t="s">
        <v>2256</v>
      </c>
      <c r="B187" s="5241" t="s">
        <v>16</v>
      </c>
      <c r="C187" s="5241" t="s">
        <v>2371</v>
      </c>
      <c r="D187" s="5241" t="s">
        <v>2372</v>
      </c>
      <c r="E187" s="5241" t="s">
        <v>2259</v>
      </c>
      <c r="F187" s="5241" t="s">
        <v>2332</v>
      </c>
      <c r="G187" s="5241" t="s">
        <v>28</v>
      </c>
      <c r="H187" s="5241" t="s">
        <v>28</v>
      </c>
      <c r="I187" s="5241" t="s">
        <v>911</v>
      </c>
    </row>
    <row customHeight="1" ht="11.25">
      <c r="A188" s="5241" t="s">
        <v>2256</v>
      </c>
      <c r="B188" s="5241" t="s">
        <v>16</v>
      </c>
      <c r="C188" s="5241" t="s">
        <v>2379</v>
      </c>
      <c r="D188" s="5241" t="s">
        <v>2380</v>
      </c>
      <c r="E188" s="5241" t="s">
        <v>2381</v>
      </c>
      <c r="F188" s="5241" t="s">
        <v>2357</v>
      </c>
      <c r="G188" s="5241" t="s">
        <v>28</v>
      </c>
      <c r="H188" s="5241" t="s">
        <v>28</v>
      </c>
      <c r="I188" s="5241" t="s">
        <v>911</v>
      </c>
    </row>
    <row customHeight="1" ht="11.25">
      <c r="A189" s="5241" t="s">
        <v>2256</v>
      </c>
      <c r="B189" s="5241" t="s">
        <v>16</v>
      </c>
      <c r="C189" s="5241" t="s">
        <v>2382</v>
      </c>
      <c r="D189" s="5241" t="s">
        <v>2383</v>
      </c>
      <c r="E189" s="5241" t="s">
        <v>2384</v>
      </c>
      <c r="F189" s="5241" t="s">
        <v>2385</v>
      </c>
      <c r="G189" s="5241" t="s">
        <v>2386</v>
      </c>
      <c r="H189" s="5241" t="s">
        <v>28</v>
      </c>
      <c r="I189" s="5241" t="s">
        <v>911</v>
      </c>
    </row>
    <row customHeight="1" ht="11.25">
      <c r="A190" s="5241" t="s">
        <v>2256</v>
      </c>
      <c r="B190" s="5241" t="s">
        <v>16</v>
      </c>
      <c r="C190" s="5241" t="s">
        <v>2390</v>
      </c>
      <c r="D190" s="5241" t="s">
        <v>2391</v>
      </c>
      <c r="E190" s="5241" t="s">
        <v>2392</v>
      </c>
      <c r="F190" s="5241" t="s">
        <v>2278</v>
      </c>
      <c r="G190" s="5241" t="s">
        <v>28</v>
      </c>
      <c r="H190" s="5241" t="s">
        <v>28</v>
      </c>
      <c r="I190" s="5241" t="s">
        <v>911</v>
      </c>
    </row>
    <row customHeight="1" ht="11.25">
      <c r="A191" s="5241" t="s">
        <v>2256</v>
      </c>
      <c r="B191" s="5241" t="s">
        <v>16</v>
      </c>
      <c r="C191" s="5241" t="s">
        <v>2397</v>
      </c>
      <c r="D191" s="5241" t="s">
        <v>2398</v>
      </c>
      <c r="E191" s="5241" t="s">
        <v>2399</v>
      </c>
      <c r="F191" s="5241" t="s">
        <v>2278</v>
      </c>
      <c r="G191" s="5241" t="s">
        <v>28</v>
      </c>
      <c r="H191" s="5241" t="s">
        <v>28</v>
      </c>
      <c r="I191" s="5241" t="s">
        <v>911</v>
      </c>
    </row>
    <row customHeight="1" ht="11.25">
      <c r="A192" s="5241" t="s">
        <v>2256</v>
      </c>
      <c r="B192" s="5241" t="s">
        <v>16</v>
      </c>
      <c r="C192" s="5241" t="s">
        <v>2400</v>
      </c>
      <c r="D192" s="5241" t="s">
        <v>2401</v>
      </c>
      <c r="E192" s="5241" t="s">
        <v>2402</v>
      </c>
      <c r="F192" s="5241" t="s">
        <v>2403</v>
      </c>
      <c r="G192" s="5241" t="s">
        <v>28</v>
      </c>
      <c r="H192" s="5241" t="s">
        <v>28</v>
      </c>
      <c r="I192" s="5241" t="s">
        <v>911</v>
      </c>
    </row>
    <row customHeight="1" ht="11.25">
      <c r="A193" s="5241" t="s">
        <v>2256</v>
      </c>
      <c r="B193" s="5241" t="s">
        <v>16</v>
      </c>
      <c r="C193" s="5241" t="s">
        <v>2404</v>
      </c>
      <c r="D193" s="5241" t="s">
        <v>2405</v>
      </c>
      <c r="E193" s="5241" t="s">
        <v>2336</v>
      </c>
      <c r="F193" s="5241" t="s">
        <v>2396</v>
      </c>
      <c r="G193" s="5241" t="s">
        <v>2406</v>
      </c>
      <c r="H193" s="5241" t="s">
        <v>28</v>
      </c>
      <c r="I193" s="5241" t="s">
        <v>911</v>
      </c>
    </row>
    <row customHeight="1" ht="11.25">
      <c r="A194" s="5241" t="s">
        <v>2256</v>
      </c>
      <c r="B194" s="5241" t="s">
        <v>16</v>
      </c>
      <c r="C194" s="5241" t="s">
        <v>2415</v>
      </c>
      <c r="D194" s="5241" t="s">
        <v>2416</v>
      </c>
      <c r="E194" s="5241" t="s">
        <v>2417</v>
      </c>
      <c r="F194" s="5241" t="s">
        <v>2418</v>
      </c>
      <c r="G194" s="5241" t="s">
        <v>2419</v>
      </c>
      <c r="H194" s="5241" t="s">
        <v>28</v>
      </c>
      <c r="I194" s="5241" t="s">
        <v>911</v>
      </c>
    </row>
    <row customHeight="1" ht="11.25">
      <c r="A195" s="5241" t="s">
        <v>2256</v>
      </c>
      <c r="B195" s="5241" t="s">
        <v>16</v>
      </c>
      <c r="C195" s="5241" t="s">
        <v>2420</v>
      </c>
      <c r="D195" s="5241" t="s">
        <v>2421</v>
      </c>
      <c r="E195" s="5241" t="s">
        <v>2422</v>
      </c>
      <c r="F195" s="5241" t="s">
        <v>2274</v>
      </c>
      <c r="G195" s="5241" t="s">
        <v>2310</v>
      </c>
      <c r="H195" s="5241" t="s">
        <v>28</v>
      </c>
      <c r="I195" s="5241" t="s">
        <v>911</v>
      </c>
    </row>
    <row customHeight="1" ht="11.25">
      <c r="A196" s="5241" t="s">
        <v>2256</v>
      </c>
      <c r="B196" s="5241" t="s">
        <v>16</v>
      </c>
      <c r="C196" s="5241" t="s">
        <v>2434</v>
      </c>
      <c r="D196" s="5241" t="s">
        <v>2435</v>
      </c>
      <c r="E196" s="5241" t="s">
        <v>2436</v>
      </c>
      <c r="F196" s="5241" t="s">
        <v>2265</v>
      </c>
      <c r="G196" s="5241" t="s">
        <v>28</v>
      </c>
      <c r="H196" s="5241" t="s">
        <v>28</v>
      </c>
      <c r="I196" s="5241" t="s">
        <v>911</v>
      </c>
    </row>
    <row customHeight="1" ht="11.25">
      <c r="A197" s="5241" t="s">
        <v>2256</v>
      </c>
      <c r="B197" s="5241" t="s">
        <v>16</v>
      </c>
      <c r="C197" s="5241" t="s">
        <v>2457</v>
      </c>
      <c r="D197" s="5241" t="s">
        <v>2458</v>
      </c>
      <c r="E197" s="5241" t="s">
        <v>2459</v>
      </c>
      <c r="F197" s="5241" t="s">
        <v>2450</v>
      </c>
      <c r="G197" s="5241" t="s">
        <v>28</v>
      </c>
      <c r="H197" s="5241" t="s">
        <v>28</v>
      </c>
      <c r="I197" s="5241" t="s">
        <v>911</v>
      </c>
    </row>
    <row customHeight="1" ht="11.25">
      <c r="A198" s="5241" t="s">
        <v>2256</v>
      </c>
      <c r="B198" s="5241" t="s">
        <v>16</v>
      </c>
      <c r="C198" s="5241" t="s">
        <v>2465</v>
      </c>
      <c r="D198" s="5241" t="s">
        <v>2466</v>
      </c>
      <c r="E198" s="5241" t="s">
        <v>2467</v>
      </c>
      <c r="F198" s="5241" t="s">
        <v>2468</v>
      </c>
      <c r="G198" s="5241" t="s">
        <v>2469</v>
      </c>
      <c r="H198" s="5241" t="s">
        <v>28</v>
      </c>
      <c r="I198" s="5241" t="s">
        <v>911</v>
      </c>
    </row>
    <row customHeight="1" ht="11.25">
      <c r="A199" s="5241" t="s">
        <v>2256</v>
      </c>
      <c r="B199" s="5241" t="s">
        <v>16</v>
      </c>
      <c r="C199" s="5241" t="s">
        <v>2470</v>
      </c>
      <c r="D199" s="5241" t="s">
        <v>2471</v>
      </c>
      <c r="E199" s="5241" t="s">
        <v>2472</v>
      </c>
      <c r="F199" s="5241" t="s">
        <v>2473</v>
      </c>
      <c r="G199" s="5241" t="s">
        <v>28</v>
      </c>
      <c r="H199" s="5241" t="s">
        <v>28</v>
      </c>
      <c r="I199" s="5241" t="s">
        <v>911</v>
      </c>
    </row>
    <row customHeight="1" ht="11.25">
      <c r="A200" s="5241" t="s">
        <v>2256</v>
      </c>
      <c r="B200" s="5241" t="s">
        <v>16</v>
      </c>
      <c r="C200" s="5241" t="s">
        <v>2480</v>
      </c>
      <c r="D200" s="5241" t="s">
        <v>2481</v>
      </c>
      <c r="E200" s="5241" t="s">
        <v>2482</v>
      </c>
      <c r="F200" s="5241" t="s">
        <v>2473</v>
      </c>
      <c r="G200" s="5241" t="s">
        <v>28</v>
      </c>
      <c r="H200" s="5241" t="s">
        <v>28</v>
      </c>
      <c r="I200" s="5241" t="s">
        <v>911</v>
      </c>
    </row>
    <row customHeight="1" ht="11.25">
      <c r="A201" s="5241" t="s">
        <v>2256</v>
      </c>
      <c r="B201" s="5241" t="s">
        <v>16</v>
      </c>
      <c r="C201" s="5241" t="s">
        <v>2493</v>
      </c>
      <c r="D201" s="5241" t="s">
        <v>2494</v>
      </c>
      <c r="E201" s="5241" t="s">
        <v>2352</v>
      </c>
      <c r="F201" s="5241" t="s">
        <v>2495</v>
      </c>
      <c r="G201" s="5241" t="s">
        <v>28</v>
      </c>
      <c r="H201" s="5241" t="s">
        <v>28</v>
      </c>
      <c r="I201" s="5241" t="s">
        <v>911</v>
      </c>
    </row>
    <row customHeight="1" ht="11.25">
      <c r="A202" s="5241" t="s">
        <v>2256</v>
      </c>
      <c r="B202" s="5241" t="s">
        <v>16</v>
      </c>
      <c r="C202" s="5241" t="s">
        <v>2496</v>
      </c>
      <c r="D202" s="5241" t="s">
        <v>2497</v>
      </c>
      <c r="E202" s="5241" t="s">
        <v>2352</v>
      </c>
      <c r="F202" s="5241" t="s">
        <v>2498</v>
      </c>
      <c r="G202" s="5241" t="s">
        <v>28</v>
      </c>
      <c r="H202" s="5241" t="s">
        <v>28</v>
      </c>
      <c r="I202" s="5241" t="s">
        <v>911</v>
      </c>
    </row>
    <row customHeight="1" ht="11.25">
      <c r="A203" s="5241" t="s">
        <v>2256</v>
      </c>
      <c r="B203" s="5241" t="s">
        <v>16</v>
      </c>
      <c r="C203" s="5241" t="s">
        <v>2499</v>
      </c>
      <c r="D203" s="5241" t="s">
        <v>2500</v>
      </c>
      <c r="E203" s="5241" t="s">
        <v>2336</v>
      </c>
      <c r="F203" s="5241" t="s">
        <v>2403</v>
      </c>
      <c r="G203" s="5241" t="s">
        <v>28</v>
      </c>
      <c r="H203" s="5241" t="s">
        <v>28</v>
      </c>
      <c r="I203" s="5241" t="s">
        <v>911</v>
      </c>
    </row>
    <row customHeight="1" ht="11.25">
      <c r="A204" s="5241" t="s">
        <v>2256</v>
      </c>
      <c r="B204" s="5241" t="s">
        <v>16</v>
      </c>
      <c r="C204" s="5241" t="s">
        <v>2501</v>
      </c>
      <c r="D204" s="5241" t="s">
        <v>2502</v>
      </c>
      <c r="E204" s="5241" t="s">
        <v>2503</v>
      </c>
      <c r="F204" s="5241" t="s">
        <v>2504</v>
      </c>
      <c r="G204" s="5241" t="s">
        <v>28</v>
      </c>
      <c r="H204" s="5241" t="s">
        <v>28</v>
      </c>
      <c r="I204" s="5241" t="s">
        <v>911</v>
      </c>
    </row>
    <row customHeight="1" ht="11.25">
      <c r="A205" s="5241" t="s">
        <v>2256</v>
      </c>
      <c r="B205" s="5241" t="s">
        <v>16</v>
      </c>
      <c r="C205" s="5241" t="s">
        <v>2505</v>
      </c>
      <c r="D205" s="5241" t="s">
        <v>2506</v>
      </c>
      <c r="E205" s="5241" t="s">
        <v>2507</v>
      </c>
      <c r="F205" s="5241" t="s">
        <v>2508</v>
      </c>
      <c r="G205" s="5241" t="s">
        <v>28</v>
      </c>
      <c r="H205" s="5241" t="s">
        <v>28</v>
      </c>
      <c r="I205" s="5241" t="s">
        <v>911</v>
      </c>
    </row>
    <row customHeight="1" ht="11.25">
      <c r="A206" s="5241" t="s">
        <v>2256</v>
      </c>
      <c r="B206" s="5241" t="s">
        <v>16</v>
      </c>
      <c r="C206" s="5241" t="s">
        <v>2509</v>
      </c>
      <c r="D206" s="5241" t="s">
        <v>2510</v>
      </c>
      <c r="E206" s="5241" t="s">
        <v>2365</v>
      </c>
      <c r="F206" s="5241" t="s">
        <v>2492</v>
      </c>
      <c r="G206" s="5241" t="s">
        <v>2479</v>
      </c>
      <c r="H206" s="5241" t="s">
        <v>28</v>
      </c>
      <c r="I206" s="5241" t="s">
        <v>911</v>
      </c>
    </row>
    <row customHeight="1" ht="11.25">
      <c r="A207" s="5241" t="s">
        <v>2256</v>
      </c>
      <c r="B207" s="5241" t="s">
        <v>16</v>
      </c>
      <c r="C207" s="5241" t="s">
        <v>13</v>
      </c>
      <c r="D207" s="5241" t="s">
        <v>47</v>
      </c>
      <c r="E207" s="5241" t="s">
        <v>50</v>
      </c>
      <c r="F207" s="5241" t="s">
        <v>52</v>
      </c>
      <c r="G207" s="5241" t="s">
        <v>2511</v>
      </c>
      <c r="H207" s="5241" t="s">
        <v>28</v>
      </c>
      <c r="I207" s="5241" t="s">
        <v>911</v>
      </c>
    </row>
    <row customHeight="1" ht="11.25">
      <c r="A208" s="5241" t="s">
        <v>2256</v>
      </c>
      <c r="B208" s="5241" t="s">
        <v>16</v>
      </c>
      <c r="C208" s="5241" t="s">
        <v>2518</v>
      </c>
      <c r="D208" s="5241" t="s">
        <v>2519</v>
      </c>
      <c r="E208" s="5241" t="s">
        <v>2352</v>
      </c>
      <c r="F208" s="5241" t="s">
        <v>2520</v>
      </c>
      <c r="G208" s="5241" t="s">
        <v>28</v>
      </c>
      <c r="H208" s="5241" t="s">
        <v>28</v>
      </c>
      <c r="I208" s="5241" t="s">
        <v>911</v>
      </c>
    </row>
    <row customHeight="1" ht="11.25">
      <c r="A209" s="5241" t="s">
        <v>2256</v>
      </c>
      <c r="B209" s="5241" t="s">
        <v>16</v>
      </c>
      <c r="C209" s="5241" t="s">
        <v>2521</v>
      </c>
      <c r="D209" s="5241" t="s">
        <v>2522</v>
      </c>
      <c r="E209" s="5241" t="s">
        <v>2507</v>
      </c>
      <c r="F209" s="5241" t="s">
        <v>2523</v>
      </c>
      <c r="G209" s="5241" t="s">
        <v>28</v>
      </c>
      <c r="H209" s="5241" t="s">
        <v>28</v>
      </c>
      <c r="I209" s="5241" t="s">
        <v>911</v>
      </c>
    </row>
    <row customHeight="1" ht="11.25">
      <c r="A210" s="5241" t="s">
        <v>2256</v>
      </c>
      <c r="B210" s="5241" t="s">
        <v>16</v>
      </c>
      <c r="C210" s="5241" t="s">
        <v>2553</v>
      </c>
      <c r="D210" s="5241" t="s">
        <v>2554</v>
      </c>
      <c r="E210" s="5241" t="s">
        <v>2555</v>
      </c>
      <c r="F210" s="5241" t="s">
        <v>2274</v>
      </c>
      <c r="G210" s="5241" t="s">
        <v>28</v>
      </c>
      <c r="H210" s="5241" t="s">
        <v>28</v>
      </c>
      <c r="I210" s="5241" t="s">
        <v>1628</v>
      </c>
    </row>
    <row customHeight="1" ht="11.25">
      <c r="A211" s="5241" t="s">
        <v>2256</v>
      </c>
      <c r="B211" s="5241" t="s">
        <v>16</v>
      </c>
      <c r="C211" s="5241" t="s">
        <v>2556</v>
      </c>
      <c r="D211" s="5241" t="s">
        <v>2557</v>
      </c>
      <c r="E211" s="5241" t="s">
        <v>2558</v>
      </c>
      <c r="F211" s="5241" t="s">
        <v>2278</v>
      </c>
      <c r="G211" s="5241" t="s">
        <v>2559</v>
      </c>
      <c r="H211" s="5241" t="s">
        <v>28</v>
      </c>
      <c r="I211" s="5241" t="s">
        <v>1628</v>
      </c>
    </row>
    <row customHeight="1" ht="11.25">
      <c r="A212" s="5241" t="s">
        <v>2256</v>
      </c>
      <c r="B212" s="5241" t="s">
        <v>16</v>
      </c>
      <c r="C212" s="5241" t="s">
        <v>2560</v>
      </c>
      <c r="D212" s="5241" t="s">
        <v>2561</v>
      </c>
      <c r="E212" s="5241" t="s">
        <v>2562</v>
      </c>
      <c r="F212" s="5241" t="s">
        <v>2289</v>
      </c>
      <c r="G212" s="5241" t="s">
        <v>28</v>
      </c>
      <c r="H212" s="5241" t="s">
        <v>28</v>
      </c>
      <c r="I212" s="5241" t="s">
        <v>1628</v>
      </c>
    </row>
    <row customHeight="1" ht="11.25">
      <c r="A213" s="5241" t="s">
        <v>2256</v>
      </c>
      <c r="B213" s="5241" t="s">
        <v>16</v>
      </c>
      <c r="C213" s="5241" t="s">
        <v>28</v>
      </c>
      <c r="D213" s="5241" t="s">
        <v>2344</v>
      </c>
      <c r="E213" s="5241" t="s">
        <v>2345</v>
      </c>
      <c r="F213" s="5241" t="s">
        <v>2289</v>
      </c>
      <c r="G213" s="5241" t="s">
        <v>28</v>
      </c>
      <c r="H213" s="5241" t="s">
        <v>28</v>
      </c>
      <c r="I213" s="5241" t="s">
        <v>1628</v>
      </c>
    </row>
    <row customHeight="1" ht="11.25">
      <c r="A214" s="5241" t="s">
        <v>2256</v>
      </c>
      <c r="B214" s="5241" t="s">
        <v>16</v>
      </c>
      <c r="C214" s="5241" t="s">
        <v>2563</v>
      </c>
      <c r="D214" s="5241" t="s">
        <v>2564</v>
      </c>
      <c r="E214" s="5241" t="s">
        <v>2565</v>
      </c>
      <c r="F214" s="5241" t="s">
        <v>2450</v>
      </c>
      <c r="G214" s="5241" t="s">
        <v>2566</v>
      </c>
      <c r="H214" s="5241" t="s">
        <v>28</v>
      </c>
      <c r="I214" s="5241" t="s">
        <v>1628</v>
      </c>
    </row>
    <row customHeight="1" ht="11.25">
      <c r="A215" s="5241" t="s">
        <v>2256</v>
      </c>
      <c r="B215" s="5241" t="s">
        <v>16</v>
      </c>
      <c r="C215" s="5241" t="s">
        <v>2567</v>
      </c>
      <c r="D215" s="5241" t="s">
        <v>2568</v>
      </c>
      <c r="E215" s="5241" t="s">
        <v>2569</v>
      </c>
      <c r="F215" s="5241" t="s">
        <v>2450</v>
      </c>
      <c r="G215" s="5241" t="s">
        <v>2570</v>
      </c>
      <c r="H215" s="5241" t="s">
        <v>28</v>
      </c>
      <c r="I215" s="5241" t="s">
        <v>1628</v>
      </c>
    </row>
    <row customHeight="1" ht="11.25">
      <c r="A216" s="5241" t="s">
        <v>2256</v>
      </c>
      <c r="B216" s="5241" t="s">
        <v>16</v>
      </c>
      <c r="C216" s="5241" t="s">
        <v>2358</v>
      </c>
      <c r="D216" s="5241" t="s">
        <v>2359</v>
      </c>
      <c r="E216" s="5241" t="s">
        <v>2360</v>
      </c>
      <c r="F216" s="5241" t="s">
        <v>2361</v>
      </c>
      <c r="G216" s="5241" t="s">
        <v>2362</v>
      </c>
      <c r="H216" s="5241" t="s">
        <v>28</v>
      </c>
      <c r="I216" s="5241" t="s">
        <v>1628</v>
      </c>
    </row>
    <row customHeight="1" ht="11.25">
      <c r="A217" s="5241" t="s">
        <v>2256</v>
      </c>
      <c r="B217" s="5241" t="s">
        <v>16</v>
      </c>
      <c r="C217" s="5241" t="s">
        <v>2571</v>
      </c>
      <c r="D217" s="5241" t="s">
        <v>2572</v>
      </c>
      <c r="E217" s="5241" t="s">
        <v>2573</v>
      </c>
      <c r="F217" s="5241" t="s">
        <v>2265</v>
      </c>
      <c r="G217" s="5241" t="s">
        <v>2419</v>
      </c>
      <c r="H217" s="5241" t="s">
        <v>28</v>
      </c>
      <c r="I217" s="5241" t="s">
        <v>1628</v>
      </c>
    </row>
    <row customHeight="1" ht="11.25">
      <c r="A218" s="5241" t="s">
        <v>2256</v>
      </c>
      <c r="B218" s="5241" t="s">
        <v>16</v>
      </c>
      <c r="C218" s="5241" t="s">
        <v>2537</v>
      </c>
      <c r="D218" s="5241" t="s">
        <v>2538</v>
      </c>
      <c r="E218" s="5241" t="s">
        <v>2539</v>
      </c>
      <c r="F218" s="5241" t="s">
        <v>2278</v>
      </c>
      <c r="G218" s="5241" t="s">
        <v>28</v>
      </c>
      <c r="H218" s="5241" t="s">
        <v>28</v>
      </c>
      <c r="I218" s="5241" t="s">
        <v>1628</v>
      </c>
    </row>
    <row customHeight="1" ht="11.25">
      <c r="A219" s="5241" t="s">
        <v>2256</v>
      </c>
      <c r="B219" s="5241" t="s">
        <v>16</v>
      </c>
      <c r="C219" s="5241" t="s">
        <v>2382</v>
      </c>
      <c r="D219" s="5241" t="s">
        <v>2383</v>
      </c>
      <c r="E219" s="5241" t="s">
        <v>2384</v>
      </c>
      <c r="F219" s="5241" t="s">
        <v>2385</v>
      </c>
      <c r="G219" s="5241" t="s">
        <v>2386</v>
      </c>
      <c r="H219" s="5241" t="s">
        <v>28</v>
      </c>
      <c r="I219" s="5241" t="s">
        <v>1628</v>
      </c>
    </row>
    <row customHeight="1" ht="11.25">
      <c r="A220" s="5241" t="s">
        <v>2256</v>
      </c>
      <c r="B220" s="5241" t="s">
        <v>16</v>
      </c>
      <c r="C220" s="5241" t="s">
        <v>2390</v>
      </c>
      <c r="D220" s="5241" t="s">
        <v>2391</v>
      </c>
      <c r="E220" s="5241" t="s">
        <v>2392</v>
      </c>
      <c r="F220" s="5241" t="s">
        <v>2278</v>
      </c>
      <c r="G220" s="5241" t="s">
        <v>28</v>
      </c>
      <c r="H220" s="5241" t="s">
        <v>28</v>
      </c>
      <c r="I220" s="5241" t="s">
        <v>1628</v>
      </c>
    </row>
    <row customHeight="1" ht="11.25">
      <c r="A221" s="5241" t="s">
        <v>2256</v>
      </c>
      <c r="B221" s="5241" t="s">
        <v>16</v>
      </c>
      <c r="C221" s="5241" t="s">
        <v>2574</v>
      </c>
      <c r="D221" s="5241" t="s">
        <v>2575</v>
      </c>
      <c r="E221" s="5241" t="s">
        <v>2576</v>
      </c>
      <c r="F221" s="5241" t="s">
        <v>2278</v>
      </c>
      <c r="G221" s="5241" t="s">
        <v>28</v>
      </c>
      <c r="H221" s="5241" t="s">
        <v>28</v>
      </c>
      <c r="I221" s="5241" t="s">
        <v>1628</v>
      </c>
    </row>
    <row customHeight="1" ht="11.25">
      <c r="A222" s="5241" t="s">
        <v>2256</v>
      </c>
      <c r="B222" s="5241" t="s">
        <v>16</v>
      </c>
      <c r="C222" s="5241" t="s">
        <v>2577</v>
      </c>
      <c r="D222" s="5241" t="s">
        <v>2578</v>
      </c>
      <c r="E222" s="5241" t="s">
        <v>2579</v>
      </c>
      <c r="F222" s="5241" t="s">
        <v>2580</v>
      </c>
      <c r="G222" s="5241" t="s">
        <v>2581</v>
      </c>
      <c r="H222" s="5241" t="s">
        <v>28</v>
      </c>
      <c r="I222" s="5241" t="s">
        <v>1628</v>
      </c>
    </row>
    <row customHeight="1" ht="11.25">
      <c r="A223" s="5241" t="s">
        <v>2256</v>
      </c>
      <c r="B223" s="5241" t="s">
        <v>16</v>
      </c>
      <c r="C223" s="5241" t="s">
        <v>2582</v>
      </c>
      <c r="D223" s="5241" t="s">
        <v>2583</v>
      </c>
      <c r="E223" s="5241" t="s">
        <v>2584</v>
      </c>
      <c r="F223" s="5241" t="s">
        <v>2289</v>
      </c>
      <c r="G223" s="5241" t="s">
        <v>2585</v>
      </c>
      <c r="H223" s="5241" t="s">
        <v>28</v>
      </c>
      <c r="I223" s="5241" t="s">
        <v>1628</v>
      </c>
    </row>
    <row customHeight="1" ht="11.25">
      <c r="A224" s="5241" t="s">
        <v>2256</v>
      </c>
      <c r="B224" s="5241" t="s">
        <v>16</v>
      </c>
      <c r="C224" s="5241" t="s">
        <v>2586</v>
      </c>
      <c r="D224" s="5241" t="s">
        <v>2587</v>
      </c>
      <c r="E224" s="5241" t="s">
        <v>2588</v>
      </c>
      <c r="F224" s="5241" t="s">
        <v>2580</v>
      </c>
      <c r="G224" s="5241" t="s">
        <v>28</v>
      </c>
      <c r="H224" s="5241" t="s">
        <v>28</v>
      </c>
      <c r="I224" s="5241" t="s">
        <v>1628</v>
      </c>
    </row>
    <row customHeight="1" ht="11.25">
      <c r="A225" s="5241" t="s">
        <v>2256</v>
      </c>
      <c r="B225" s="5241" t="s">
        <v>16</v>
      </c>
      <c r="C225" s="5241" t="s">
        <v>2589</v>
      </c>
      <c r="D225" s="5241" t="s">
        <v>2590</v>
      </c>
      <c r="E225" s="5241" t="s">
        <v>2507</v>
      </c>
      <c r="F225" s="5241" t="s">
        <v>2274</v>
      </c>
      <c r="G225" s="5241" t="s">
        <v>2591</v>
      </c>
      <c r="H225" s="5241" t="s">
        <v>28</v>
      </c>
      <c r="I225" s="524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A5F24-58A5-075E-1434-0.53301FAA}"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2592</v>
      </c>
      <c r="B1" s="131" t="s">
        <v>2593</v>
      </c>
      <c r="C1" s="131" t="s">
        <v>2594</v>
      </c>
      <c r="D1" s="131" t="s">
        <v>2595</v>
      </c>
      <c r="E1" s="68" t="s">
        <v>2596</v>
      </c>
      <c r="F1" s="68" t="s">
        <v>2597</v>
      </c>
      <c r="G1" s="68" t="s">
        <v>2598</v>
      </c>
    </row>
    <row customHeight="1" ht="11.25">
      <c r="A2" s="442" t="s">
        <v>16</v>
      </c>
      <c r="B2" s="0" t="s">
        <v>2599</v>
      </c>
      <c r="C2" s="0" t="s">
        <v>2600</v>
      </c>
      <c r="D2" s="0" t="s">
        <v>2599</v>
      </c>
      <c r="E2" s="0" t="s">
        <v>2600</v>
      </c>
      <c r="F2" s="0" t="s">
        <v>2601</v>
      </c>
      <c r="G2" s="0" t="s">
        <v>110</v>
      </c>
    </row>
    <row customHeight="1" ht="11.25">
      <c r="A3" s="442" t="s">
        <v>16</v>
      </c>
      <c r="B3" s="0" t="s">
        <v>2602</v>
      </c>
      <c r="C3" s="0" t="s">
        <v>2603</v>
      </c>
      <c r="D3" s="0" t="s">
        <v>2602</v>
      </c>
      <c r="E3" s="0" t="s">
        <v>2603</v>
      </c>
      <c r="F3" s="0" t="s">
        <v>2601</v>
      </c>
      <c r="G3" s="0" t="s">
        <v>111</v>
      </c>
    </row>
    <row customHeight="1" ht="11.25">
      <c r="A4" s="442" t="s">
        <v>16</v>
      </c>
      <c r="B4" s="0" t="s">
        <v>2604</v>
      </c>
      <c r="C4" s="0" t="s">
        <v>2605</v>
      </c>
      <c r="D4" s="0" t="s">
        <v>2604</v>
      </c>
      <c r="E4" s="0" t="s">
        <v>2605</v>
      </c>
      <c r="F4" s="0" t="s">
        <v>2601</v>
      </c>
      <c r="G4" s="0" t="s">
        <v>91</v>
      </c>
    </row>
    <row customHeight="1" ht="11.25">
      <c r="A5" s="442" t="s">
        <v>16</v>
      </c>
      <c r="B5" s="0" t="s">
        <v>2606</v>
      </c>
      <c r="C5" s="0" t="s">
        <v>2607</v>
      </c>
      <c r="D5" s="0" t="s">
        <v>2606</v>
      </c>
      <c r="E5" s="0" t="s">
        <v>2607</v>
      </c>
      <c r="F5" s="0" t="s">
        <v>2601</v>
      </c>
      <c r="G5" s="0" t="s">
        <v>92</v>
      </c>
    </row>
    <row customHeight="1" ht="11.25">
      <c r="A6" s="442" t="s">
        <v>16</v>
      </c>
      <c r="B6" s="0" t="s">
        <v>2608</v>
      </c>
      <c r="C6" s="0" t="s">
        <v>2609</v>
      </c>
      <c r="D6" s="0" t="s">
        <v>2608</v>
      </c>
      <c r="E6" s="0" t="s">
        <v>2609</v>
      </c>
      <c r="F6" s="0" t="s">
        <v>2601</v>
      </c>
      <c r="G6" s="0" t="s">
        <v>112</v>
      </c>
    </row>
    <row customHeight="1" ht="11.25">
      <c r="A7" s="442" t="s">
        <v>16</v>
      </c>
      <c r="B7" s="0" t="s">
        <v>2610</v>
      </c>
      <c r="C7" s="0" t="s">
        <v>2611</v>
      </c>
      <c r="D7" s="0" t="s">
        <v>2610</v>
      </c>
      <c r="E7" s="0" t="s">
        <v>2611</v>
      </c>
      <c r="F7" s="0" t="s">
        <v>2601</v>
      </c>
      <c r="G7" s="0" t="s">
        <v>93</v>
      </c>
    </row>
    <row customHeight="1" ht="11.25">
      <c r="A8" s="442" t="s">
        <v>16</v>
      </c>
      <c r="B8" s="0" t="s">
        <v>2612</v>
      </c>
      <c r="C8" s="0" t="s">
        <v>2613</v>
      </c>
      <c r="D8" s="0" t="s">
        <v>2612</v>
      </c>
      <c r="E8" s="0" t="s">
        <v>2613</v>
      </c>
      <c r="F8" s="0" t="s">
        <v>2601</v>
      </c>
      <c r="G8" s="0" t="s">
        <v>94</v>
      </c>
    </row>
    <row customHeight="1" ht="11.25">
      <c r="A9" s="442" t="s">
        <v>16</v>
      </c>
      <c r="B9" s="0" t="s">
        <v>2614</v>
      </c>
      <c r="C9" s="0" t="s">
        <v>2615</v>
      </c>
      <c r="D9" s="0" t="s">
        <v>2614</v>
      </c>
      <c r="E9" s="0" t="s">
        <v>2615</v>
      </c>
      <c r="F9" s="0" t="s">
        <v>2616</v>
      </c>
      <c r="G9" s="0" t="s">
        <v>113</v>
      </c>
    </row>
    <row customHeight="1" ht="11.25">
      <c r="A10" s="442" t="s">
        <v>16</v>
      </c>
      <c r="B10" s="0" t="s">
        <v>2617</v>
      </c>
      <c r="C10" s="0" t="s">
        <v>2618</v>
      </c>
      <c r="D10" s="0" t="s">
        <v>2617</v>
      </c>
      <c r="E10" s="0" t="s">
        <v>2618</v>
      </c>
      <c r="F10" s="0" t="s">
        <v>2616</v>
      </c>
      <c r="G10" s="0" t="s">
        <v>149</v>
      </c>
    </row>
    <row customHeight="1" ht="11.25">
      <c r="A11" s="442" t="s">
        <v>16</v>
      </c>
      <c r="B11" s="0" t="s">
        <v>2619</v>
      </c>
      <c r="C11" s="0" t="s">
        <v>2620</v>
      </c>
      <c r="D11" s="0" t="s">
        <v>2619</v>
      </c>
      <c r="E11" s="0" t="s">
        <v>2620</v>
      </c>
      <c r="F11" s="0" t="s">
        <v>2616</v>
      </c>
      <c r="G11" s="0" t="s">
        <v>150</v>
      </c>
    </row>
    <row customHeight="1" ht="11.25">
      <c r="A12" s="442" t="s">
        <v>16</v>
      </c>
      <c r="B12" s="0" t="s">
        <v>101</v>
      </c>
      <c r="C12" s="0" t="s">
        <v>102</v>
      </c>
      <c r="D12" s="0" t="s">
        <v>101</v>
      </c>
      <c r="E12" s="0" t="s">
        <v>102</v>
      </c>
      <c r="F12" s="0" t="s">
        <v>2616</v>
      </c>
      <c r="G12" s="0" t="s">
        <v>100</v>
      </c>
    </row>
    <row customHeight="1" ht="11.25">
      <c r="A13" s="442" t="s">
        <v>16</v>
      </c>
      <c r="B13" s="0" t="s">
        <v>2621</v>
      </c>
      <c r="C13" s="0" t="s">
        <v>2622</v>
      </c>
      <c r="D13" s="0" t="s">
        <v>2621</v>
      </c>
      <c r="E13" s="0" t="s">
        <v>2622</v>
      </c>
      <c r="F13" s="0" t="s">
        <v>2616</v>
      </c>
      <c r="G13" s="0" t="s">
        <v>151</v>
      </c>
    </row>
    <row customHeight="1" ht="11.25">
      <c r="A14" s="442"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89FA5-1AE9-C6EF-4A06-0.CD7EC0B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2625</v>
      </c>
      <c r="B1" s="904" t="s">
        <v>2626</v>
      </c>
      <c r="C1" s="1228" t="s">
        <v>2627</v>
      </c>
      <c r="D1" s="904" t="s">
        <v>2628</v>
      </c>
      <c r="E1" s="904" t="s">
        <v>2629</v>
      </c>
      <c r="F1" s="1228" t="s">
        <v>2630</v>
      </c>
      <c r="G1" s="1228" t="s">
        <v>2631</v>
      </c>
      <c r="H1" s="1228" t="s">
        <v>2632</v>
      </c>
      <c r="I1" s="1228" t="s">
        <v>2633</v>
      </c>
    </row>
    <row customHeight="1" ht="11.25">
      <c r="A2" s="5237" t="s">
        <v>110</v>
      </c>
      <c r="B2" s="5237" t="s">
        <v>2634</v>
      </c>
      <c r="C2" s="5237" t="s">
        <v>28</v>
      </c>
      <c r="D2" s="5237" t="s">
        <v>2635</v>
      </c>
      <c r="E2" s="5237" t="s">
        <v>2636</v>
      </c>
      <c r="F2" s="5237" t="s">
        <v>28</v>
      </c>
      <c r="G2" s="5237" t="s">
        <v>28</v>
      </c>
      <c r="H2" s="5237" t="s">
        <v>28</v>
      </c>
      <c r="I2" s="5237" t="s">
        <v>28</v>
      </c>
    </row>
    <row customHeight="1" ht="11.25">
      <c r="A3" s="5237" t="s">
        <v>111</v>
      </c>
      <c r="B3" s="5237" t="s">
        <v>2637</v>
      </c>
      <c r="C3" s="5237" t="s">
        <v>28</v>
      </c>
      <c r="D3" s="5237" t="s">
        <v>2638</v>
      </c>
      <c r="E3" s="5237" t="s">
        <v>2639</v>
      </c>
      <c r="F3" s="5237" t="s">
        <v>28</v>
      </c>
      <c r="G3" s="5237" t="s">
        <v>28</v>
      </c>
      <c r="H3" s="5237" t="s">
        <v>28</v>
      </c>
      <c r="I3" s="5237" t="s">
        <v>28</v>
      </c>
    </row>
    <row customHeight="1" ht="11.25">
      <c r="A4" s="5237" t="s">
        <v>91</v>
      </c>
      <c r="B4" s="5237" t="s">
        <v>2640</v>
      </c>
      <c r="C4" s="5237" t="s">
        <v>28</v>
      </c>
      <c r="D4" s="5237" t="s">
        <v>2641</v>
      </c>
      <c r="E4" s="5237" t="s">
        <v>2642</v>
      </c>
      <c r="F4" s="5237" t="s">
        <v>28</v>
      </c>
      <c r="G4" s="5237" t="s">
        <v>28</v>
      </c>
      <c r="H4" s="5237" t="s">
        <v>28</v>
      </c>
      <c r="I4" s="5237" t="s">
        <v>28</v>
      </c>
    </row>
    <row customHeight="1" ht="11.25">
      <c r="A5" s="5237" t="s">
        <v>92</v>
      </c>
      <c r="B5" s="5237" t="s">
        <v>2643</v>
      </c>
      <c r="C5" s="5237" t="s">
        <v>28</v>
      </c>
      <c r="D5" s="5237" t="s">
        <v>2638</v>
      </c>
      <c r="E5" s="5237" t="s">
        <v>2636</v>
      </c>
      <c r="F5" s="5237" t="s">
        <v>28</v>
      </c>
      <c r="G5" s="5237" t="s">
        <v>28</v>
      </c>
      <c r="H5" s="5237" t="s">
        <v>28</v>
      </c>
      <c r="I5" s="5237" t="s">
        <v>28</v>
      </c>
    </row>
    <row customHeight="1" ht="11.25">
      <c r="A6" s="5237" t="s">
        <v>112</v>
      </c>
      <c r="B6" s="5237" t="s">
        <v>2644</v>
      </c>
      <c r="C6" s="5237" t="s">
        <v>28</v>
      </c>
      <c r="D6" s="5237" t="s">
        <v>2645</v>
      </c>
      <c r="E6" s="5237" t="s">
        <v>2646</v>
      </c>
      <c r="F6" s="5237" t="s">
        <v>28</v>
      </c>
      <c r="G6" s="5237" t="s">
        <v>28</v>
      </c>
      <c r="H6" s="5237" t="s">
        <v>28</v>
      </c>
      <c r="I6" s="5237" t="s">
        <v>28</v>
      </c>
    </row>
    <row customHeight="1" ht="11.25">
      <c r="A7" s="5237" t="s">
        <v>93</v>
      </c>
      <c r="B7" s="5237" t="s">
        <v>2647</v>
      </c>
      <c r="C7" s="5237" t="s">
        <v>28</v>
      </c>
      <c r="D7" s="5237" t="s">
        <v>2635</v>
      </c>
      <c r="E7" s="5237" t="s">
        <v>2636</v>
      </c>
      <c r="F7" s="5237" t="s">
        <v>28</v>
      </c>
      <c r="G7" s="5237" t="s">
        <v>28</v>
      </c>
      <c r="H7" s="5237" t="s">
        <v>28</v>
      </c>
      <c r="I7" s="5237" t="s">
        <v>28</v>
      </c>
    </row>
    <row customHeight="1" ht="11.25">
      <c r="A8" s="5237" t="s">
        <v>94</v>
      </c>
      <c r="B8" s="5237" t="s">
        <v>2648</v>
      </c>
      <c r="C8" s="5237" t="s">
        <v>28</v>
      </c>
      <c r="D8" s="5237" t="s">
        <v>2649</v>
      </c>
      <c r="E8" s="5237" t="s">
        <v>2639</v>
      </c>
      <c r="F8" s="5237" t="s">
        <v>28</v>
      </c>
      <c r="G8" s="5237" t="s">
        <v>28</v>
      </c>
      <c r="H8" s="5237" t="s">
        <v>28</v>
      </c>
      <c r="I8" s="5237" t="s">
        <v>28</v>
      </c>
    </row>
    <row customHeight="1" ht="11.25">
      <c r="A9" s="5237" t="s">
        <v>113</v>
      </c>
      <c r="B9" s="5237" t="s">
        <v>2650</v>
      </c>
      <c r="C9" s="5237" t="s">
        <v>28</v>
      </c>
      <c r="D9" s="5237" t="s">
        <v>2638</v>
      </c>
      <c r="E9" s="5237" t="s">
        <v>2639</v>
      </c>
      <c r="F9" s="5237" t="s">
        <v>28</v>
      </c>
      <c r="G9" s="5237" t="s">
        <v>28</v>
      </c>
      <c r="H9" s="5237" t="s">
        <v>28</v>
      </c>
      <c r="I9" s="5237" t="s">
        <v>28</v>
      </c>
    </row>
    <row customHeight="1" ht="11.25">
      <c r="A10" s="5237" t="s">
        <v>149</v>
      </c>
      <c r="B10" s="5237" t="s">
        <v>2651</v>
      </c>
      <c r="C10" s="5237" t="s">
        <v>28</v>
      </c>
      <c r="D10" s="5237" t="s">
        <v>2652</v>
      </c>
      <c r="E10" s="5237" t="s">
        <v>2653</v>
      </c>
      <c r="F10" s="5237" t="s">
        <v>28</v>
      </c>
      <c r="G10" s="5237" t="s">
        <v>28</v>
      </c>
      <c r="H10" s="5237" t="s">
        <v>28</v>
      </c>
      <c r="I10" s="5237" t="s">
        <v>28</v>
      </c>
    </row>
    <row customHeight="1" ht="11.25">
      <c r="A11" s="5237" t="s">
        <v>150</v>
      </c>
      <c r="B11" s="5237" t="s">
        <v>2654</v>
      </c>
      <c r="C11" s="5237" t="s">
        <v>28</v>
      </c>
      <c r="D11" s="5237" t="s">
        <v>2652</v>
      </c>
      <c r="E11" s="5237" t="s">
        <v>2653</v>
      </c>
      <c r="F11" s="5237" t="s">
        <v>28</v>
      </c>
      <c r="G11" s="5237" t="s">
        <v>28</v>
      </c>
      <c r="H11" s="5237" t="s">
        <v>28</v>
      </c>
      <c r="I11" s="5237" t="s">
        <v>28</v>
      </c>
    </row>
    <row customHeight="1" ht="11.25">
      <c r="A12" s="5237" t="s">
        <v>100</v>
      </c>
      <c r="B12" s="5237" t="s">
        <v>2655</v>
      </c>
      <c r="C12" s="5237" t="s">
        <v>28</v>
      </c>
      <c r="D12" s="5237" t="s">
        <v>2656</v>
      </c>
      <c r="E12" s="5237" t="s">
        <v>2657</v>
      </c>
      <c r="F12" s="5237" t="s">
        <v>28</v>
      </c>
      <c r="G12" s="5237" t="s">
        <v>28</v>
      </c>
      <c r="H12" s="5237" t="s">
        <v>28</v>
      </c>
      <c r="I12" s="5237" t="s">
        <v>28</v>
      </c>
    </row>
    <row customHeight="1" ht="11.25">
      <c r="A13" s="5237" t="s">
        <v>151</v>
      </c>
      <c r="B13" s="5237" t="s">
        <v>2658</v>
      </c>
      <c r="C13" s="5237" t="s">
        <v>28</v>
      </c>
      <c r="D13" s="5237" t="s">
        <v>2656</v>
      </c>
      <c r="E13" s="5237" t="s">
        <v>2657</v>
      </c>
      <c r="F13" s="5237" t="s">
        <v>28</v>
      </c>
      <c r="G13" s="5237" t="s">
        <v>28</v>
      </c>
      <c r="H13" s="5237" t="s">
        <v>28</v>
      </c>
      <c r="I13" s="5237" t="s">
        <v>28</v>
      </c>
    </row>
    <row customHeight="1" ht="11.25">
      <c r="A14" s="5237" t="s">
        <v>152</v>
      </c>
      <c r="B14" s="5237" t="s">
        <v>2659</v>
      </c>
      <c r="C14" s="5237" t="s">
        <v>28</v>
      </c>
      <c r="D14" s="5237" t="s">
        <v>2660</v>
      </c>
      <c r="E14" s="5237" t="s">
        <v>2639</v>
      </c>
      <c r="F14" s="5237" t="s">
        <v>28</v>
      </c>
      <c r="G14" s="5237" t="s">
        <v>28</v>
      </c>
      <c r="H14" s="5237" t="s">
        <v>28</v>
      </c>
      <c r="I14" s="5237" t="s">
        <v>28</v>
      </c>
    </row>
    <row customHeight="1" ht="11.25">
      <c r="A15" s="5237" t="s">
        <v>153</v>
      </c>
      <c r="B15" s="5237" t="s">
        <v>2661</v>
      </c>
      <c r="C15" s="5237" t="s">
        <v>28</v>
      </c>
      <c r="D15" s="5237" t="s">
        <v>2638</v>
      </c>
      <c r="E15" s="5237" t="s">
        <v>2662</v>
      </c>
      <c r="F15" s="5237" t="s">
        <v>28</v>
      </c>
      <c r="G15" s="5237" t="s">
        <v>28</v>
      </c>
      <c r="H15" s="5237" t="s">
        <v>28</v>
      </c>
      <c r="I15" s="5237" t="s">
        <v>28</v>
      </c>
    </row>
    <row customHeight="1" ht="11.25">
      <c r="A16" s="5237" t="s">
        <v>1471</v>
      </c>
      <c r="B16" s="5237" t="s">
        <v>2663</v>
      </c>
      <c r="C16" s="5237" t="s">
        <v>28</v>
      </c>
      <c r="D16" s="5237" t="s">
        <v>2638</v>
      </c>
      <c r="E16" s="5237" t="s">
        <v>2639</v>
      </c>
      <c r="F16" s="5237" t="s">
        <v>28</v>
      </c>
      <c r="G16" s="5237" t="s">
        <v>28</v>
      </c>
      <c r="H16" s="5237" t="s">
        <v>28</v>
      </c>
      <c r="I16" s="5237" t="s">
        <v>28</v>
      </c>
    </row>
    <row customHeight="1" ht="11.25">
      <c r="A17" s="5237" t="s">
        <v>1477</v>
      </c>
      <c r="B17" s="5237" t="s">
        <v>2664</v>
      </c>
      <c r="C17" s="5237" t="s">
        <v>28</v>
      </c>
      <c r="D17" s="5237" t="s">
        <v>2660</v>
      </c>
      <c r="E17" s="5237" t="s">
        <v>2639</v>
      </c>
      <c r="F17" s="5237" t="s">
        <v>28</v>
      </c>
      <c r="G17" s="5237" t="s">
        <v>28</v>
      </c>
      <c r="H17" s="5237" t="s">
        <v>28</v>
      </c>
      <c r="I17" s="5237" t="s">
        <v>28</v>
      </c>
    </row>
    <row customHeight="1" ht="11.25">
      <c r="A18" s="5237" t="s">
        <v>1489</v>
      </c>
      <c r="B18" s="5237" t="s">
        <v>2665</v>
      </c>
      <c r="C18" s="5237" t="s">
        <v>28</v>
      </c>
      <c r="D18" s="5237" t="s">
        <v>2666</v>
      </c>
      <c r="E18" s="5237" t="s">
        <v>2639</v>
      </c>
      <c r="F18" s="5237" t="s">
        <v>28</v>
      </c>
      <c r="G18" s="5237" t="s">
        <v>28</v>
      </c>
      <c r="H18" s="5237" t="s">
        <v>28</v>
      </c>
      <c r="I18" s="5237" t="s">
        <v>28</v>
      </c>
    </row>
    <row customHeight="1" ht="11.25">
      <c r="A19" s="5237" t="s">
        <v>1503</v>
      </c>
      <c r="B19" s="5237" t="s">
        <v>2667</v>
      </c>
      <c r="C19" s="5237" t="s">
        <v>28</v>
      </c>
      <c r="D19" s="5237" t="s">
        <v>2666</v>
      </c>
      <c r="E19" s="5237" t="s">
        <v>2668</v>
      </c>
      <c r="F19" s="5237" t="s">
        <v>28</v>
      </c>
      <c r="G19" s="5237" t="s">
        <v>28</v>
      </c>
      <c r="H19" s="5237" t="s">
        <v>28</v>
      </c>
      <c r="I19" s="5237" t="s">
        <v>28</v>
      </c>
    </row>
    <row customHeight="1" ht="11.25">
      <c r="A20" s="5237" t="s">
        <v>1515</v>
      </c>
      <c r="B20" s="5237" t="s">
        <v>2669</v>
      </c>
      <c r="C20" s="5237" t="s">
        <v>28</v>
      </c>
      <c r="D20" s="5237" t="s">
        <v>2666</v>
      </c>
      <c r="E20" s="5237" t="s">
        <v>2662</v>
      </c>
      <c r="F20" s="5237" t="s">
        <v>28</v>
      </c>
      <c r="G20" s="5237" t="s">
        <v>28</v>
      </c>
      <c r="H20" s="5237" t="s">
        <v>28</v>
      </c>
      <c r="I20" s="5237" t="s">
        <v>28</v>
      </c>
    </row>
    <row customHeight="1" ht="11.25">
      <c r="A21" s="5237" t="s">
        <v>1524</v>
      </c>
      <c r="B21" s="5237" t="s">
        <v>2670</v>
      </c>
      <c r="C21" s="5237" t="s">
        <v>28</v>
      </c>
      <c r="D21" s="5237" t="s">
        <v>2638</v>
      </c>
      <c r="E21" s="5237" t="s">
        <v>2639</v>
      </c>
      <c r="F21" s="5237" t="s">
        <v>28</v>
      </c>
      <c r="G21" s="5237" t="s">
        <v>28</v>
      </c>
      <c r="H21" s="5237" t="s">
        <v>28</v>
      </c>
      <c r="I21" s="5237" t="s">
        <v>28</v>
      </c>
    </row>
    <row customHeight="1" ht="11.25">
      <c r="A22" s="5237" t="s">
        <v>1540</v>
      </c>
      <c r="B22" s="5237" t="s">
        <v>2671</v>
      </c>
      <c r="C22" s="5237" t="s">
        <v>28</v>
      </c>
      <c r="D22" s="5237" t="s">
        <v>2666</v>
      </c>
      <c r="E22" s="5237" t="s">
        <v>2668</v>
      </c>
      <c r="F22" s="5237" t="s">
        <v>28</v>
      </c>
      <c r="G22" s="5237" t="s">
        <v>28</v>
      </c>
      <c r="H22" s="5237" t="s">
        <v>28</v>
      </c>
      <c r="I22" s="5237" t="s">
        <v>28</v>
      </c>
    </row>
    <row customHeight="1" ht="11.25">
      <c r="A23" s="5237" t="s">
        <v>1547</v>
      </c>
      <c r="B23" s="5237" t="s">
        <v>2672</v>
      </c>
      <c r="C23" s="5237" t="s">
        <v>28</v>
      </c>
      <c r="D23" s="5237" t="s">
        <v>2666</v>
      </c>
      <c r="E23" s="5237" t="s">
        <v>2673</v>
      </c>
      <c r="F23" s="5237" t="s">
        <v>28</v>
      </c>
      <c r="G23" s="5237" t="s">
        <v>28</v>
      </c>
      <c r="H23" s="5237" t="s">
        <v>28</v>
      </c>
      <c r="I23" s="523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DEBE1-DAC9-376A-B864-0.33CA41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76103-BB06-D6D2-191E-0.83A23F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357</v>
      </c>
      <c r="I1" s="2286"/>
      <c r="J1" s="2286"/>
      <c r="K1" s="2286"/>
      <c r="L1" s="2286"/>
      <c r="M1" s="2286"/>
      <c r="N1" s="2286"/>
      <c r="O1" s="2286"/>
      <c r="P1" s="2286"/>
      <c r="Q1" s="2286"/>
      <c r="R1" s="2286"/>
      <c r="T1" s="2286" t="s">
        <v>358</v>
      </c>
      <c r="U1" s="2286"/>
      <c r="V1" s="2286"/>
      <c r="X1" s="2286" t="s">
        <v>359</v>
      </c>
      <c r="Y1" s="2286"/>
      <c r="Z1" s="2286"/>
      <c r="AB1" s="2286" t="s">
        <v>360</v>
      </c>
      <c r="AC1" s="2286"/>
      <c r="AT1" s="516" t="s">
        <v>14</v>
      </c>
    </row>
    <row customHeight="1" ht="14.25" hidden="1">
      <c r="AT2" s="516">
        <v>0</v>
      </c>
    </row>
    <row s="3324" customFormat="1" customHeight="1" ht="5.25">
      <c r="C3" s="770"/>
      <c r="D3" s="771"/>
      <c r="E3" s="771"/>
      <c r="F3" s="771"/>
      <c r="G3" s="771"/>
      <c r="H3" s="771" t="s">
        <v>361</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305</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306</v>
      </c>
      <c r="AF7" s="2292" t="s">
        <v>306</v>
      </c>
      <c r="AG7" s="2292" t="s">
        <v>306</v>
      </c>
      <c r="AH7" s="2292" t="s">
        <v>306</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362</v>
      </c>
      <c r="I8" s="2295" t="s">
        <v>363</v>
      </c>
      <c r="J8" s="2292" t="s">
        <v>364</v>
      </c>
      <c r="K8" s="2292"/>
      <c r="L8" s="2292"/>
      <c r="M8" s="2287"/>
      <c r="N8" s="2292" t="s">
        <v>365</v>
      </c>
      <c r="O8" s="2292"/>
      <c r="P8" s="2292" t="s">
        <v>366</v>
      </c>
      <c r="Q8" s="2292"/>
      <c r="R8" s="2299" t="s">
        <v>367</v>
      </c>
      <c r="S8" s="893"/>
      <c r="T8" s="2297" t="s">
        <v>368</v>
      </c>
      <c r="U8" s="2297" t="s">
        <v>369</v>
      </c>
      <c r="V8" s="2297" t="s">
        <v>370</v>
      </c>
      <c r="W8" s="895"/>
      <c r="X8" s="2297" t="s">
        <v>371</v>
      </c>
      <c r="Y8" s="2297" t="s">
        <v>372</v>
      </c>
      <c r="Z8" s="2297" t="s">
        <v>373</v>
      </c>
      <c r="AA8" s="895"/>
      <c r="AB8" s="2297" t="s">
        <v>374</v>
      </c>
      <c r="AC8" s="2297" t="s">
        <v>367</v>
      </c>
      <c r="AD8" s="895"/>
      <c r="AE8" s="2292"/>
      <c r="AF8" s="2292"/>
      <c r="AG8" s="2292"/>
      <c r="AH8" s="2292"/>
      <c r="AT8" s="516">
        <v>26</v>
      </c>
    </row>
    <row customHeight="1" ht="46.199999999999996">
      <c r="C9" s="519"/>
      <c r="D9" s="2196"/>
      <c r="E9" s="2292"/>
      <c r="F9" s="2292"/>
      <c r="G9" s="898"/>
      <c r="H9" s="2294"/>
      <c r="I9" s="2296"/>
      <c r="J9" s="494" t="s">
        <v>375</v>
      </c>
      <c r="K9" s="494" t="s">
        <v>376</v>
      </c>
      <c r="L9" s="494" t="s">
        <v>377</v>
      </c>
      <c r="M9" s="500" t="s">
        <v>378</v>
      </c>
      <c r="N9" s="494" t="s">
        <v>379</v>
      </c>
      <c r="O9" s="494" t="s">
        <v>378</v>
      </c>
      <c r="P9" s="494" t="s">
        <v>380</v>
      </c>
      <c r="Q9" s="494" t="s">
        <v>378</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381</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382</v>
      </c>
      <c r="AF12" s="2290" t="s">
        <v>383</v>
      </c>
      <c r="AG12" s="2290" t="s">
        <v>384</v>
      </c>
      <c r="AH12" s="2290" t="s">
        <v>385</v>
      </c>
      <c r="AI12" s="516"/>
      <c r="AM12" s="580"/>
      <c r="AP12" s="569" t="s">
        <v>386</v>
      </c>
      <c r="AQ12" s="569" t="s">
        <v>386</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267E4-390F-1804-EED1-0.82100EC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131</v>
      </c>
      <c r="B1" s="252" t="s">
        <v>2674</v>
      </c>
    </row>
    <row customHeight="1" ht="11.25">
      <c r="A2" s="131" t="s">
        <v>99</v>
      </c>
      <c r="B2" s="131" t="s">
        <v>2675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E888-D15D-43D4-A9FA-0.28B413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2676</v>
      </c>
      <c r="B1" s="904" t="s">
        <v>2677</v>
      </c>
    </row>
    <row customHeight="1" ht="11.25">
      <c r="A2" s="904">
        <v>4213775</v>
      </c>
      <c r="B2" s="904" t="s">
        <v>1231</v>
      </c>
    </row>
    <row customHeight="1" ht="11.25">
      <c r="A3" s="904">
        <v>4213784</v>
      </c>
      <c r="B3" s="904" t="s">
        <v>1263</v>
      </c>
    </row>
    <row customHeight="1" ht="11.25">
      <c r="A4" s="904">
        <v>4213781</v>
      </c>
      <c r="B4" s="904" t="s">
        <v>1256</v>
      </c>
    </row>
    <row customHeight="1" ht="11.25">
      <c r="A5" s="904">
        <v>4213776</v>
      </c>
      <c r="B5" s="904" t="s">
        <v>173</v>
      </c>
    </row>
    <row customHeight="1" ht="11.25">
      <c r="A6" s="904">
        <v>4213777</v>
      </c>
      <c r="B6" s="904" t="s">
        <v>179</v>
      </c>
    </row>
    <row customHeight="1" ht="11.25">
      <c r="A7" s="904">
        <v>4213778</v>
      </c>
      <c r="B7" s="904" t="s">
        <v>185</v>
      </c>
    </row>
    <row customHeight="1" ht="11.25">
      <c r="A8" s="904">
        <v>4213780</v>
      </c>
      <c r="B8" s="904" t="s">
        <v>191</v>
      </c>
    </row>
    <row customHeight="1" ht="11.25">
      <c r="A9" s="904">
        <v>4213779</v>
      </c>
      <c r="B9" s="904" t="s">
        <v>1396</v>
      </c>
    </row>
    <row customHeight="1" ht="11.25">
      <c r="A10" s="904">
        <v>4213783</v>
      </c>
      <c r="B10" s="904" t="s">
        <v>1411</v>
      </c>
    </row>
    <row customHeight="1" ht="11.25">
      <c r="A11" s="904">
        <v>4213782</v>
      </c>
      <c r="B11" s="904"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AD8BC-8CEF-3A64-1F2E-0.ADA71C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2676</v>
      </c>
      <c r="B1" s="904" t="s">
        <v>2678</v>
      </c>
    </row>
    <row customHeight="1" ht="11.25">
      <c r="A2" s="904" t="s">
        <v>2679</v>
      </c>
      <c r="B2" s="904" t="s">
        <v>1509</v>
      </c>
    </row>
    <row customHeight="1" ht="11.25">
      <c r="A3" s="904" t="s">
        <v>2680</v>
      </c>
      <c r="B3" s="904" t="s">
        <v>1519</v>
      </c>
    </row>
    <row customHeight="1" ht="11.25">
      <c r="A4" s="904" t="s">
        <v>2681</v>
      </c>
      <c r="B4" s="904" t="s">
        <v>1528</v>
      </c>
    </row>
    <row customHeight="1" ht="11.25">
      <c r="A5" s="904" t="s">
        <v>2682</v>
      </c>
      <c r="B5" s="904" t="s">
        <v>1537</v>
      </c>
    </row>
    <row customHeight="1" ht="11.25">
      <c r="A6" s="904" t="s">
        <v>2683</v>
      </c>
      <c r="B6" s="904" t="s">
        <v>1543</v>
      </c>
    </row>
    <row customHeight="1" ht="11.25">
      <c r="A7" s="904" t="s">
        <v>2684</v>
      </c>
      <c r="B7" s="904" t="s">
        <v>1551</v>
      </c>
    </row>
    <row customHeight="1" ht="11.25">
      <c r="A8" s="904" t="s">
        <v>2685</v>
      </c>
      <c r="B8" s="904" t="s">
        <v>1558</v>
      </c>
    </row>
    <row customHeight="1" ht="11.25">
      <c r="A9" s="904" t="s">
        <v>2686</v>
      </c>
      <c r="B9" s="904" t="s">
        <v>1564</v>
      </c>
    </row>
    <row customHeight="1" ht="11.25">
      <c r="A10" s="904" t="s">
        <v>2687</v>
      </c>
      <c r="B10" s="904" t="s">
        <v>1568</v>
      </c>
    </row>
    <row customHeight="1" ht="11.25">
      <c r="A11" s="904" t="s">
        <v>2688</v>
      </c>
      <c r="B11" s="904"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F6579-15C7-90DC-AA9A-0.DAEB61C8}"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2592</v>
      </c>
      <c r="B1" s="442" t="s">
        <v>2593</v>
      </c>
      <c r="C1" s="442" t="s">
        <v>2594</v>
      </c>
      <c r="D1" s="442" t="s">
        <v>2595</v>
      </c>
      <c r="E1" s="0" t="s">
        <v>2596</v>
      </c>
      <c r="F1" s="0" t="s">
        <v>2597</v>
      </c>
      <c r="G1" s="0" t="s">
        <v>2598</v>
      </c>
    </row>
    <row customHeight="1" ht="11.25">
      <c r="A2" s="0" t="s">
        <v>16</v>
      </c>
      <c r="B2" s="0" t="s">
        <v>2599</v>
      </c>
      <c r="C2" s="0" t="s">
        <v>2600</v>
      </c>
      <c r="D2" s="0" t="s">
        <v>2599</v>
      </c>
      <c r="E2" s="0" t="s">
        <v>2600</v>
      </c>
      <c r="F2" s="0" t="s">
        <v>2601</v>
      </c>
      <c r="G2" s="0" t="s">
        <v>110</v>
      </c>
    </row>
    <row customHeight="1" ht="11.25">
      <c r="A3" s="0" t="s">
        <v>16</v>
      </c>
      <c r="B3" s="0" t="s">
        <v>2602</v>
      </c>
      <c r="C3" s="0" t="s">
        <v>2603</v>
      </c>
      <c r="D3" s="0" t="s">
        <v>2602</v>
      </c>
      <c r="E3" s="0" t="s">
        <v>2603</v>
      </c>
      <c r="F3" s="0" t="s">
        <v>2601</v>
      </c>
      <c r="G3" s="0" t="s">
        <v>111</v>
      </c>
    </row>
    <row customHeight="1" ht="11.25">
      <c r="A4" s="0" t="s">
        <v>16</v>
      </c>
      <c r="B4" s="0" t="s">
        <v>2604</v>
      </c>
      <c r="C4" s="0" t="s">
        <v>2605</v>
      </c>
      <c r="D4" s="0" t="s">
        <v>2604</v>
      </c>
      <c r="E4" s="0" t="s">
        <v>2605</v>
      </c>
      <c r="F4" s="0" t="s">
        <v>2601</v>
      </c>
      <c r="G4" s="0" t="s">
        <v>91</v>
      </c>
    </row>
    <row customHeight="1" ht="11.25">
      <c r="A5" s="0" t="s">
        <v>16</v>
      </c>
      <c r="B5" s="0" t="s">
        <v>2606</v>
      </c>
      <c r="C5" s="0" t="s">
        <v>2607</v>
      </c>
      <c r="D5" s="0" t="s">
        <v>2606</v>
      </c>
      <c r="E5" s="0" t="s">
        <v>2607</v>
      </c>
      <c r="F5" s="0" t="s">
        <v>2601</v>
      </c>
      <c r="G5" s="0" t="s">
        <v>92</v>
      </c>
    </row>
    <row customHeight="1" ht="11.25">
      <c r="A6" s="0" t="s">
        <v>16</v>
      </c>
      <c r="B6" s="0" t="s">
        <v>2608</v>
      </c>
      <c r="C6" s="0" t="s">
        <v>2609</v>
      </c>
      <c r="D6" s="0" t="s">
        <v>2608</v>
      </c>
      <c r="E6" s="0" t="s">
        <v>2609</v>
      </c>
      <c r="F6" s="0" t="s">
        <v>2601</v>
      </c>
      <c r="G6" s="0" t="s">
        <v>112</v>
      </c>
    </row>
    <row customHeight="1" ht="11.25">
      <c r="A7" s="0" t="s">
        <v>16</v>
      </c>
      <c r="B7" s="0" t="s">
        <v>2610</v>
      </c>
      <c r="C7" s="0" t="s">
        <v>2611</v>
      </c>
      <c r="D7" s="0" t="s">
        <v>2610</v>
      </c>
      <c r="E7" s="0" t="s">
        <v>2611</v>
      </c>
      <c r="F7" s="0" t="s">
        <v>2601</v>
      </c>
      <c r="G7" s="0" t="s">
        <v>93</v>
      </c>
    </row>
    <row customHeight="1" ht="11.25">
      <c r="A8" s="0" t="s">
        <v>16</v>
      </c>
      <c r="B8" s="0" t="s">
        <v>2612</v>
      </c>
      <c r="C8" s="0" t="s">
        <v>2613</v>
      </c>
      <c r="D8" s="0" t="s">
        <v>2612</v>
      </c>
      <c r="E8" s="0" t="s">
        <v>2613</v>
      </c>
      <c r="F8" s="0" t="s">
        <v>2601</v>
      </c>
      <c r="G8" s="0" t="s">
        <v>94</v>
      </c>
    </row>
    <row customHeight="1" ht="11.25">
      <c r="A9" s="0" t="s">
        <v>16</v>
      </c>
      <c r="B9" s="0" t="s">
        <v>2614</v>
      </c>
      <c r="C9" s="0" t="s">
        <v>2615</v>
      </c>
      <c r="D9" s="0" t="s">
        <v>2614</v>
      </c>
      <c r="E9" s="0" t="s">
        <v>2615</v>
      </c>
      <c r="F9" s="0" t="s">
        <v>2616</v>
      </c>
      <c r="G9" s="0" t="s">
        <v>113</v>
      </c>
    </row>
    <row customHeight="1" ht="11.25">
      <c r="A10" s="0" t="s">
        <v>16</v>
      </c>
      <c r="B10" s="0" t="s">
        <v>2617</v>
      </c>
      <c r="C10" s="0" t="s">
        <v>2618</v>
      </c>
      <c r="D10" s="0" t="s">
        <v>2617</v>
      </c>
      <c r="E10" s="0" t="s">
        <v>2618</v>
      </c>
      <c r="F10" s="0" t="s">
        <v>2616</v>
      </c>
      <c r="G10" s="0" t="s">
        <v>149</v>
      </c>
    </row>
    <row customHeight="1" ht="11.25">
      <c r="A11" s="0" t="s">
        <v>16</v>
      </c>
      <c r="B11" s="0" t="s">
        <v>2619</v>
      </c>
      <c r="C11" s="0" t="s">
        <v>2620</v>
      </c>
      <c r="D11" s="0" t="s">
        <v>2619</v>
      </c>
      <c r="E11" s="0" t="s">
        <v>2620</v>
      </c>
      <c r="F11" s="0" t="s">
        <v>2616</v>
      </c>
      <c r="G11" s="0" t="s">
        <v>150</v>
      </c>
    </row>
    <row customHeight="1" ht="11.25">
      <c r="A12" s="0" t="s">
        <v>16</v>
      </c>
      <c r="B12" s="0" t="s">
        <v>101</v>
      </c>
      <c r="C12" s="0" t="s">
        <v>102</v>
      </c>
      <c r="D12" s="0" t="s">
        <v>101</v>
      </c>
      <c r="E12" s="0" t="s">
        <v>102</v>
      </c>
      <c r="F12" s="0" t="s">
        <v>2616</v>
      </c>
      <c r="G12" s="0" t="s">
        <v>100</v>
      </c>
    </row>
    <row customHeight="1" ht="11.25">
      <c r="A13" s="0" t="s">
        <v>16</v>
      </c>
      <c r="B13" s="0" t="s">
        <v>2621</v>
      </c>
      <c r="C13" s="0" t="s">
        <v>2622</v>
      </c>
      <c r="D13" s="0" t="s">
        <v>2621</v>
      </c>
      <c r="E13" s="0" t="s">
        <v>2622</v>
      </c>
      <c r="F13" s="0" t="s">
        <v>2616</v>
      </c>
      <c r="G13" s="0" t="s">
        <v>151</v>
      </c>
    </row>
    <row customHeight="1" ht="11.25">
      <c r="A14" s="0"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BB19C-BA4C-E3AF-6E0B-0.21EED1D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2689</v>
      </c>
      <c r="B1" s="904" t="s">
        <v>2690</v>
      </c>
      <c r="C1" s="904" t="s">
        <v>1177</v>
      </c>
    </row>
    <row customHeight="1" ht="11.25">
      <c r="A2" s="904">
        <v>4189678</v>
      </c>
      <c r="B2" s="904" t="s">
        <v>2691</v>
      </c>
      <c r="C2" s="904" t="s">
        <v>2692</v>
      </c>
    </row>
    <row customHeight="1" ht="11.25">
      <c r="A3" s="904">
        <v>4190415</v>
      </c>
      <c r="B3" s="904" t="s">
        <v>2693</v>
      </c>
      <c r="C3" s="904" t="s">
        <v>2692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4D5E3-4425-4EAF-1FDE-0.552D6F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2694</v>
      </c>
      <c r="B1" s="232" t="s">
        <v>2695</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882DE-3281-BD76-9B7F-0.FBB9DB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2696</v>
      </c>
      <c r="B1" s="0" t="b">
        <v>1</v>
      </c>
    </row>
    <row customHeight="1" ht="11.25">
      <c r="A2" s="0" t="s">
        <v>2697</v>
      </c>
      <c r="B2" s="0" t="b">
        <v>0</v>
      </c>
    </row>
    <row customHeight="1" ht="11.25">
      <c r="A3" s="0" t="s">
        <v>2698</v>
      </c>
      <c r="B3" s="0" t="b">
        <v>1</v>
      </c>
    </row>
    <row customHeight="1" ht="11.25">
      <c r="A4" s="0" t="s">
        <v>2699</v>
      </c>
      <c r="B4" s="0" t="b">
        <v>0</v>
      </c>
    </row>
    <row customHeight="1" ht="11.25">
      <c r="A5" s="0" t="s">
        <v>2700</v>
      </c>
      <c r="B5" s="0" t="b">
        <v>0</v>
      </c>
    </row>
    <row customHeight="1" ht="11.25">
      <c r="A6" s="0" t="s">
        <v>2701</v>
      </c>
      <c r="B6" s="0" t="b">
        <v>0</v>
      </c>
    </row>
    <row customHeight="1" ht="11.25">
      <c r="A7" s="0" t="s">
        <v>2702</v>
      </c>
      <c r="B7" s="0" t="b">
        <v>0</v>
      </c>
    </row>
    <row customHeight="1" ht="11.25">
      <c r="A8" s="0" t="s">
        <v>2703</v>
      </c>
      <c r="B8" s="0" t="b">
        <v>0</v>
      </c>
    </row>
    <row customHeight="1" ht="11.25">
      <c r="A9" s="0" t="s">
        <v>2704</v>
      </c>
      <c r="B9" s="0" t="b">
        <v>0</v>
      </c>
    </row>
    <row customHeight="1" ht="11.25">
      <c r="A10" s="0" t="s">
        <v>2705</v>
      </c>
      <c r="B10" s="0" t="b">
        <v>0</v>
      </c>
    </row>
    <row customHeight="1" ht="11.25">
      <c r="A11" s="0" t="s">
        <v>2706</v>
      </c>
      <c r="B11" s="0" t="b">
        <v>0</v>
      </c>
    </row>
    <row customHeight="1" ht="11.25">
      <c r="A12" s="0" t="s">
        <v>2707</v>
      </c>
      <c r="B12" s="0" t="b">
        <v>0</v>
      </c>
    </row>
    <row customHeight="1" ht="11.25">
      <c r="A13" s="0" t="s">
        <v>2708</v>
      </c>
      <c r="B13" s="0" t="b">
        <v>0</v>
      </c>
    </row>
    <row customHeight="1" ht="11.25">
      <c r="A14" s="0" t="s">
        <v>2709</v>
      </c>
      <c r="B14" s="0" t="b">
        <v>1</v>
      </c>
    </row>
    <row customHeight="1" ht="11.25">
      <c r="A15" s="0" t="s">
        <v>2710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DC5F4-6885-7DA3-17AD-0.9BD7BF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BD5EC-2814-EF8E-81FA-0.860969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2711</v>
      </c>
      <c r="B1" s="136" t="s">
        <v>2712</v>
      </c>
    </row>
    <row customHeight="1" ht="11.25">
      <c r="A2" s="131" t="s">
        <v>2713</v>
      </c>
      <c r="B2" s="131" t="s">
        <v>2714</v>
      </c>
    </row>
    <row customHeight="1" ht="11.25">
      <c r="A3" s="131" t="s">
        <v>2715</v>
      </c>
      <c r="B3" s="131" t="s">
        <v>2716</v>
      </c>
    </row>
    <row customHeight="1" ht="11.25">
      <c r="A4" s="131" t="s">
        <v>2717</v>
      </c>
      <c r="B4" s="131" t="s">
        <v>2718</v>
      </c>
    </row>
    <row customHeight="1" ht="11.25">
      <c r="A5" s="131" t="s">
        <v>2719</v>
      </c>
      <c r="B5" s="131" t="s">
        <v>2720</v>
      </c>
    </row>
    <row customHeight="1" ht="11.25">
      <c r="A6" s="131" t="s">
        <v>2721</v>
      </c>
      <c r="B6" s="131" t="s">
        <v>2722</v>
      </c>
    </row>
    <row customHeight="1" ht="11.25">
      <c r="A7" s="131" t="s">
        <v>2723</v>
      </c>
      <c r="B7" s="131" t="s">
        <v>2724</v>
      </c>
    </row>
    <row customHeight="1" ht="11.25">
      <c r="A8" s="131" t="s">
        <v>2725</v>
      </c>
      <c r="B8" s="131" t="s">
        <v>2726</v>
      </c>
    </row>
    <row customHeight="1" ht="11.25">
      <c r="A9" s="131" t="s">
        <v>2727</v>
      </c>
      <c r="B9" s="131" t="s">
        <v>2728</v>
      </c>
    </row>
    <row customHeight="1" ht="11.25">
      <c r="A10" s="131" t="s">
        <v>2729</v>
      </c>
      <c r="B10" s="131" t="s">
        <v>2730</v>
      </c>
    </row>
    <row customHeight="1" ht="11.25">
      <c r="A11" s="131" t="s">
        <v>2731</v>
      </c>
      <c r="B11" s="131" t="s">
        <v>2732</v>
      </c>
    </row>
    <row customHeight="1" ht="11.25">
      <c r="A12" s="131" t="s">
        <v>2733</v>
      </c>
      <c r="B12" s="131" t="s">
        <v>2734</v>
      </c>
    </row>
    <row customHeight="1" ht="11.25">
      <c r="A13" s="131" t="s">
        <v>2735</v>
      </c>
      <c r="B13" s="131" t="s">
        <v>2736</v>
      </c>
    </row>
    <row customHeight="1" ht="11.25">
      <c r="A14" s="131" t="s">
        <v>2737</v>
      </c>
      <c r="B14" s="131" t="s">
        <v>2738</v>
      </c>
    </row>
    <row customHeight="1" ht="11.25">
      <c r="A15" s="131" t="s">
        <v>2739</v>
      </c>
      <c r="B15" s="131" t="s">
        <v>2740</v>
      </c>
    </row>
    <row customHeight="1" ht="11.25">
      <c r="A16" s="131" t="s">
        <v>2741</v>
      </c>
      <c r="B16" s="131" t="s">
        <v>2742</v>
      </c>
    </row>
    <row customHeight="1" ht="11.25">
      <c r="A17" s="131" t="s">
        <v>2743</v>
      </c>
      <c r="B17" s="131" t="s">
        <v>2744</v>
      </c>
    </row>
    <row customHeight="1" ht="11.25">
      <c r="A18" s="131" t="s">
        <v>2745</v>
      </c>
      <c r="B18" s="131" t="s">
        <v>2746</v>
      </c>
    </row>
    <row customHeight="1" ht="11.25">
      <c r="A19" s="131" t="s">
        <v>2747</v>
      </c>
      <c r="B19" s="131" t="s">
        <v>2748</v>
      </c>
    </row>
    <row customHeight="1" ht="11.25">
      <c r="A20" s="131" t="s">
        <v>2749</v>
      </c>
      <c r="B20" s="131" t="s">
        <v>2750</v>
      </c>
    </row>
    <row customHeight="1" ht="11.25">
      <c r="A21" s="131" t="s">
        <v>2751</v>
      </c>
      <c r="B21" s="131" t="s">
        <v>2752</v>
      </c>
    </row>
    <row customHeight="1" ht="11.25">
      <c r="A22" s="131" t="s">
        <v>2753</v>
      </c>
      <c r="B22" s="131" t="s">
        <v>2754</v>
      </c>
    </row>
    <row customHeight="1" ht="11.25">
      <c r="A23" s="131" t="s">
        <v>2755</v>
      </c>
      <c r="B23" s="131" t="s">
        <v>2756</v>
      </c>
    </row>
    <row customHeight="1" ht="11.25">
      <c r="A24" s="131" t="s">
        <v>2757</v>
      </c>
      <c r="B24" s="131" t="s">
        <v>2758</v>
      </c>
    </row>
    <row customHeight="1" ht="11.25">
      <c r="A25" s="131" t="s">
        <v>2759</v>
      </c>
      <c r="B25" s="131" t="s">
        <v>2760</v>
      </c>
    </row>
    <row customHeight="1" ht="11.25">
      <c r="A26" s="131" t="s">
        <v>2761</v>
      </c>
      <c r="B26" s="131" t="s">
        <v>2762</v>
      </c>
    </row>
    <row customHeight="1" ht="11.25">
      <c r="A27" s="131" t="s">
        <v>2763</v>
      </c>
      <c r="B27" s="131" t="s">
        <v>2764</v>
      </c>
    </row>
    <row customHeight="1" ht="11.25">
      <c r="A28" s="131" t="s">
        <v>2765</v>
      </c>
      <c r="B28" s="131" t="s">
        <v>2766</v>
      </c>
    </row>
    <row customHeight="1" ht="11.25">
      <c r="A29" s="131" t="s">
        <v>2767</v>
      </c>
      <c r="B29" s="131" t="s">
        <v>2768</v>
      </c>
    </row>
    <row customHeight="1" ht="11.25">
      <c r="A30" s="131" t="s">
        <v>2769</v>
      </c>
      <c r="B30" s="131" t="s">
        <v>2770</v>
      </c>
    </row>
    <row customHeight="1" ht="11.25">
      <c r="A31" s="131" t="s">
        <v>2771</v>
      </c>
      <c r="B31" s="131" t="s">
        <v>2772</v>
      </c>
    </row>
    <row customHeight="1" ht="11.25">
      <c r="A32" s="131" t="s">
        <v>2773</v>
      </c>
      <c r="B32" s="131" t="s">
        <v>2774</v>
      </c>
    </row>
    <row customHeight="1" ht="11.25">
      <c r="A33" s="131" t="s">
        <v>2775</v>
      </c>
      <c r="B33" s="131" t="s">
        <v>2776</v>
      </c>
    </row>
    <row customHeight="1" ht="11.25">
      <c r="A34" s="131" t="s">
        <v>2777</v>
      </c>
      <c r="B34" s="131" t="s">
        <v>2778</v>
      </c>
    </row>
    <row customHeight="1" ht="11.25">
      <c r="A35" s="131" t="s">
        <v>2779</v>
      </c>
      <c r="B35" s="131" t="s">
        <v>2780</v>
      </c>
    </row>
    <row customHeight="1" ht="11.25">
      <c r="A36" s="131" t="s">
        <v>2781</v>
      </c>
      <c r="B36" s="131" t="s">
        <v>2782</v>
      </c>
    </row>
    <row customHeight="1" ht="11.25">
      <c r="A37" s="131" t="s">
        <v>2783</v>
      </c>
      <c r="B37" s="131" t="s">
        <v>2784</v>
      </c>
    </row>
    <row customHeight="1" ht="11.25">
      <c r="A38" s="131" t="s">
        <v>2785</v>
      </c>
      <c r="B38" s="131" t="s">
        <v>2786</v>
      </c>
    </row>
    <row customHeight="1" ht="11.25">
      <c r="A39" s="131" t="s">
        <v>2787</v>
      </c>
      <c r="B39" s="131" t="s">
        <v>2788</v>
      </c>
    </row>
    <row customHeight="1" ht="11.25">
      <c r="A40" s="131" t="s">
        <v>2789</v>
      </c>
      <c r="B40" s="131" t="s">
        <v>2790</v>
      </c>
    </row>
    <row customHeight="1" ht="11.25">
      <c r="A41" s="131" t="s">
        <v>2791</v>
      </c>
      <c r="B41" s="131" t="s">
        <v>2792</v>
      </c>
    </row>
    <row customHeight="1" ht="11.25">
      <c r="A42" s="131" t="s">
        <v>2793</v>
      </c>
      <c r="B42" s="131" t="s">
        <v>2794</v>
      </c>
    </row>
    <row customHeight="1" ht="11.25">
      <c r="A43" s="131" t="s">
        <v>2795</v>
      </c>
      <c r="B43" s="131" t="s">
        <v>2796</v>
      </c>
    </row>
    <row customHeight="1" ht="11.25">
      <c r="A44" s="131" t="s">
        <v>2797</v>
      </c>
      <c r="B44" s="131" t="s">
        <v>2798</v>
      </c>
    </row>
    <row customHeight="1" ht="11.25">
      <c r="A45" s="131" t="s">
        <v>2799</v>
      </c>
      <c r="B45" s="131" t="s">
        <v>2800</v>
      </c>
    </row>
    <row customHeight="1" ht="11.25">
      <c r="A46" s="131" t="s">
        <v>2801</v>
      </c>
      <c r="B46" s="131" t="s">
        <v>2802</v>
      </c>
    </row>
    <row customHeight="1" ht="11.25">
      <c r="A47" s="131" t="s">
        <v>2803</v>
      </c>
      <c r="B47" s="131" t="s">
        <v>2804</v>
      </c>
    </row>
    <row customHeight="1" ht="11.25">
      <c r="A48" s="131" t="s">
        <v>2805</v>
      </c>
      <c r="B48" s="131" t="s">
        <v>2806</v>
      </c>
    </row>
    <row customHeight="1" ht="11.25">
      <c r="A49" s="131" t="s">
        <v>2807</v>
      </c>
      <c r="B49" s="131" t="s">
        <v>2808</v>
      </c>
    </row>
    <row customHeight="1" ht="11.25">
      <c r="A50" s="131" t="s">
        <v>2809</v>
      </c>
      <c r="B50" s="131" t="s">
        <v>2810</v>
      </c>
    </row>
    <row customHeight="1" ht="11.25">
      <c r="A51" s="131" t="s">
        <v>2811</v>
      </c>
      <c r="B51" s="131" t="s">
        <v>2812</v>
      </c>
    </row>
    <row customHeight="1" ht="11.25">
      <c r="A52" s="131" t="s">
        <v>2813</v>
      </c>
      <c r="B52" s="131" t="s">
        <v>2814</v>
      </c>
    </row>
    <row customHeight="1" ht="11.25">
      <c r="A53" s="131" t="s">
        <v>2815</v>
      </c>
      <c r="B53" s="131" t="s">
        <v>2816</v>
      </c>
    </row>
    <row customHeight="1" ht="11.25">
      <c r="A54" s="131" t="s">
        <v>2817</v>
      </c>
      <c r="B54" s="131" t="s">
        <v>2818</v>
      </c>
    </row>
    <row customHeight="1" ht="11.25">
      <c r="A55" s="131" t="s">
        <v>2819</v>
      </c>
      <c r="B55" s="131" t="s">
        <v>2820</v>
      </c>
    </row>
    <row customHeight="1" ht="11.25">
      <c r="A56" s="131" t="s">
        <v>2821</v>
      </c>
      <c r="B56" s="131" t="s">
        <v>2822</v>
      </c>
    </row>
    <row customHeight="1" ht="11.25">
      <c r="A57" s="131" t="s">
        <v>2823</v>
      </c>
      <c r="B57" s="131" t="s">
        <v>2824</v>
      </c>
    </row>
    <row customHeight="1" ht="11.25">
      <c r="A58" s="131" t="s">
        <v>2825</v>
      </c>
      <c r="B58" s="131" t="s">
        <v>2826</v>
      </c>
    </row>
    <row customHeight="1" ht="11.25">
      <c r="A59" s="131" t="s">
        <v>2827</v>
      </c>
      <c r="B59" s="131" t="s">
        <v>2828</v>
      </c>
    </row>
    <row customHeight="1" ht="11.25">
      <c r="A60" s="131" t="s">
        <v>2829</v>
      </c>
      <c r="B60" s="131" t="s">
        <v>2830</v>
      </c>
    </row>
    <row customHeight="1" ht="11.25">
      <c r="A61" s="131"/>
      <c r="B61" s="131" t="s">
        <v>2831</v>
      </c>
    </row>
    <row customHeight="1" ht="11.25">
      <c r="A62" s="131"/>
      <c r="B62" s="131" t="s">
        <v>2832</v>
      </c>
    </row>
    <row customHeight="1" ht="11.25">
      <c r="A63" s="131"/>
      <c r="B63" s="131" t="s">
        <v>2833</v>
      </c>
    </row>
    <row customHeight="1" ht="11.25">
      <c r="A64" s="131"/>
      <c r="B64" s="131" t="s">
        <v>2834</v>
      </c>
    </row>
    <row customHeight="1" ht="11.25">
      <c r="A65" s="131"/>
      <c r="B65" s="131" t="s">
        <v>2835</v>
      </c>
    </row>
    <row customHeight="1" ht="11.25">
      <c r="A66" s="131"/>
      <c r="B66" s="131" t="s">
        <v>2836</v>
      </c>
    </row>
    <row customHeight="1" ht="11.25">
      <c r="A67" s="131"/>
      <c r="B67" s="131" t="s">
        <v>2837</v>
      </c>
    </row>
    <row customHeight="1" ht="11.25">
      <c r="A68" s="131"/>
      <c r="B68" s="131" t="s">
        <v>2838</v>
      </c>
    </row>
    <row customHeight="1" ht="11.25">
      <c r="A69" s="131"/>
      <c r="B69" s="131" t="s">
        <v>2839</v>
      </c>
    </row>
    <row customHeight="1" ht="11.25">
      <c r="A70" s="131"/>
      <c r="B70" s="131" t="s">
        <v>2840</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39611-A77F-64B8-EAF6-0.14A93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2841</v>
      </c>
    </row>
    <row customHeight="1" ht="90">
      <c r="B2" s="163" t="s">
        <v>2842</v>
      </c>
    </row>
    <row customHeight="1" ht="67.5">
      <c r="B3" s="163" t="s">
        <v>2843</v>
      </c>
    </row>
    <row customHeight="1" ht="33.75">
      <c r="B4" s="163" t="s">
        <v>2844</v>
      </c>
    </row>
    <row customHeight="1" ht="11.25">
      <c r="B5" s="163" t="s">
        <v>2845</v>
      </c>
    </row>
    <row customHeight="1" ht="22.5">
      <c r="B6" s="163" t="s">
        <v>2846</v>
      </c>
    </row>
    <row customHeight="1" ht="22.5">
      <c r="B7" s="163" t="s">
        <v>2847</v>
      </c>
    </row>
    <row customHeight="1" ht="22.5">
      <c r="B8" s="163" t="s">
        <v>2848</v>
      </c>
    </row>
    <row customHeight="1" ht="22.5">
      <c r="B9" s="163" t="s">
        <v>2849</v>
      </c>
    </row>
    <row customHeight="1" ht="56.25">
      <c r="B10" s="163" t="s">
        <v>2850</v>
      </c>
    </row>
    <row customHeight="1" ht="12.75">
      <c r="B11" s="228" t="s">
        <v>2851</v>
      </c>
    </row>
    <row customHeight="1" ht="11.25">
      <c r="B12" s="162" t="s">
        <v>2852</v>
      </c>
    </row>
    <row customHeight="1" ht="22.5">
      <c r="B13" s="163" t="s">
        <v>2853</v>
      </c>
    </row>
    <row customHeight="1" ht="67.5">
      <c r="B14" s="163" t="s">
        <v>2854</v>
      </c>
    </row>
    <row customHeight="1" ht="22.5">
      <c r="B15" s="163" t="s">
        <v>2855</v>
      </c>
    </row>
    <row customHeight="1" ht="11.25">
      <c r="B16" s="162" t="s">
        <v>2856</v>
      </c>
      <c r="D16" s="169"/>
    </row>
    <row customHeight="1" ht="33.75">
      <c r="B17" s="163" t="s">
        <v>2857</v>
      </c>
    </row>
    <row customHeight="1" ht="33.75">
      <c r="B18" s="163" t="s">
        <v>2858</v>
      </c>
    </row>
    <row customHeight="1" ht="11.25">
      <c r="B19" s="163" t="s">
        <v>2859</v>
      </c>
    </row>
    <row customHeight="1" ht="33.75">
      <c r="B20" s="163" t="s">
        <v>2860</v>
      </c>
    </row>
    <row customHeight="1" ht="11.25">
      <c r="B21" s="162" t="s">
        <v>2861</v>
      </c>
    </row>
    <row customHeight="1" ht="11.25">
      <c r="B22" s="163" t="s">
        <v>2862</v>
      </c>
    </row>
    <row r="24" customHeight="1" ht="22.5">
      <c r="B24" s="230" t="s">
        <v>2863</v>
      </c>
    </row>
    <row r="26" customHeight="1" ht="11.25">
      <c r="B26" s="162" t="s">
        <v>2864</v>
      </c>
    </row>
    <row customHeight="1" ht="22.5">
      <c r="B27" s="229" t="s">
        <v>401</v>
      </c>
    </row>
    <row customHeight="1" ht="56.25">
      <c r="B28" s="229" t="s">
        <v>2865</v>
      </c>
    </row>
    <row customHeight="1" ht="11.25">
      <c r="B29" s="279" t="s">
        <v>2866</v>
      </c>
    </row>
    <row customHeight="1" ht="22.5">
      <c r="B30" s="229" t="s">
        <v>2867</v>
      </c>
    </row>
    <row r="32" customHeight="1" ht="11.25">
      <c r="A32" s="257"/>
      <c r="B32" s="258" t="s">
        <v>2868</v>
      </c>
    </row>
    <row customHeight="1" ht="14.25">
      <c r="A33" s="259">
        <v>1</v>
      </c>
      <c r="B33" s="260" t="s">
        <v>2869</v>
      </c>
    </row>
    <row customHeight="1" ht="14.25">
      <c r="A34" s="259">
        <v>2</v>
      </c>
      <c r="B34" s="260" t="s">
        <v>2870</v>
      </c>
    </row>
    <row customHeight="1" ht="11.25">
      <c r="B35" s="258" t="s">
        <v>2871</v>
      </c>
    </row>
    <row customHeight="1" ht="11.25">
      <c r="B36" s="260" t="s">
        <v>2872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7EE23-F90F-EBEE-BF04-0.2C3839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357</v>
      </c>
      <c r="I1" s="2286"/>
      <c r="V1" s="1676" t="s">
        <v>14</v>
      </c>
    </row>
    <row s="4523" customFormat="1" customHeight="1" ht="14.25" hidden="1">
      <c r="C2" s="1688"/>
      <c r="D2" s="2302" t="s">
        <v>110</v>
      </c>
      <c r="E2" s="2304"/>
      <c r="F2" s="1694"/>
      <c r="G2" s="1689" t="s">
        <v>110</v>
      </c>
      <c r="H2" s="1692"/>
      <c r="I2" s="1690"/>
      <c r="L2" s="1691"/>
      <c r="M2" s="1691"/>
      <c r="N2" s="1691"/>
      <c r="O2" s="1691" t="s">
        <v>387</v>
      </c>
      <c r="P2" s="1691"/>
      <c r="Q2" s="1691"/>
      <c r="R2" s="1693" t="s">
        <v>386</v>
      </c>
      <c r="S2" s="1693" t="s">
        <v>386</v>
      </c>
      <c r="T2" s="1691"/>
      <c r="U2" s="1691"/>
      <c r="V2" s="1687">
        <v>0</v>
      </c>
    </row>
    <row s="4523" customFormat="1" customHeight="1" ht="14.25" hidden="1">
      <c r="C3" s="1688"/>
      <c r="D3" s="2303"/>
      <c r="E3" s="2305"/>
      <c r="F3" s="474"/>
      <c r="G3" s="938"/>
      <c r="H3" s="938" t="s">
        <v>388</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361</v>
      </c>
      <c r="I5" s="771"/>
      <c r="J5" s="771"/>
      <c r="L5" s="1683"/>
      <c r="M5" s="1683"/>
      <c r="N5" s="1683"/>
      <c r="O5" s="1683"/>
      <c r="P5" s="1683"/>
      <c r="Q5" s="1683"/>
      <c r="R5" s="1683"/>
      <c r="S5" s="1683"/>
      <c r="T5" s="1683"/>
      <c r="U5" s="1683"/>
      <c r="V5" s="1682">
        <v>5</v>
      </c>
    </row>
    <row customHeight="1" ht="29.25">
      <c r="C6" s="1585"/>
      <c r="D6" s="2306" t="s">
        <v>389</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305</v>
      </c>
      <c r="E10" s="2288"/>
      <c r="F10" s="2288"/>
      <c r="G10" s="2288"/>
      <c r="H10" s="2288"/>
      <c r="I10" s="2288"/>
      <c r="J10" s="2292" t="s">
        <v>306</v>
      </c>
      <c r="V10" s="1676">
        <v>14</v>
      </c>
    </row>
    <row customHeight="1" ht="27.299999999999997">
      <c r="C11" s="1585"/>
      <c r="D11" s="2196" t="s">
        <v>89</v>
      </c>
      <c r="E11" s="2292" t="s">
        <v>106</v>
      </c>
      <c r="F11" s="2261" t="s">
        <v>89</v>
      </c>
      <c r="G11" s="2262"/>
      <c r="H11" s="2244" t="s">
        <v>390</v>
      </c>
      <c r="I11" s="2244" t="s">
        <v>391</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381</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392</v>
      </c>
      <c r="K14" s="1676"/>
      <c r="R14" s="569" t="s">
        <v>386</v>
      </c>
      <c r="S14" s="569" t="s">
        <v>386</v>
      </c>
      <c r="V14" s="1676">
        <v>14</v>
      </c>
    </row>
    <row customHeight="1" ht="14.699999999999998">
      <c r="A15" s="1676"/>
      <c r="C15" s="1585"/>
      <c r="D15" s="2303"/>
      <c r="E15" s="2305"/>
      <c r="F15" s="474"/>
      <c r="G15" s="938"/>
      <c r="H15" s="938" t="s">
        <v>388</v>
      </c>
      <c r="I15" s="382"/>
      <c r="J15" s="2239"/>
      <c r="K15" s="1676"/>
      <c r="R15" s="569"/>
      <c r="S15" s="569"/>
      <c r="V15" s="1676">
        <v>14</v>
      </c>
    </row>
    <row customHeight="1" ht="14.699999999999998">
      <c r="A16" s="1676"/>
      <c r="C16" s="1585"/>
      <c r="D16" s="474"/>
      <c r="E16" s="938" t="s">
        <v>122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