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Договоры!$25:$25</definedName>
    <definedName name="BLOCK_TERMS_NOT_TKO_P1">Договоры!$22:$24</definedName>
    <definedName name="BLOCK_TERMS_NOT_TKO_P2">Договоры!$26:$28</definedName>
    <definedName name="BLOCK_TERMS_TKO_TRANS">Договоры!$29:$32</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Договоры!$F$12:$F$28</definedName>
    <definedName name="pCng_P_T_TERMS_1">Договоры!$E$14:$E$21</definedName>
    <definedName name="pCng_P_T_TERMS_2">Договоры!$E$23:$E$24</definedName>
    <definedName name="pCng_P_T_TERMS_3">Договоры!$E$27:$E$28</definedName>
    <definedName name="pCng_P_T_TERMS_4">Договоры!$E$31:$E$32</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Договоры!$C$14:$C$32</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Договоры!$E$21</definedName>
    <definedName name="pIns_P_T_TERMS_2">Договоры!$E$24</definedName>
    <definedName name="pIns_P_T_TERMS_3">Договоры!$E$28</definedName>
    <definedName name="pIns_P_T_TERMS_4">Договоры!$E$32</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Договоры!$F$34</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Договоры!$F$12:$F$28</definedName>
    <definedName name="TERMS_NAME_FORM">DATA_FORMS!$C$5</definedName>
    <definedName name="TERMS_NUM_CONTRACT_COLUMN_MARKER">Договоры!$D$8</definedName>
    <definedName name="TERMS_P_1">DATA_NPA!$M$148</definedName>
    <definedName name="TERMS_TKO_TRANS_DATA">Договоры!$E$31:$F$32</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<sst xmlns="http://schemas.openxmlformats.org/spreadsheetml/2006/main" count="11117" uniqueCount="2844">
  <si>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</si>
  <si>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</si>
  <si>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</si>
  <si>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</si>
  <si>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</si>
  <si>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</si>
  <si>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</si>
  <si>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</si>
  <si>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</si>
  <si>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</si>
  <si>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</si>
  <si>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</si>
  <si>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</si>
  <si>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</si>
  <si>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</si>
  <si>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</si>
  <si>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</si>
  <si>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</si>
  <si>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</si>
  <si>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</si>
  <si>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</si>
  <si>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</si>
  <si>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</si>
  <si>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</si>
  <si>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</si>
  <si>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</si>
  <si>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</si>
  <si>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</si>
  <si>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</si>
  <si>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</si>
  <si>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</si>
  <si>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</si>
  <si>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</si>
  <si>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</si>
  <si>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</si>
  <si>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</si>
  <si>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</si>
  <si>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</si>
  <si>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</si>
  <si>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17.04.2025</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</si>
  <si>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</si>
  <si>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</si>
  <si>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</si>
  <si>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</si>
  <si>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</si>
  <si>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</si>
  <si>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</si>
  <si>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</si>
  <si>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</si>
  <si>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</si>
  <si>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</si>
  <si>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</si>
  <si>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</si>
  <si>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</si>
  <si>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</si>
  <si>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</si>
  <si>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</si>
  <si>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</si>
  <si>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</si>
  <si>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</si>
  <si>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</si>
  <si>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</si>
  <si>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</si>
  <si>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</si>
  <si>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</si>
  <si>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</si>
  <si>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</si>
  <si>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</si>
  <si>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</si>
  <si>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</si>
  <si>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</si>
  <si>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</si>
  <si>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</si>
  <si>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</si>
  <si>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</si>
  <si>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</si>
  <si>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</si>
  <si>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</si>
  <si>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</si>
  <si>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</si>
  <si>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</si>
  <si>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</si>
  <si>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</si>
  <si>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</si>
  <si>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</si>
  <si>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</si>
  <si>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</si>
  <si>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</si>
  <si>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</si>
  <si>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</si>
  <si>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</si>
  <si>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</si>
  <si>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</si>
  <si>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</si>
  <si>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</si>
  <si>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</si>
  <si>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</si>
  <si>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</si>
  <si>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</si>
  <si>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</si>
  <si>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</si>
  <si>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</si>
  <si>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</si>
  <si>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</si>
  <si>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</si>
  <si>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</si>
  <si>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</si>
  <si>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</si>
  <si>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</si>
  <si>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</si>
  <si>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</si>
  <si>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</si>
  <si>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</si>
  <si>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</si>
  <si>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</si>
  <si>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</si>
  <si>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</si>
  <si>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</si>
  <si>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</si>
  <si>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</si>
  <si>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</si>
  <si>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</si>
  <si>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</si>
  <si>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</si>
  <si>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</si>
  <si>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</si>
  <si>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</si>
  <si>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</si>
  <si>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</si>
  <si>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</si>
  <si>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</si>
  <si>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</si>
  <si>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</si>
  <si>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</si>
  <si>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</si>
  <si>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</si>
  <si>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</si>
  <si>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</si>
  <si>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</si>
  <si>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</si>
  <si>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</si>
  <si>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</si>
  <si>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</si>
  <si>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</si>
  <si>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</si>
  <si>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</si>
  <si>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</si>
  <si>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</si>
  <si>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</si>
  <si>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</si>
  <si>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</si>
  <si>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</si>
  <si>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</si>
  <si>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</si>
  <si>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</si>
  <si>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</si>
  <si>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</si>
  <si>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</si>
  <si>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</si>
  <si>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</si>
  <si>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</si>
  <si>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</si>
  <si>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</si>
  <si>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</si>
  <si>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</si>
  <si>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</si>
  <si>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</si>
  <si>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</si>
  <si>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</si>
  <si>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</si>
  <si>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</si>
  <si>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</si>
  <si>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</si>
  <si>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</si>
  <si>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</si>
  <si>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</si>
  <si>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</si>
  <si>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</si>
  <si>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</si>
  <si>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</si>
  <si>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</si>
  <si>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</si>
  <si>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</si>
  <si>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</si>
  <si>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</si>
  <si>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</si>
  <si>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</si>
  <si>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</si>
  <si>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</si>
  <si>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</si>
  <si>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</si>
  <si>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</si>
  <si>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</si>
  <si>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</si>
  <si>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</si>
  <si>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</si>
  <si>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</si>
  <si>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</si>
  <si>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</si>
  <si>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</si>
  <si>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</si>
  <si>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</si>
  <si>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</si>
  <si>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</si>
  <si>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</si>
  <si>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</si>
  <si>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</si>
  <si>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</si>
  <si>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</si>
  <si>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</si>
  <si>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</si>
  <si>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</si>
  <si>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</si>
  <si>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</si>
  <si>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</si>
  <si>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</si>
  <si>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</si>
  <si>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</si>
  <si>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</si>
  <si>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</si>
  <si>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</si>
  <si>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</si>
  <si>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</si>
  <si>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</si>
  <si>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</si>
  <si>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</si>
  <si>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</si>
  <si>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</si>
  <si>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</si>
  <si>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</si>
  <si>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</si>
  <si>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</si>
  <si>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</si>
  <si>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</si>
  <si>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</si>
  <si>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</si>
  <si>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</si>
  <si>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</si>
  <si>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</si>
  <si>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</si>
  <si>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</si>
  <si>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</si>
  <si>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</si>
  <si>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</si>
  <si>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</si>
  <si>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</si>
  <si>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</si>
  <si>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</si>
  <si>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</si>
  <si>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</si>
  <si>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</si>
  <si>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</si>
  <si>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</si>
  <si>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</si>
  <si>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</si>
  <si>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</si>
  <si>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</si>
  <si>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</si>
  <si>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</si>
  <si>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</si>
  <si>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</si>
  <si>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</si>
  <si>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</si>
  <si>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</si>
  <si>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</si>
  <si>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</si>
  <si>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</si>
  <si>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</si>
  <si>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</si>
  <si>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</si>
  <si>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</si>
  <si>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</si>
  <si>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</si>
  <si>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</si>
  <si>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</si>
  <si>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</si>
  <si>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</si>
  <si>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</si>
  <si>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</si>
  <si>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</si>
  <si>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</si>
  <si>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</si>
  <si>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</si>
  <si>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</si>
  <si>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</si>
  <si>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</si>
  <si>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</si>
  <si>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</si>
  <si>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</si>
  <si>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</si>
  <si>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</si>
  <si>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</si>
  <si>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</si>
  <si>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</si>
  <si>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</si>
  <si>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</si>
  <si>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</si>
  <si>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</si>
  <si>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</si>
  <si>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</si>
  <si>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</si>
  <si>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</si>
  <si>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</si>
  <si>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</si>
  <si>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</si>
  <si>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</si>
  <si>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</si>
  <si>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</si>
  <si>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</si>
  <si>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</si>
  <si>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</si>
  <si>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</si>
  <si>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</si>
  <si>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</si>
  <si>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</si>
  <si>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</si>
  <si>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</si>
  <si>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</si>
  <si>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</si>
  <si>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</si>
  <si>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</si>
  <si>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</si>
  <si>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</si>
  <si>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</si>
  <si>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</si>
  <si>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</si>
  <si>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</si>
  <si>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</si>
  <si>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</si>
  <si>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</si>
  <si>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</si>
  <si>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</si>
  <si>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</si>
  <si>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</si>
  <si>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</si>
  <si>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</si>
  <si>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</si>
  <si>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</si>
  <si>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</si>
  <si>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</si>
  <si>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</si>
  <si>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</si>
  <si>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</si>
  <si>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</si>
  <si>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</si>
  <si>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</si>
  <si>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</si>
  <si>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</si>
  <si>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</si>
  <si>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</si>
  <si>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</si>
  <si>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</si>
  <si>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</si>
  <si>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</si>
  <si>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</si>
  <si>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</si>
  <si>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</si>
  <si>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</si>
  <si>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</si>
  <si>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</si>
  <si>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</si>
  <si>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</si>
  <si>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</si>
  <si>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</si>
  <si>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</si>
  <si>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</si>
  <si>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</si>
  <si>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</si>
  <si>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</si>
  <si>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</si>
  <si>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</si>
  <si>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</si>
  <si>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</si>
  <si>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</si>
  <si>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</si>
  <si>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</si>
  <si>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</si>
  <si>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</si>
  <si>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</si>
  <si>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</si>
  <si>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</si>
  <si>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</si>
  <si>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</si>
  <si>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</si>
  <si>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</si>
  <si>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</si>
  <si>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</si>
  <si>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</si>
  <si>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</si>
  <si>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</si>
  <si>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</si>
  <si>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</si>
  <si>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</si>
  <si>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</si>
  <si>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</si>
  <si>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</si>
  <si>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</si>
  <si>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</si>
  <si>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</si>
  <si>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</si>
  <si>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</si>
  <si>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</si>
  <si>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</si>
  <si>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</si>
  <si>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</si>
  <si>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</si>
  <si>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</si>
  <si>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</si>
  <si>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</si>
  <si>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</si>
  <si>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</si>
  <si>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</si>
  <si>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</si>
  <si>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</si>
  <si>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</si>
  <si>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</si>
  <si>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</si>
  <si>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</si>
  <si>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</si>
  <si>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</si>
  <si>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</si>
  <si>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</si>
  <si>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</si>
  <si>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</si>
  <si>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</si>
  <si>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</si>
  <si>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</si>
  <si>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</si>
  <si>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</si>
  <si>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</si>
  <si>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</si>
  <si>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</si>
  <si>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</si>
  <si>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</si>
  <si>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</si>
  <si>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</si>
  <si>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</si>
  <si>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</si>
  <si>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</si>
  <si>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</si>
  <si>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</si>
  <si>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</si>
  <si>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</si>
  <si>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</si>
  <si>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</si>
  <si>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</si>
  <si>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</si>
  <si>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</si>
  <si>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</si>
  <si>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</si>
  <si>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</si>
  <si>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</si>
  <si>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</si>
  <si>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</si>
  <si>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</si>
  <si>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</si>
  <si>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</si>
  <si>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</si>
  <si>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</si>
  <si>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</si>
  <si>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</si>
  <si>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</si>
  <si>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</si>
  <si>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</si>
  <si>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</si>
  <si>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</si>
  <si>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</si>
  <si>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</si>
  <si>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</si>
  <si>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</si>
  <si>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</si>
  <si>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</si>
  <si>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</si>
  <si>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</si>
  <si>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</si>
  <si>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</si>
  <si>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</si>
  <si>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</si>
  <si>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</si>
  <si>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</si>
  <si>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</si>
  <si>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</si>
  <si>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</si>
  <si>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</si>
  <si>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</si>
  <si>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</si>
  <si>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</si>
  <si>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</si>
  <si>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</si>
  <si>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</si>
  <si>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</si>
  <si>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</si>
  <si>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</si>
  <si>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</si>
  <si>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</si>
  <si>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</si>
  <si>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</si>
  <si>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</si>
  <si>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</si>
  <si>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</si>
  <si>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</si>
  <si>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</si>
  <si>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</si>
  <si>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</si>
  <si>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</si>
  <si>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</si>
  <si>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</si>
  <si>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</si>
  <si>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</si>
  <si>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</si>
  <si>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</si>
  <si>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</si>
  <si>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</si>
  <si>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</si>
  <si>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</si>
  <si>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</si>
  <si>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</si>
  <si>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</si>
  <si>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</si>
  <si>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</si>
  <si>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</si>
  <si>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</si>
  <si>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</si>
  <si>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</si>
  <si>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</si>
  <si>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</si>
  <si>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</si>
  <si>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</si>
  <si>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</si>
  <si>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</si>
  <si>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</si>
  <si>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</si>
  <si>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</si>
  <si>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</si>
  <si>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</si>
  <si>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</si>
  <si>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</si>
  <si>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</si>
  <si>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</si>
  <si>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</si>
  <si>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</si>
  <si>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</si>
  <si>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</si>
  <si>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</si>
  <si>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</si>
  <si>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</si>
  <si>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</si>
  <si>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</si>
  <si>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</si>
  <si>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</si>
  <si>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</si>
  <si>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</si>
  <si>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</si>
  <si>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</si>
  <si>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</si>
  <si>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</si>
  <si>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</si>
  <si>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</si>
  <si>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</si>
  <si>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</si>
  <si>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</si>
  <si>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</si>
  <si>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</si>
  <si>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</si>
  <si>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</si>
  <si>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</si>
  <si>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</si>
  <si>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</si>
  <si>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</si>
  <si>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</si>
  <si>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</si>
  <si>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</si>
  <si>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</si>
  <si>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</si>
  <si>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</si>
  <si>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</si>
  <si>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</si>
  <si>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</si>
  <si>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</si>
  <si>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</si>
  <si>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</si>
  <si>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</si>
  <si>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</si>
  <si>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</si>
  <si>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</si>
  <si>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</si>
  <si>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</si>
  <si>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</si>
  <si>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</si>
  <si>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</si>
  <si>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</si>
  <si>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</si>
  <si>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</si>
  <si>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</si>
  <si>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</si>
  <si>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</si>
  <si>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</si>
  <si>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</si>
  <si>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</si>
  <si>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</si>
  <si>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</si>
  <si>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</si>
  <si>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</si>
  <si>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</si>
  <si>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</si>
  <si>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</si>
  <si>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</si>
  <si>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</si>
  <si>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</si>
  <si>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</si>
  <si>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</si>
  <si>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</si>
  <si>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</si>
  <si>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</si>
  <si>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</si>
  <si>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</si>
  <si>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</si>
  <si>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</si>
  <si>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</si>
  <si>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</si>
  <si>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</si>
  <si>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</si>
  <si>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</si>
  <si>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</si>
  <si>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</si>
  <si>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</si>
  <si>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</si>
  <si>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</si>
  <si>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</si>
  <si>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</si>
  <si>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</si>
  <si>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</si>
  <si>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</si>
  <si>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</si>
  <si>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</si>
  <si>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</si>
  <si>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</si>
  <si>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</si>
  <si>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</si>
  <si>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</si>
  <si>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</si>
  <si>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</si>
  <si>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</si>
  <si>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</si>
  <si>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</si>
  <si>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</si>
  <si>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</si>
  <si>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</si>
  <si>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</si>
  <si>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</si>
  <si>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</si>
  <si>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</si>
  <si>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</si>
  <si>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</si>
  <si>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</si>
  <si>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</si>
  <si>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</si>
  <si>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</si>
  <si>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</si>
  <si>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</si>
  <si>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</si>
  <si>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</si>
  <si>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</si>
  <si>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</si>
  <si>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</si>
  <si>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</si>
  <si>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</si>
  <si>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</si>
  <si>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</si>
  <si>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</si>
  <si>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</si>
  <si>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</si>
  <si>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</si>
  <si>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</si>
  <si>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</si>
  <si>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</si>
  <si>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</si>
  <si>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</si>
  <si>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</si>
  <si>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</si>
  <si>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</si>
  <si>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</si>
  <si>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</si>
  <si>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</si>
  <si>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</si>
  <si>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</si>
  <si>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</si>
  <si>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</si>
  <si>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</si>
  <si>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</si>
  <si>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</si>
  <si>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</si>
  <si>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</si>
  <si>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</si>
  <si>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</si>
  <si>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</si>
  <si>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</si>
  <si>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</si>
  <si>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</si>
  <si>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</si>
  <si>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</si>
  <si>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</si>
  <si>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</si>
  <si>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</si>
  <si>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</si>
  <si>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</si>
  <si>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</si>
  <si>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</si>
  <si>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</si>
  <si>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</si>
  <si>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</si>
  <si>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</si>
  <si>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</si>
  <si>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</si>
  <si>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</si>
  <si>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</si>
  <si>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</si>
  <si>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</si>
  <si>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</si>
  <si>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</si>
  <si>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</si>
  <si>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</si>
  <si>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</si>
  <si>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</si>
  <si>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</si>
  <si>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</si>
  <si>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</si>
  <si>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</si>
  <si>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</si>
  <si>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</si>
  <si>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</si>
  <si>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</si>
  <si>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</si>
  <si>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</si>
  <si>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</si>
  <si>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</si>
  <si>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</si>
  <si>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</si>
  <si>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</si>
  <si>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</si>
  <si>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</si>
  <si>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</si>
  <si>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</si>
  <si>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</si>
  <si>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</si>
  <si>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</si>
  <si>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</si>
  <si>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</si>
  <si>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</si>
  <si>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</si>
  <si>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</si>
  <si>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</si>
  <si>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</si>
  <si>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</si>
  <si>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</si>
  <si>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</si>
  <si>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</si>
  <si>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</si>
  <si>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</si>
  <si>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</si>
  <si>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</si>
  <si>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</si>
  <si>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</si>
  <si>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</si>
  <si>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</si>
  <si>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</si>
  <si>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</si>
  <si>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</si>
  <si>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</si>
  <si>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</si>
  <si>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</si>
  <si>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</si>
  <si>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</si>
  <si>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</si>
  <si>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</si>
  <si>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</si>
  <si>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</si>
  <si>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</si>
  <si>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</si>
  <si>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</si>
  <si>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</si>
  <si>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</si>
  <si>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</si>
  <si>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</si>
  <si>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</si>
  <si>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</si>
  <si>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</si>
  <si>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</si>
  <si>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</si>
  <si>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</si>
  <si>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</si>
  <si>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</si>
  <si>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</si>
  <si>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</si>
  <si>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</si>
  <si>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</si>
  <si>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</si>
  <si>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</si>
  <si>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</si>
  <si>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</si>
  <si>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</si>
  <si>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</si>
  <si>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</si>
  <si>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</si>
  <si>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</si>
  <si>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</si>
  <si>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</si>
  <si>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</si>
  <si>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</si>
  <si>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</si>
  <si>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</si>
  <si>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</si>
  <si>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</si>
  <si>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</si>
  <si>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</si>
  <si>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</si>
  <si>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</si>
  <si>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</si>
  <si>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</si>
  <si>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</si>
  <si>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</si>
  <si>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</si>
  <si>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</si>
  <si>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</si>
  <si>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</si>
  <si>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</si>
  <si>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</si>
  <si>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</si>
  <si>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</si>
  <si>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</si>
  <si>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</si>
  <si>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</si>
  <si>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</si>
  <si>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</si>
  <si>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</si>
  <si>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</si>
  <si>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</si>
  <si>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</si>
  <si>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</si>
  <si>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</si>
  <si>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</si>
  <si>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</si>
  <si>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</si>
  <si>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</si>
  <si>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</si>
  <si>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</si>
  <si>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</si>
  <si>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</si>
  <si>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</si>
  <si>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</si>
  <si>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</si>
  <si>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</si>
  <si>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</si>
  <si>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</si>
  <si>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</si>
  <si>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</si>
  <si>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</si>
  <si>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</si>
  <si>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</si>
  <si>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</si>
  <si>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</si>
  <si>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</si>
  <si>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</si>
  <si>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</si>
  <si>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</si>
  <si>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</si>
  <si>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</si>
  <si>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</si>
  <si>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</si>
  <si>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</si>
  <si>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</si>
  <si>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</si>
  <si>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</si>
  <si>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</si>
  <si>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</si>
  <si>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</si>
  <si>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</si>
  <si>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</si>
  <si>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</si>
  <si>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</si>
  <si>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</si>
  <si>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</si>
  <si>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</si>
  <si>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</si>
  <si>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</si>
  <si>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</si>
  <si>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</si>
  <si>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</si>
  <si>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</si>
  <si>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</si>
  <si>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</si>
  <si>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</si>
  <si>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</si>
  <si>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</si>
  <si>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</si>
  <si>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</si>
  <si>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</si>
  <si>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</si>
  <si>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</si>
  <si>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</si>
  <si>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</si>
  <si>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</si>
  <si>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</si>
  <si>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</si>
  <si>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</si>
  <si>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</si>
  <si>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</si>
  <si>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</si>
  <si>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</si>
  <si>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</si>
  <si>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</si>
  <si>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</si>
  <si>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</si>
  <si>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</si>
  <si>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</si>
  <si>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</si>
  <si>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</si>
  <si>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</si>
  <si>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</si>
  <si>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</si>
  <si>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</si>
  <si>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</si>
  <si>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</si>
  <si>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</si>
  <si>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</si>
  <si>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</si>
  <si>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</si>
  <si>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</si>
  <si>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</si>
  <si>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</si>
  <si>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</si>
  <si>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</si>
  <si>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</si>
  <si>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</si>
  <si>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</si>
  <si>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</si>
  <si>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</si>
  <si>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</si>
  <si>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</si>
  <si>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</si>
  <si>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</si>
  <si>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</si>
  <si>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</si>
  <si>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</si>
  <si>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</si>
  <si>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</si>
  <si>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</si>
  <si>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</si>
  <si>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</si>
  <si>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</si>
  <si>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</si>
  <si>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</si>
  <si>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</si>
  <si>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</si>
  <si>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</si>
  <si>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</si>
  <si>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</si>
  <si>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</si>
  <si>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</si>
  <si>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</si>
  <si>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</si>
  <si>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</si>
  <si>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</si>
  <si>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</si>
  <si>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</si>
  <si>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</si>
  <si>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</si>
  <si>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</si>
  <si>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</si>
  <si>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</si>
  <si>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</si>
  <si>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</si>
  <si>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</si>
  <si>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</si>
  <si>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</si>
  <si>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</si>
  <si>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</si>
  <si>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</si>
  <si>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</si>
  <si>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</si>
  <si>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</si>
  <si>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</si>
  <si>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</si>
  <si>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</si>
  <si>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</si>
  <si>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</si>
  <si>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</si>
  <si>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</si>
  <si>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</si>
  <si>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</si>
  <si>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</si>
  <si>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</si>
  <si>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</si>
  <si>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</si>
  <si>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</si>
  <si>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</si>
  <si>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</si>
  <si>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</si>
  <si>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</si>
  <si>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</si>
  <si>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</si>
  <si>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</si>
  <si>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</si>
  <si>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</si>
  <si>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</si>
  <si>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</si>
  <si>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</si>
  <si>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</si>
  <si>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</si>
  <si>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</si>
  <si>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</si>
  <si>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</si>
  <si>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</si>
  <si>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</si>
  <si>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</si>
  <si>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</si>
  <si>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</si>
  <si>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</si>
  <si>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</si>
  <si>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</si>
  <si>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</si>
  <si>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</si>
  <si>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</si>
  <si>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</si>
  <si>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</si>
  <si>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</si>
  <si>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</si>
  <si>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</si>
  <si>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</si>
  <si>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</si>
  <si>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</si>
  <si>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</si>
  <si>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</si>
  <si>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</si>
  <si>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</si>
  <si>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</si>
  <si>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</si>
  <si>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</si>
  <si>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</si>
  <si>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</si>
  <si>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</si>
  <si>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</si>
  <si>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</si>
  <si>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</si>
  <si>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</si>
  <si>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</si>
  <si>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</si>
  <si>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</si>
  <si>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</si>
  <si>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</si>
  <si>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</si>
  <si>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</si>
  <si>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</si>
  <si>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</si>
  <si>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</si>
  <si>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</si>
  <si>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</si>
  <si>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</si>
  <si>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</si>
  <si>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</si>
  <si>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</si>
  <si>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</si>
  <si>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</si>
  <si>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</si>
  <si>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</si>
  <si>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</si>
  <si>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</si>
  <si>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</si>
  <si>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</si>
  <si>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</si>
  <si>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</si>
  <si>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</si>
  <si>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</si>
  <si>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</si>
  <si>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</si>
  <si>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</si>
  <si>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</si>
  <si>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</si>
  <si>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</si>
  <si>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</si>
  <si>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</si>
  <si>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</si>
  <si>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</si>
  <si>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</si>
  <si>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</si>
  <si>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</si>
  <si>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</si>
  <si>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</si>
  <si>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</si>
  <si>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</si>
  <si>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</si>
  <si>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</si>
  <si>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</si>
  <si>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</si>
  <si>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</si>
  <si>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</si>
  <si>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</si>
  <si>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</si>
  <si>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</si>
  <si>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</si>
  <si>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</si>
  <si>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</si>
  <si>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</si>
  <si>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</si>
  <si>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</si>
  <si>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</si>
  <si>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</si>
  <si>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</si>
  <si>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</si>
  <si>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</si>
  <si>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</si>
  <si>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</si>
  <si>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</si>
  <si>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</si>
  <si>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</si>
  <si>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</si>
  <si>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</si>
  <si>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</si>
  <si>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</si>
  <si>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</si>
  <si>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</si>
  <si>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</si>
  <si>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</si>
  <si>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</si>
  <si>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</si>
  <si>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</si>
  <si>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</si>
  <si>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ХВС,ГВС, водоотведения, отопления (теплоснабжения)</t>
  </si>
  <si>
    <t>https://portal.eias.ru/Portal/DownloadPage.aspx?type=12&amp;guid=e711f911-b9f4-47f7-8cb9-e85dfbfb4baf</t>
  </si>
  <si>
    <t>Договор на поставку тепловой энергии на технологический расход (потери) тепловой энергии в сетях</t>
  </si>
  <si>
    <t>https://portal.eias.ru/Portal/DownloadPage.aspx?type=12&amp;guid=113bf993-8fad-4b90-a083-70eafd8b1baa</t>
  </si>
  <si>
    <t>Госудорственный контракт на теплоснабжение (с бюджетными организациями)</t>
  </si>
  <si>
    <t>https://portal.eias.ru/Portal/DownloadPage.aspx?type=12&amp;guid=2d71c690-2548-4326-8451-6c5d1569c2e0</t>
  </si>
  <si>
    <t>Договор на поставку тепловой энергии и теплоносителя</t>
  </si>
  <si>
    <t>https://portal.eias.ru/Portal/DownloadPage.aspx?type=12&amp;guid=38e516e6-00bc-4470-8e1e-c588d3b9c209</t>
  </si>
  <si>
    <t>1.1.5</t>
  </si>
  <si>
    <t>Договор обеспечения энергоресурсами (тепловой энергией и теплоносителем)</t>
  </si>
  <si>
    <t>https://portal.eias.ru/Portal/DownloadPage.aspx?type=12&amp;guid=0eea5f93-ed0e-4b56-ac51-c7ae5f884887</t>
  </si>
  <si>
    <t>1.1.6</t>
  </si>
  <si>
    <t>Договор ресурсоснабжение нежилого помещения, используемого в коммерческих целях, в МКД</t>
  </si>
  <si>
    <t>https://portal.eias.ru/Portal/DownloadPage.aspx?type=12&amp;guid=21d41007-883b-45fc-aa4a-eb73d1cdcc54</t>
  </si>
  <si>
    <t>1.1.7</t>
  </si>
  <si>
    <t>Договор теплоснабжения</t>
  </si>
  <si>
    <t>https://portal.eias.ru/Portal/DownloadPage.aspx?type=12&amp;guid=9de08e9f-cb94-40e9-9248-5e840c4cb310</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</si>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</sst>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9" fillId="0" borderId="0" xfId="0" applyFont="1"/>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0" fontId="29" fillId="0" borderId="0" xfId="0" applyFont="1"/>
    <xf numFmtId="190" fontId="0" fillId="39"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95441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19240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711f911-b9f4-47f7-8cb9-e85dfbfb4baf" TargetMode="External"/><Relationship Id="rId2" Type="http://schemas.openxmlformats.org/officeDocument/2006/relationships/hyperlink" Target="https://portal.eias.ru/Portal/DownloadPage.aspx?type=12&amp;guid=113bf993-8fad-4b90-a083-70eafd8b1baa" TargetMode="External"/><Relationship Id="rId3" Type="http://schemas.openxmlformats.org/officeDocument/2006/relationships/hyperlink" Target="https://portal.eias.ru/Portal/DownloadPage.aspx?type=12&amp;guid=2d71c690-2548-4326-8451-6c5d1569c2e0" TargetMode="External"/><Relationship Id="rId4" Type="http://schemas.openxmlformats.org/officeDocument/2006/relationships/hyperlink" Target="https://portal.eias.ru/Portal/DownloadPage.aspx?type=12&amp;guid=38e516e6-00bc-4470-8e1e-c588d3b9c209" TargetMode="External"/><Relationship Id="rId5" Type="http://schemas.openxmlformats.org/officeDocument/2006/relationships/hyperlink" Target="https://portal.eias.ru/Portal/DownloadPage.aspx?type=12&amp;guid=0eea5f93-ed0e-4b56-ac51-c7ae5f884887" TargetMode="External"/><Relationship Id="rId6" Type="http://schemas.openxmlformats.org/officeDocument/2006/relationships/hyperlink" Target="https://portal.eias.ru/Portal/DownloadPage.aspx?type=12&amp;guid=21d41007-883b-45fc-aa4a-eb73d1cdcc54" TargetMode="External"/><Relationship Id="rId7" Type="http://schemas.openxmlformats.org/officeDocument/2006/relationships/hyperlink" Target="https://portal.eias.ru/Portal/DownloadPage.aspx?type=12&amp;guid=9de08e9f-cb94-40e9-9248-5e840c4cb310" TargetMode="External"/><Relationship Id="rId8" Type="http://schemas.openxmlformats.org/officeDocument/2006/relationships/hyperlink" Target="https://portal.eias.ru/Portal/DownloadPage.aspx?type=12&amp;guid=9de08e9f-cb94-40e9-9248-5e840c4cb31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EA751-6545-20EC-9D96-0.B04C22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7" width="5.421875" customWidth="1"/>
    <col min="2" max="2" style="2697" width="9.140625" customWidth="1"/>
    <col min="3" max="3" style="2697" width="16.421875" customWidth="1"/>
    <col min="4" max="25" style="2697" width="6.28125" customWidth="1"/>
    <col min="26" max="28" style="2697"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73D83-82F8-2D57-DCAD-0.E10C71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395</v>
      </c>
      <c r="F4" s="2242"/>
      <c r="G4" s="2243"/>
      <c r="H4" s="2243"/>
      <c r="I4" s="2244"/>
      <c r="J4" s="495"/>
      <c r="K4" s="457"/>
      <c r="L4" s="457"/>
      <c r="W4" s="451">
        <v>22</v>
      </c>
    </row>
    <row s="1639" customFormat="1" customHeight="1" ht="18">
      <c r="A5" s="763"/>
      <c r="D5" s="826"/>
      <c r="E5" s="2218" t="str">
        <f>IF(org=0,"Не определено",org)</f>
        <v>Филиал "Уренгойская ГРЭС" АО "Интер РАО - Электрогенерация"</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307</v>
      </c>
      <c r="F7" s="2212"/>
      <c r="G7" s="2213"/>
      <c r="H7" s="2213"/>
      <c r="I7" s="2213"/>
      <c r="J7" s="2213"/>
      <c r="K7" s="2213"/>
      <c r="L7" s="2227" t="s">
        <v>308</v>
      </c>
      <c r="W7" s="451">
        <v>14</v>
      </c>
    </row>
    <row customHeight="1" ht="48.29999999999999">
      <c r="D8" s="454"/>
      <c r="E8" s="477" t="s">
        <v>88</v>
      </c>
      <c r="F8" s="827"/>
      <c r="G8" s="469" t="s">
        <v>86</v>
      </c>
      <c r="H8" s="469" t="s">
        <v>87</v>
      </c>
      <c r="I8" s="418" t="s">
        <v>85</v>
      </c>
      <c r="J8" s="418" t="s">
        <v>396</v>
      </c>
      <c r="K8" s="418" t="s">
        <v>397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399</v>
      </c>
      <c r="Q12" s="520" t="s">
        <v>400</v>
      </c>
      <c r="R12" s="521" t="s">
        <v>401</v>
      </c>
      <c r="S12" s="515" t="s">
        <v>402</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CF43F-BDC8-B3A8-793E-0.F4108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09"/>
      <c r="R6" s="360"/>
      <c r="S6" s="1313">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13">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614" t="s">
        <v>441</v>
      </c>
      <c r="X40" s="2266" t="s">
        <v>442</v>
      </c>
      <c r="Y40" s="2267"/>
      <c r="Z40" s="2266" t="s">
        <v>443</v>
      </c>
      <c r="AA40" s="2273"/>
      <c r="AB40" s="2267"/>
      <c r="AC40" s="2282"/>
      <c r="AD40" s="2264" t="s">
        <v>440</v>
      </c>
      <c r="AE40" s="2287" t="s">
        <v>441</v>
      </c>
      <c r="AF40" s="2266" t="s">
        <v>442</v>
      </c>
      <c r="AG40" s="2267"/>
      <c r="AH40" s="2266" t="s">
        <v>443</v>
      </c>
      <c r="AI40" s="2273"/>
      <c r="AJ40" s="2267"/>
      <c r="AK40" s="2282"/>
      <c r="AL40" s="2285"/>
      <c r="AM40" s="2131"/>
      <c r="AS40" s="1159">
        <v>34</v>
      </c>
    </row>
    <row customHeight="1" ht="35.699999999999996">
      <c r="A41" s="1374"/>
      <c r="B41" s="1374" t="s">
        <v>145</v>
      </c>
      <c r="C41" s="1374" t="s">
        <v>146</v>
      </c>
      <c r="D41" s="1374" t="s">
        <v>147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225" t="s">
        <v>453</v>
      </c>
      <c r="AA41" s="2274" t="s">
        <v>454</v>
      </c>
      <c r="AB41" s="2275"/>
      <c r="AC41" s="2283"/>
      <c r="AD41" s="2265"/>
      <c r="AE41" s="2288"/>
      <c r="AF41" s="1226" t="s">
        <v>451</v>
      </c>
      <c r="AG41" s="1226" t="s">
        <v>452</v>
      </c>
      <c r="AH41" s="1317"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165</v>
      </c>
      <c r="B44" s="1367" t="s">
        <v>166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23</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4">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23</v>
      </c>
    </row>
    <row customHeight="1" ht="49.5">
      <c r="A47" s="1367" t="s">
        <v>165</v>
      </c>
      <c r="B47" s="1367" t="s">
        <v>166</v>
      </c>
      <c r="C47" s="1367" t="s">
        <v>167</v>
      </c>
      <c r="D47" s="1367" t="s">
        <v>168</v>
      </c>
      <c r="E47" s="2263"/>
      <c r="F47" s="2263"/>
      <c r="G47" s="2263"/>
      <c r="H47" s="2263"/>
      <c r="I47" s="2260" t="str">
        <f>S46&amp;".1"</f>
        <v>....1</v>
      </c>
      <c r="J47" s="1367"/>
      <c r="K47" s="1367"/>
      <c r="L47" s="1368" t="s">
        <v>410</v>
      </c>
      <c r="P47" s="2261">
        <v>1</v>
      </c>
      <c r="Q47" s="1224"/>
      <c r="R47" s="360"/>
      <c r="S47" s="1228"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165</v>
      </c>
      <c r="B48" s="1367" t="s">
        <v>166</v>
      </c>
      <c r="C48" s="1367" t="s">
        <v>167</v>
      </c>
      <c r="D48" s="1367" t="s">
        <v>168</v>
      </c>
      <c r="E48" s="2263"/>
      <c r="F48" s="2263"/>
      <c r="G48" s="2263"/>
      <c r="H48" s="2263"/>
      <c r="I48" s="2290"/>
      <c r="J48" s="2260" t="str">
        <f>I47&amp;".1"</f>
        <v>....1.1</v>
      </c>
      <c r="K48" s="1367"/>
      <c r="L48" s="1368" t="s">
        <v>413</v>
      </c>
      <c r="P48" s="2261"/>
      <c r="Q48" s="2261">
        <v>1</v>
      </c>
      <c r="R48" s="361"/>
      <c r="S48" s="1228"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23</v>
      </c>
    </row>
    <row customHeight="1" ht="24">
      <c r="A49" s="1367" t="s">
        <v>165</v>
      </c>
      <c r="B49" s="1367" t="s">
        <v>166</v>
      </c>
      <c r="C49" s="1367" t="s">
        <v>167</v>
      </c>
      <c r="D49" s="1367" t="s">
        <v>168</v>
      </c>
      <c r="E49" s="2263"/>
      <c r="F49" s="2263"/>
      <c r="G49" s="2263"/>
      <c r="H49" s="2263"/>
      <c r="I49" s="2290"/>
      <c r="J49" s="2290"/>
      <c r="K49" s="2260" t="str">
        <f>J48&amp;".1"</f>
        <v>....1.1.1</v>
      </c>
      <c r="L49" s="1368" t="s">
        <v>416</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515">
        <f>STRCHECKDATE(V50:AL50)</f>
      </c>
      <c r="AO49" s="504"/>
      <c r="AP49" s="504" t="str">
        <f>IF(T49="","",T49)</f>
        <v/>
      </c>
      <c r="AQ49" s="504"/>
      <c r="AR49" s="504"/>
      <c r="AS49" s="1159">
        <v>23</v>
      </c>
    </row>
    <row customHeight="1" ht="1.05">
      <c r="A50" s="1367" t="s">
        <v>165</v>
      </c>
      <c r="B50" s="1367" t="s">
        <v>166</v>
      </c>
      <c r="C50" s="1367" t="s">
        <v>167</v>
      </c>
      <c r="D50" s="1367" t="s">
        <v>168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165</v>
      </c>
      <c r="B52" s="1367" t="s">
        <v>166</v>
      </c>
      <c r="C52" s="1367" t="s">
        <v>167</v>
      </c>
      <c r="D52" s="1367" t="s">
        <v>168</v>
      </c>
      <c r="E52" s="2263"/>
      <c r="F52" s="2263"/>
      <c r="G52" s="2263"/>
      <c r="H52" s="2263"/>
      <c r="I52" s="2260"/>
      <c r="J52" s="1367"/>
      <c r="K52" s="1367"/>
      <c r="L52" s="1368"/>
      <c r="P52" s="2261"/>
      <c r="Q52" s="1224"/>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165</v>
      </c>
      <c r="B55" s="1347" t="s">
        <v>166</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165</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9AC25-DF9E-CA62-48CC-0.80EC05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159">
        <v>34</v>
      </c>
    </row>
    <row customHeight="1" ht="35.699999999999996">
      <c r="A41" s="1374"/>
      <c r="B41" s="1374" t="s">
        <v>145</v>
      </c>
      <c r="C41" s="1374" t="s">
        <v>146</v>
      </c>
      <c r="D41" s="1374" t="s">
        <v>147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170</v>
      </c>
      <c r="B47" s="1367" t="s">
        <v>171</v>
      </c>
      <c r="C47" s="1367" t="s">
        <v>172</v>
      </c>
      <c r="D47" s="1367" t="s">
        <v>173</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170</v>
      </c>
      <c r="B48" s="1367" t="s">
        <v>171</v>
      </c>
      <c r="C48" s="1367" t="s">
        <v>172</v>
      </c>
      <c r="D48" s="1367" t="s">
        <v>173</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170</v>
      </c>
      <c r="B49" s="1367" t="s">
        <v>171</v>
      </c>
      <c r="C49" s="1367" t="s">
        <v>172</v>
      </c>
      <c r="D49" s="1367" t="s">
        <v>173</v>
      </c>
      <c r="E49" s="2263"/>
      <c r="F49" s="2263"/>
      <c r="G49" s="2263"/>
      <c r="H49" s="2263"/>
      <c r="I49" s="2290"/>
      <c r="J49" s="2290"/>
      <c r="K49" s="2260" t="str">
        <f>J48&amp;".1"</f>
        <v>....1.1.1</v>
      </c>
      <c r="L49" s="1368" t="s">
        <v>416</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515">
        <f>STRCHECKDATE(V50:AL50)</f>
      </c>
      <c r="AO49" s="504"/>
      <c r="AP49" s="504" t="str">
        <f>IF(T49="","",T49)</f>
        <v/>
      </c>
      <c r="AQ49" s="504"/>
      <c r="AR49" s="504"/>
      <c r="AS49" s="1159">
        <v>21</v>
      </c>
    </row>
    <row customHeight="1" ht="1.0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170</v>
      </c>
      <c r="B51" s="1367" t="s">
        <v>171</v>
      </c>
      <c r="C51" s="1367" t="s">
        <v>172</v>
      </c>
      <c r="D51" s="1367" t="s">
        <v>173</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170</v>
      </c>
      <c r="B52" s="1367" t="s">
        <v>171</v>
      </c>
      <c r="C52" s="1367" t="s">
        <v>172</v>
      </c>
      <c r="D52" s="1367" t="s">
        <v>173</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170</v>
      </c>
      <c r="B55" s="1347" t="s">
        <v>171</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170</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87B1-D093-9A26-4101-0.5221CA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88</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145</v>
      </c>
      <c r="C41" s="1270" t="s">
        <v>146</v>
      </c>
      <c r="D41" s="1270" t="s">
        <v>147</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1640">
        <f>STRCHECKDATE(V50:AL50)</f>
      </c>
      <c r="AO49" s="1628"/>
      <c r="AP49" s="1628" t="str">
        <f>IF(T49="","",T49)</f>
        <v/>
      </c>
      <c r="AQ49" s="1628"/>
      <c r="AR49" s="1628"/>
      <c r="AS49" s="1635">
        <v>21</v>
      </c>
    </row>
    <row customHeight="1" ht="1.0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219</v>
      </c>
      <c r="B54" s="1379" t="s">
        <v>220</v>
      </c>
      <c r="C54" s="1379" t="s">
        <v>221</v>
      </c>
      <c r="D54" s="1378"/>
      <c r="E54" s="2294"/>
      <c r="F54" s="2294"/>
      <c r="G54" s="2293"/>
      <c r="H54" s="1378"/>
      <c r="I54" s="1378"/>
      <c r="J54" s="1378"/>
      <c r="K54" s="1378"/>
      <c r="L54" s="1381"/>
      <c r="M54" s="1382"/>
      <c r="N54" s="1382"/>
      <c r="O54" s="355"/>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219</v>
      </c>
      <c r="B55" s="1379" t="s">
        <v>220</v>
      </c>
      <c r="C55" s="1378"/>
      <c r="D55" s="1378"/>
      <c r="E55" s="2294"/>
      <c r="F55" s="2293"/>
      <c r="G55" s="1378"/>
      <c r="H55" s="1378"/>
      <c r="I55" s="1378"/>
      <c r="J55" s="1378"/>
      <c r="K55" s="1378"/>
      <c r="L55" s="1381"/>
      <c r="M55" s="1383"/>
      <c r="N55" s="1383"/>
      <c r="O55" s="35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219</v>
      </c>
      <c r="B56" s="1379"/>
      <c r="C56" s="1379"/>
      <c r="D56" s="1379"/>
      <c r="E56" s="2293"/>
      <c r="F56" s="1379"/>
      <c r="G56" s="1379"/>
      <c r="H56" s="1379"/>
      <c r="I56" s="1379"/>
      <c r="J56" s="1379"/>
      <c r="K56" s="1379"/>
      <c r="L56" s="1385"/>
      <c r="M56" s="1383"/>
      <c r="N56" s="1383"/>
      <c r="O56" s="355"/>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8FCA4-A22A-7CD6-84BF-0.11229C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88</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145</v>
      </c>
      <c r="C41" s="1270" t="s">
        <v>146</v>
      </c>
      <c r="D41" s="1270" t="s">
        <v>147</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1640">
        <f>STRCHECKDATE(V50:AL50)</f>
      </c>
      <c r="AO49" s="1628"/>
      <c r="AP49" s="1628" t="str">
        <f>IF(T49="","",T49)</f>
        <v/>
      </c>
      <c r="AQ49" s="1628"/>
      <c r="AR49" s="1628"/>
      <c r="AS49" s="1635">
        <v>21</v>
      </c>
    </row>
    <row customHeight="1" ht="1.0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219</v>
      </c>
      <c r="B54" s="1271" t="s">
        <v>220</v>
      </c>
      <c r="C54" s="1271" t="s">
        <v>221</v>
      </c>
      <c r="D54" s="1978"/>
      <c r="E54" s="2294"/>
      <c r="F54" s="2294"/>
      <c r="G54" s="2293"/>
      <c r="H54" s="1978"/>
      <c r="I54" s="1978"/>
      <c r="J54" s="1978"/>
      <c r="K54" s="1978"/>
      <c r="L54" s="1384"/>
      <c r="M54" s="1614"/>
      <c r="N54" s="1614"/>
      <c r="O54" s="163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219</v>
      </c>
      <c r="B55" s="1271" t="s">
        <v>220</v>
      </c>
      <c r="C55" s="1978"/>
      <c r="D55" s="1978"/>
      <c r="E55" s="2294"/>
      <c r="F55" s="2293"/>
      <c r="G55" s="1978"/>
      <c r="H55" s="1978"/>
      <c r="I55" s="1978"/>
      <c r="J55" s="1978"/>
      <c r="K55" s="1978"/>
      <c r="L55" s="1384"/>
      <c r="M55" s="1979"/>
      <c r="N55" s="1979"/>
      <c r="O55" s="1639"/>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219</v>
      </c>
      <c r="B56" s="1271"/>
      <c r="C56" s="1271"/>
      <c r="D56" s="1271"/>
      <c r="E56" s="2293"/>
      <c r="F56" s="1271"/>
      <c r="G56" s="1271"/>
      <c r="H56" s="1271"/>
      <c r="I56" s="1271"/>
      <c r="J56" s="1271"/>
      <c r="K56" s="1271"/>
      <c r="L56" s="1314"/>
      <c r="M56" s="1979"/>
      <c r="N56" s="1979"/>
      <c r="O56" s="1639"/>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0A2FC-6554-4284-9EE8-0.7856D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88</v>
      </c>
      <c r="T39" s="2213" t="s">
        <v>435</v>
      </c>
      <c r="U39" s="305"/>
      <c r="V39" s="2278" t="s">
        <v>436</v>
      </c>
      <c r="W39" s="2279"/>
      <c r="X39" s="2295"/>
      <c r="Y39" s="2295"/>
      <c r="Z39" s="2279"/>
      <c r="AA39" s="2279"/>
      <c r="AB39" s="2280"/>
      <c r="AC39" s="2281" t="s">
        <v>437</v>
      </c>
      <c r="AD39" s="2278" t="s">
        <v>436</v>
      </c>
      <c r="AE39" s="2279"/>
      <c r="AF39" s="2295"/>
      <c r="AG39" s="2295"/>
      <c r="AH39" s="2279"/>
      <c r="AI39" s="2279"/>
      <c r="AJ39" s="2280"/>
      <c r="AK39" s="2281" t="s">
        <v>438</v>
      </c>
      <c r="AL39" s="2284" t="s">
        <v>439</v>
      </c>
      <c r="AM39" s="2131"/>
      <c r="AS39" s="1159">
        <v>14</v>
      </c>
    </row>
    <row customHeight="1" ht="24">
      <c r="Q40" s="380"/>
      <c r="R40" s="380"/>
      <c r="S40" s="2277"/>
      <c r="T40" s="2213"/>
      <c r="U40" s="1035"/>
      <c r="V40" s="2296" t="s">
        <v>440</v>
      </c>
      <c r="W40" s="2298" t="s">
        <v>441</v>
      </c>
      <c r="X40" s="1380" t="s">
        <v>442</v>
      </c>
      <c r="Y40" s="1380"/>
      <c r="Z40" s="2273" t="s">
        <v>443</v>
      </c>
      <c r="AA40" s="2273"/>
      <c r="AB40" s="2267"/>
      <c r="AC40" s="2282"/>
      <c r="AD40" s="2296" t="s">
        <v>440</v>
      </c>
      <c r="AE40" s="2298" t="s">
        <v>441</v>
      </c>
      <c r="AF40" s="1380" t="s">
        <v>442</v>
      </c>
      <c r="AG40" s="1380"/>
      <c r="AH40" s="2273" t="s">
        <v>443</v>
      </c>
      <c r="AI40" s="2273"/>
      <c r="AJ40" s="2267"/>
      <c r="AK40" s="2282"/>
      <c r="AL40" s="2285"/>
      <c r="AM40" s="2131"/>
      <c r="AS40" s="1159">
        <v>23</v>
      </c>
    </row>
    <row s="1270" customFormat="1" customHeight="1" ht="24">
      <c r="A41" s="1374"/>
      <c r="B41" s="1374" t="s">
        <v>145</v>
      </c>
      <c r="C41" s="1374" t="s">
        <v>146</v>
      </c>
      <c r="D41" s="1374" t="s">
        <v>147</v>
      </c>
      <c r="E41" s="1368" t="s">
        <v>444</v>
      </c>
      <c r="F41" s="1368" t="s">
        <v>445</v>
      </c>
      <c r="G41" s="1368" t="s">
        <v>446</v>
      </c>
      <c r="H41" s="1368" t="s">
        <v>447</v>
      </c>
      <c r="I41" s="1368" t="s">
        <v>448</v>
      </c>
      <c r="J41" s="1368" t="s">
        <v>449</v>
      </c>
      <c r="K41" s="1368" t="s">
        <v>450</v>
      </c>
      <c r="L41" s="1368" t="s">
        <v>425</v>
      </c>
      <c r="M41" s="1366"/>
      <c r="N41" s="1366"/>
      <c r="O41" s="1366"/>
      <c r="P41" s="1332"/>
      <c r="Q41" s="380"/>
      <c r="R41" s="380"/>
      <c r="S41" s="2277"/>
      <c r="T41" s="2213"/>
      <c r="U41" s="306"/>
      <c r="V41" s="2297"/>
      <c r="W41" s="2299"/>
      <c r="X41" s="1377" t="s">
        <v>451</v>
      </c>
      <c r="Y41" s="1377" t="s">
        <v>452</v>
      </c>
      <c r="Z41" s="1338" t="s">
        <v>453</v>
      </c>
      <c r="AA41" s="2274" t="s">
        <v>454</v>
      </c>
      <c r="AB41" s="2275"/>
      <c r="AC41" s="2283"/>
      <c r="AD41" s="2297"/>
      <c r="AE41" s="2299"/>
      <c r="AF41" s="1377" t="s">
        <v>451</v>
      </c>
      <c r="AG41" s="1377" t="s">
        <v>452</v>
      </c>
      <c r="AH41" s="1338" t="s">
        <v>453</v>
      </c>
      <c r="AI41" s="2274" t="s">
        <v>454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201</v>
      </c>
      <c r="B47" s="1367" t="s">
        <v>202</v>
      </c>
      <c r="C47" s="1367" t="s">
        <v>203</v>
      </c>
      <c r="D47" s="1367" t="s">
        <v>204</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201</v>
      </c>
      <c r="B48" s="1367" t="s">
        <v>202</v>
      </c>
      <c r="C48" s="1367" t="s">
        <v>203</v>
      </c>
      <c r="D48" s="1367" t="s">
        <v>204</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201</v>
      </c>
      <c r="B49" s="1367" t="s">
        <v>202</v>
      </c>
      <c r="C49" s="1367" t="s">
        <v>203</v>
      </c>
      <c r="D49" s="1367" t="s">
        <v>204</v>
      </c>
      <c r="E49" s="2263"/>
      <c r="F49" s="2263"/>
      <c r="G49" s="2263"/>
      <c r="H49" s="2263"/>
      <c r="I49" s="2290"/>
      <c r="J49" s="2290"/>
      <c r="K49" s="2260" t="str">
        <f>J48&amp;".1"</f>
        <v>....1.1.1</v>
      </c>
      <c r="L49" s="1368" t="s">
        <v>416</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417</v>
      </c>
      <c r="AN49" s="515">
        <f>STRCHECKDATE(V50:AL50)</f>
      </c>
      <c r="AO49" s="504"/>
      <c r="AP49" s="504" t="str">
        <f>IF(T49="","",T49)</f>
        <v/>
      </c>
      <c r="AQ49" s="504"/>
      <c r="AR49" s="504"/>
      <c r="AS49" s="1159">
        <v>21</v>
      </c>
    </row>
    <row customHeight="1" ht="1.05">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201</v>
      </c>
      <c r="B51" s="1367" t="s">
        <v>202</v>
      </c>
      <c r="C51" s="1367" t="s">
        <v>203</v>
      </c>
      <c r="D51" s="1367" t="s">
        <v>204</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201</v>
      </c>
      <c r="B52" s="1367" t="s">
        <v>202</v>
      </c>
      <c r="C52" s="1367" t="s">
        <v>203</v>
      </c>
      <c r="D52" s="1367" t="s">
        <v>204</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201</v>
      </c>
      <c r="B55" s="1347" t="s">
        <v>202</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201</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D5661-3A1C-4E51-0C99-0.C9C28B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5.699999999999996">
      <c r="A41" s="1374"/>
      <c r="B41" s="1374" t="s">
        <v>145</v>
      </c>
      <c r="C41" s="1374" t="s">
        <v>146</v>
      </c>
      <c r="D41" s="1374" t="s">
        <v>147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177</v>
      </c>
      <c r="B47" s="1347" t="s">
        <v>178</v>
      </c>
      <c r="C47" s="1347" t="s">
        <v>179</v>
      </c>
      <c r="D47" s="1347" t="s">
        <v>180</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177</v>
      </c>
      <c r="B48" s="1367" t="s">
        <v>178</v>
      </c>
      <c r="C48" s="1367" t="s">
        <v>179</v>
      </c>
      <c r="D48" s="1367" t="s">
        <v>180</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177</v>
      </c>
      <c r="B49" s="1367" t="s">
        <v>178</v>
      </c>
      <c r="C49" s="1367" t="s">
        <v>179</v>
      </c>
      <c r="D49" s="1367" t="s">
        <v>180</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1.0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177</v>
      </c>
      <c r="B51" s="1367" t="s">
        <v>178</v>
      </c>
      <c r="C51" s="1367" t="s">
        <v>179</v>
      </c>
      <c r="D51" s="1367" t="s">
        <v>180</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177</v>
      </c>
      <c r="B52" s="1367" t="s">
        <v>178</v>
      </c>
      <c r="C52" s="1367" t="s">
        <v>179</v>
      </c>
      <c r="D52" s="1367" t="s">
        <v>180</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177</v>
      </c>
      <c r="B53" s="1367" t="s">
        <v>178</v>
      </c>
      <c r="C53" s="1367" t="s">
        <v>179</v>
      </c>
      <c r="D53" s="1367" t="s">
        <v>180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177</v>
      </c>
      <c r="B54" s="1347" t="s">
        <v>178</v>
      </c>
      <c r="C54" s="1347" t="s">
        <v>179</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177</v>
      </c>
      <c r="B55" s="1347" t="s">
        <v>178</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177</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B5443-14C8-40CE-F60B-0.0CF69B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413</v>
      </c>
      <c r="M7" s="541"/>
      <c r="N7" s="1370"/>
      <c r="P7" s="2261"/>
      <c r="Q7" s="2261">
        <v>1</v>
      </c>
      <c r="R7" s="1646"/>
      <c r="S7" s="2011">
        <f>$J7</f>
      </c>
      <c r="T7" s="290" t="s">
        <v>414</v>
      </c>
      <c r="U7" s="304"/>
      <c r="V7" s="2309"/>
      <c r="W7" s="2309"/>
      <c r="X7" s="2309"/>
      <c r="Y7" s="2309"/>
      <c r="Z7" s="2309"/>
      <c r="AA7" s="2309"/>
      <c r="AB7" s="2309"/>
      <c r="AC7" s="2309"/>
      <c r="AD7" s="2309"/>
      <c r="AE7" s="2309"/>
      <c r="AF7" s="2309"/>
      <c r="AG7" s="2309"/>
      <c r="AH7" s="2309"/>
      <c r="AI7" s="2309"/>
      <c r="AJ7" s="2309"/>
      <c r="AK7" s="2309"/>
      <c r="AL7" s="2309"/>
      <c r="AM7" s="2014" t="s">
        <v>415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416</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5.699999999999996">
      <c r="A41" s="1374"/>
      <c r="B41" s="1374" t="s">
        <v>145</v>
      </c>
      <c r="C41" s="1374" t="s">
        <v>146</v>
      </c>
      <c r="D41" s="1374" t="s">
        <v>147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1.0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189</v>
      </c>
      <c r="B55" s="1347" t="s">
        <v>190</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189</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56C16-8D78-545A-3BEE-0.DE8ECE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"Уренгойская ГРЭС" АО "Интер РАО - Электрогенерация"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5.699999999999996">
      <c r="A41" s="1374"/>
      <c r="B41" s="1374" t="s">
        <v>145</v>
      </c>
      <c r="C41" s="1374" t="s">
        <v>146</v>
      </c>
      <c r="D41" s="1374" t="s">
        <v>147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0">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195</v>
      </c>
      <c r="B55" s="1347" t="s">
        <v>196</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195</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937BD-01B2-F1B1-33AD-0.D26228B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413</v>
      </c>
      <c r="N7" s="513"/>
      <c r="O7" s="331"/>
      <c r="Q7" s="2261"/>
      <c r="R7" s="2261">
        <v>1</v>
      </c>
      <c r="S7" s="522"/>
      <c r="T7" s="361"/>
      <c r="U7" s="1340">
        <f>$J7</f>
      </c>
      <c r="V7" s="290" t="s">
        <v>414</v>
      </c>
      <c r="W7" s="304"/>
      <c r="X7" s="2249"/>
      <c r="Y7" s="2250"/>
      <c r="Z7" s="2250"/>
      <c r="AA7" s="2250"/>
      <c r="AB7" s="2250"/>
      <c r="AC7" s="2239"/>
      <c r="AD7" s="2239"/>
      <c r="AE7" s="2239"/>
      <c r="AF7" s="2312"/>
      <c r="AG7" s="2249"/>
      <c r="AH7" s="2250"/>
      <c r="AI7" s="2250"/>
      <c r="AJ7" s="2250"/>
      <c r="AK7" s="2250"/>
      <c r="AL7" s="2250"/>
      <c r="AM7" s="2250"/>
      <c r="AN7" s="2250"/>
      <c r="AO7" s="2250"/>
      <c r="AP7" s="2251"/>
      <c r="AQ7" s="1262" t="s">
        <v>415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416</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422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423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425</v>
      </c>
      <c r="Q26" s="1366"/>
      <c r="R26" s="1375"/>
      <c r="S26" s="1375"/>
      <c r="T26" s="1375"/>
      <c r="U26" s="733"/>
      <c r="V26" s="1164" t="s">
        <v>426</v>
      </c>
      <c r="AD26" s="190" t="s">
        <v>427</v>
      </c>
      <c r="AF26" s="190" t="s">
        <v>428</v>
      </c>
      <c r="AG26" s="1164" t="s">
        <v>426</v>
      </c>
      <c r="AM26" s="190" t="s">
        <v>429</v>
      </c>
      <c r="AO26" s="190" t="s">
        <v>428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"Уренгойская ГРЭС" АО "Интер РАО - Электрогенерация"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430</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431</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432</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433</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434</v>
      </c>
      <c r="AG40" s="330"/>
      <c r="AH40" s="330"/>
      <c r="AI40" s="330"/>
      <c r="AJ40" s="330"/>
      <c r="AK40" s="330"/>
      <c r="AL40" s="330"/>
      <c r="AM40" s="330"/>
      <c r="AN40" s="330"/>
      <c r="AO40" s="282" t="s">
        <v>434</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308</v>
      </c>
      <c r="AW42" s="1159">
        <v>14</v>
      </c>
    </row>
    <row customHeight="1" ht="14.699999999999998">
      <c r="R43" s="380"/>
      <c r="S43" s="380"/>
      <c r="T43" s="380"/>
      <c r="U43" s="2277" t="s">
        <v>88</v>
      </c>
      <c r="V43" s="2213" t="s">
        <v>435</v>
      </c>
      <c r="W43" s="305"/>
      <c r="X43" s="2278" t="s">
        <v>436</v>
      </c>
      <c r="Y43" s="2295"/>
      <c r="Z43" s="2295"/>
      <c r="AA43" s="2295"/>
      <c r="AB43" s="2295"/>
      <c r="AC43" s="2279"/>
      <c r="AD43" s="2279"/>
      <c r="AE43" s="2280"/>
      <c r="AF43" s="2281" t="s">
        <v>437</v>
      </c>
      <c r="AG43" s="2278" t="s">
        <v>436</v>
      </c>
      <c r="AH43" s="2295"/>
      <c r="AI43" s="2295"/>
      <c r="AJ43" s="2295"/>
      <c r="AK43" s="2295"/>
      <c r="AL43" s="2279"/>
      <c r="AM43" s="2279"/>
      <c r="AN43" s="2280"/>
      <c r="AO43" s="2281" t="s">
        <v>438</v>
      </c>
      <c r="AP43" s="2284" t="s">
        <v>439</v>
      </c>
      <c r="AQ43" s="2131"/>
      <c r="AW43" s="1159">
        <v>14</v>
      </c>
    </row>
    <row customHeight="1" ht="35.699999999999996">
      <c r="R44" s="380"/>
      <c r="S44" s="380"/>
      <c r="T44" s="380"/>
      <c r="U44" s="2277"/>
      <c r="V44" s="2213"/>
      <c r="W44" s="1035"/>
      <c r="X44" s="2298" t="s">
        <v>462</v>
      </c>
      <c r="Y44" s="2316" t="s">
        <v>463</v>
      </c>
      <c r="Z44" s="2316"/>
      <c r="AA44" s="2316"/>
      <c r="AB44" s="2316"/>
      <c r="AC44" s="2298" t="s">
        <v>443</v>
      </c>
      <c r="AD44" s="2615"/>
      <c r="AE44" s="2318"/>
      <c r="AF44" s="2282"/>
      <c r="AG44" s="2298" t="s">
        <v>462</v>
      </c>
      <c r="AH44" s="2316" t="s">
        <v>463</v>
      </c>
      <c r="AI44" s="2316"/>
      <c r="AJ44" s="2316"/>
      <c r="AK44" s="2316"/>
      <c r="AL44" s="2298" t="s">
        <v>443</v>
      </c>
      <c r="AM44" s="2615"/>
      <c r="AN44" s="2318"/>
      <c r="AO44" s="2282"/>
      <c r="AP44" s="2285"/>
      <c r="AQ44" s="2131"/>
      <c r="AW44" s="1159">
        <v>34</v>
      </c>
    </row>
    <row customHeight="1" ht="14.699999999999998">
      <c r="R45" s="380"/>
      <c r="S45" s="380"/>
      <c r="T45" s="380"/>
      <c r="U45" s="2277"/>
      <c r="V45" s="2213"/>
      <c r="W45" s="1035"/>
      <c r="X45" s="2329"/>
      <c r="Y45" s="2321" t="s">
        <v>464</v>
      </c>
      <c r="Z45" s="2274" t="s">
        <v>465</v>
      </c>
      <c r="AA45" s="2324"/>
      <c r="AB45" s="2275"/>
      <c r="AC45" s="2299"/>
      <c r="AD45" s="2616"/>
      <c r="AE45" s="2320"/>
      <c r="AF45" s="2282"/>
      <c r="AG45" s="2329"/>
      <c r="AH45" s="2321" t="s">
        <v>464</v>
      </c>
      <c r="AI45" s="2274" t="s">
        <v>465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466</v>
      </c>
      <c r="AA46" s="2274" t="s">
        <v>467</v>
      </c>
      <c r="AB46" s="2275"/>
      <c r="AC46" s="2321" t="s">
        <v>453</v>
      </c>
      <c r="AD46" s="2325" t="s">
        <v>454</v>
      </c>
      <c r="AE46" s="2326"/>
      <c r="AF46" s="2282"/>
      <c r="AG46" s="2329"/>
      <c r="AH46" s="2322"/>
      <c r="AI46" s="2321" t="s">
        <v>466</v>
      </c>
      <c r="AJ46" s="2274" t="s">
        <v>467</v>
      </c>
      <c r="AK46" s="2275"/>
      <c r="AL46" s="2321" t="s">
        <v>453</v>
      </c>
      <c r="AM46" s="2325" t="s">
        <v>454</v>
      </c>
      <c r="AN46" s="2326"/>
      <c r="AO46" s="2282"/>
      <c r="AP46" s="2285"/>
      <c r="AQ46" s="2131"/>
      <c r="AW46" s="1159">
        <v>26</v>
      </c>
    </row>
    <row customHeight="1" ht="65.25">
      <c r="A47" s="1263"/>
      <c r="B47" s="1263" t="s">
        <v>145</v>
      </c>
      <c r="C47" s="1263" t="s">
        <v>146</v>
      </c>
      <c r="D47" s="1263" t="s">
        <v>147</v>
      </c>
      <c r="E47" s="1314" t="s">
        <v>444</v>
      </c>
      <c r="F47" s="1314" t="s">
        <v>445</v>
      </c>
      <c r="G47" s="1314" t="s">
        <v>446</v>
      </c>
      <c r="H47" s="1314" t="s">
        <v>447</v>
      </c>
      <c r="I47" s="1314" t="s">
        <v>448</v>
      </c>
      <c r="J47" s="1314" t="s">
        <v>449</v>
      </c>
      <c r="K47" s="1314" t="s">
        <v>450</v>
      </c>
      <c r="L47" s="1314" t="s">
        <v>468</v>
      </c>
      <c r="M47" s="1314" t="s">
        <v>425</v>
      </c>
      <c r="R47" s="380"/>
      <c r="S47" s="380"/>
      <c r="T47" s="380"/>
      <c r="U47" s="2277"/>
      <c r="V47" s="2213"/>
      <c r="W47" s="306"/>
      <c r="X47" s="2299"/>
      <c r="Y47" s="2323"/>
      <c r="Z47" s="2323"/>
      <c r="AA47" s="1226" t="s">
        <v>469</v>
      </c>
      <c r="AB47" s="1226" t="s">
        <v>470</v>
      </c>
      <c r="AC47" s="2323"/>
      <c r="AD47" s="2327"/>
      <c r="AE47" s="2328"/>
      <c r="AF47" s="2283"/>
      <c r="AG47" s="2299"/>
      <c r="AH47" s="2323"/>
      <c r="AI47" s="2323"/>
      <c r="AJ47" s="1226" t="s">
        <v>469</v>
      </c>
      <c r="AK47" s="1226" t="s">
        <v>470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133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183</v>
      </c>
      <c r="B50" s="1271" t="s">
        <v>184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405</v>
      </c>
      <c r="AS50" s="504"/>
      <c r="AT50" s="504" t="str">
        <f>IF(V50="","",V50)</f>
        <v>Территория действия тарифа</v>
      </c>
      <c r="AU50" s="504"/>
      <c r="AV50" s="504"/>
      <c r="AW50" s="1159">
        <v>21</v>
      </c>
    </row>
    <row customHeight="1" ht="24">
      <c r="A51" s="1271" t="s">
        <v>183</v>
      </c>
      <c r="B51" s="1271" t="s">
        <v>184</v>
      </c>
      <c r="C51" s="1271" t="s">
        <v>185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407</v>
      </c>
      <c r="AS51" s="504"/>
      <c r="AT51" s="504" t="str">
        <f>IF(V51="","",V51)</f>
        <v>Наименование системы теплоснабжения </v>
      </c>
      <c r="AU51" s="504"/>
      <c r="AV51" s="504"/>
      <c r="AW51" s="1159">
        <v>23</v>
      </c>
    </row>
    <row customHeight="1" ht="22.049999999999997">
      <c r="A52" s="1271" t="s">
        <v>183</v>
      </c>
      <c r="B52" s="1271" t="s">
        <v>184</v>
      </c>
      <c r="C52" s="1271" t="s">
        <v>185</v>
      </c>
      <c r="D52" s="1271" t="s">
        <v>186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409</v>
      </c>
      <c r="AS52" s="504"/>
      <c r="AT52" s="504" t="str">
        <f>IF(V52="","",V52)</f>
        <v>Источник тепловой энергии  </v>
      </c>
      <c r="AU52" s="504"/>
      <c r="AV52" s="504"/>
      <c r="AW52" s="1159">
        <v>21</v>
      </c>
    </row>
    <row s="1646" customFormat="1" customHeight="1" ht="0">
      <c r="A53" s="1379" t="s">
        <v>183</v>
      </c>
      <c r="B53" s="1379" t="s">
        <v>184</v>
      </c>
      <c r="C53" s="1379" t="s">
        <v>185</v>
      </c>
      <c r="D53" s="1379" t="s">
        <v>186</v>
      </c>
      <c r="E53" s="2294"/>
      <c r="F53" s="2294"/>
      <c r="G53" s="2294"/>
      <c r="H53" s="2315"/>
      <c r="I53" s="2131" t="str">
        <f>U52&amp;".1"</f>
        <v>....1</v>
      </c>
      <c r="J53" s="1379"/>
      <c r="K53" s="1379"/>
      <c r="L53" s="1379"/>
      <c r="M53" s="1385" t="s">
        <v>410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183</v>
      </c>
      <c r="B54" s="1271" t="s">
        <v>184</v>
      </c>
      <c r="C54" s="1271" t="s">
        <v>185</v>
      </c>
      <c r="D54" s="1271" t="s">
        <v>186</v>
      </c>
      <c r="E54" s="2294"/>
      <c r="F54" s="2294"/>
      <c r="G54" s="2294"/>
      <c r="H54" s="2315"/>
      <c r="I54" s="2105"/>
      <c r="J54" s="2131" t="str">
        <f>I53&amp;".1"</f>
        <v>....1.1</v>
      </c>
      <c r="K54" s="1271"/>
      <c r="L54" s="1271"/>
      <c r="M54" s="1314" t="s">
        <v>413</v>
      </c>
      <c r="Q54" s="2261"/>
      <c r="R54" s="2261">
        <v>1</v>
      </c>
      <c r="S54" s="522"/>
      <c r="T54" s="361"/>
      <c r="U54" s="1340" t="str">
        <f>$J54</f>
        <v>....1.1</v>
      </c>
      <c r="V54" s="290" t="s">
        <v>414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415</v>
      </c>
      <c r="AS54" s="504"/>
      <c r="AT54" s="504" t="str">
        <f>IF(V54="","",V54)</f>
        <v>Группа потребителей</v>
      </c>
      <c r="AU54" s="504"/>
      <c r="AV54" s="504"/>
      <c r="AW54" s="1159">
        <v>21</v>
      </c>
    </row>
    <row customHeight="1" ht="22.049999999999997">
      <c r="A55" s="1271" t="s">
        <v>183</v>
      </c>
      <c r="B55" s="1271" t="s">
        <v>184</v>
      </c>
      <c r="C55" s="1271" t="s">
        <v>185</v>
      </c>
      <c r="D55" s="1271" t="s">
        <v>186</v>
      </c>
      <c r="E55" s="2294"/>
      <c r="F55" s="2294"/>
      <c r="G55" s="2294"/>
      <c r="H55" s="2315"/>
      <c r="I55" s="2105"/>
      <c r="J55" s="2105"/>
      <c r="K55" s="2131" t="str">
        <f>J54&amp;".1"</f>
        <v>....1.1.1</v>
      </c>
      <c r="L55" s="143"/>
      <c r="M55" s="1314" t="s">
        <v>416</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459</v>
      </c>
      <c r="AR55" s="515">
        <f>STRCHECKDATE(X57:AP57)</f>
      </c>
      <c r="AS55" s="504"/>
      <c r="AT55" s="504" t="str">
        <f>IF(V55="","",V55)</f>
        <v/>
      </c>
      <c r="AU55" s="504"/>
      <c r="AV55" s="504"/>
      <c r="AW55" s="1159">
        <v>21</v>
      </c>
    </row>
    <row customHeight="1" ht="11.549999999999999">
      <c r="A56" s="1271" t="s">
        <v>183</v>
      </c>
      <c r="B56" s="1271" t="s">
        <v>184</v>
      </c>
      <c r="C56" s="1271" t="s">
        <v>185</v>
      </c>
      <c r="D56" s="1271" t="s">
        <v>186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460</v>
      </c>
      <c r="AR56" s="515">
        <f>STRCHECKDATE(X58:AP58)</f>
      </c>
      <c r="AS56" s="504"/>
      <c r="AT56" s="504" t="str">
        <f>IF(V56="","",V56)</f>
        <v/>
      </c>
      <c r="AU56" s="504"/>
      <c r="AV56" s="504"/>
      <c r="AW56" s="1159">
        <v>11</v>
      </c>
    </row>
    <row customHeight="1" ht="0">
      <c r="A57" s="1271" t="s">
        <v>183</v>
      </c>
      <c r="B57" s="1271" t="s">
        <v>184</v>
      </c>
      <c r="C57" s="1271" t="s">
        <v>185</v>
      </c>
      <c r="D57" s="1271" t="s">
        <v>186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183</v>
      </c>
      <c r="B58" s="1271" t="s">
        <v>184</v>
      </c>
      <c r="C58" s="1271" t="s">
        <v>185</v>
      </c>
      <c r="D58" s="1271" t="s">
        <v>186</v>
      </c>
      <c r="E58" s="2294"/>
      <c r="F58" s="2294"/>
      <c r="G58" s="2294"/>
      <c r="H58" s="2315"/>
      <c r="I58" s="2105"/>
      <c r="J58" s="2105"/>
      <c r="K58" s="2131"/>
      <c r="L58" s="1271"/>
      <c r="M58" s="1314"/>
      <c r="Q58" s="2261"/>
      <c r="R58" s="2261"/>
      <c r="S58" s="1335"/>
      <c r="T58" s="360"/>
      <c r="U58" s="1282"/>
      <c r="V58" s="292" t="s">
        <v>461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183</v>
      </c>
      <c r="B59" s="1271" t="s">
        <v>184</v>
      </c>
      <c r="C59" s="1271" t="s">
        <v>185</v>
      </c>
      <c r="D59" s="1271" t="s">
        <v>186</v>
      </c>
      <c r="E59" s="2294"/>
      <c r="F59" s="2294"/>
      <c r="G59" s="2294"/>
      <c r="H59" s="2315"/>
      <c r="I59" s="2105"/>
      <c r="J59" s="2131"/>
      <c r="K59" s="1271"/>
      <c r="L59" s="1271"/>
      <c r="M59" s="1314"/>
      <c r="Q59" s="2261"/>
      <c r="R59" s="2261"/>
      <c r="S59" s="1335"/>
      <c r="T59" s="360"/>
      <c r="U59" s="1282"/>
      <c r="V59" s="291" t="s">
        <v>418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183</v>
      </c>
      <c r="B60" s="1271" t="s">
        <v>184</v>
      </c>
      <c r="C60" s="1271" t="s">
        <v>185</v>
      </c>
      <c r="D60" s="1271" t="s">
        <v>186</v>
      </c>
      <c r="E60" s="2294"/>
      <c r="F60" s="2294"/>
      <c r="G60" s="2294"/>
      <c r="H60" s="2315"/>
      <c r="I60" s="2131"/>
      <c r="J60" s="1271"/>
      <c r="K60" s="1271"/>
      <c r="L60" s="1271"/>
      <c r="M60" s="1314"/>
      <c r="Q60" s="2261"/>
      <c r="R60" s="1335"/>
      <c r="S60" s="1335"/>
      <c r="T60" s="360"/>
      <c r="U60" s="1282"/>
      <c r="V60" s="369" t="s">
        <v>419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183</v>
      </c>
      <c r="B61" s="1271" t="s">
        <v>184</v>
      </c>
      <c r="C61" s="1271" t="s">
        <v>185</v>
      </c>
      <c r="D61" s="1271" t="s">
        <v>186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183</v>
      </c>
      <c r="B62" s="1379" t="s">
        <v>184</v>
      </c>
      <c r="C62" s="1379" t="s">
        <v>185</v>
      </c>
      <c r="D62" s="1378"/>
      <c r="E62" s="2294"/>
      <c r="F62" s="2294"/>
      <c r="G62" s="2293"/>
      <c r="H62" s="1378"/>
      <c r="I62" s="1378"/>
      <c r="J62" s="1378"/>
      <c r="K62" s="1378"/>
      <c r="L62" s="1378"/>
      <c r="M62" s="1381"/>
      <c r="N62" s="1382"/>
      <c r="O62" s="1382"/>
      <c r="P62" s="355"/>
      <c r="Q62" s="1320"/>
      <c r="R62" s="1321"/>
      <c r="S62" s="1320"/>
      <c r="T62" s="1320"/>
      <c r="U62" s="1326"/>
      <c r="V62" s="1329" t="s">
        <v>421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183</v>
      </c>
      <c r="B63" s="1379" t="s">
        <v>184</v>
      </c>
      <c r="C63" s="1378"/>
      <c r="D63" s="1378"/>
      <c r="E63" s="2294"/>
      <c r="F63" s="2293"/>
      <c r="G63" s="1378"/>
      <c r="H63" s="1378"/>
      <c r="I63" s="1378"/>
      <c r="J63" s="1378"/>
      <c r="K63" s="1378"/>
      <c r="L63" s="1378"/>
      <c r="M63" s="1381"/>
      <c r="N63" s="1383"/>
      <c r="O63" s="1383"/>
      <c r="P63" s="355"/>
      <c r="Q63" s="1320"/>
      <c r="R63" s="1321"/>
      <c r="S63" s="1320"/>
      <c r="T63" s="1320"/>
      <c r="U63" s="1326"/>
      <c r="V63" s="1329" t="s">
        <v>422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183</v>
      </c>
      <c r="B64" s="1379"/>
      <c r="C64" s="1379"/>
      <c r="D64" s="1379"/>
      <c r="E64" s="2293"/>
      <c r="F64" s="1379"/>
      <c r="G64" s="1379"/>
      <c r="H64" s="1379"/>
      <c r="I64" s="1379"/>
      <c r="J64" s="1379"/>
      <c r="K64" s="1379"/>
      <c r="L64" s="1379"/>
      <c r="M64" s="1385"/>
      <c r="N64" s="1383"/>
      <c r="O64" s="1383"/>
      <c r="P64" s="355"/>
      <c r="Q64" s="384"/>
      <c r="R64" s="1348"/>
      <c r="S64" s="384"/>
      <c r="T64" s="384"/>
      <c r="U64" s="1326"/>
      <c r="V64" s="1329" t="s">
        <v>423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1AD38B-331A-E5ED-C107-0.BA515406}" mc:Ignorable="x14ac xr xr2 xr3">
  <sheetPr>
    <tabColor rgb="FFCCCCFF"/>
  </sheetPr>
  <dimension ref="A1:Q82"/>
  <sheetViews>
    <sheetView topLeftCell="C1" showGridLines="0" zoomScale="90" workbookViewId="0" tabSelected="1">
      <selection activeCell="F14" sqref="F1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PP110.OPEN.INFO.TERMS.HEAT.EIAS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об условиях, на которых осуществляется поставка товаров (оказание услуг) в сфере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3.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13.5" hidden="1">
      <c r="A10" s="789"/>
      <c r="B10" s="430"/>
      <c r="C10" s="431"/>
      <c r="D10" s="243"/>
      <c r="E10" s="1169" t="s">
        <v>18</v>
      </c>
      <c r="F10" s="2070" t="s">
        <v>19</v>
      </c>
      <c r="G10" s="81"/>
      <c r="H10" s="413"/>
      <c r="I10" s="415"/>
      <c r="J10" s="881"/>
      <c r="Q10" s="434">
        <v>24</v>
      </c>
    </row>
    <row customHeight="1" ht="24" hidden="1">
      <c r="A11" s="2102" t="s">
        <v>20</v>
      </c>
      <c r="D11" s="79"/>
      <c r="E11" s="1169" t="s">
        <v>21</v>
      </c>
      <c r="F11" s="1736" t="s">
        <v>22</v>
      </c>
      <c r="G11" s="81"/>
      <c r="H11" s="777" t="s">
        <v>23</v>
      </c>
      <c r="J11" s="880" t="s">
        <v>24</v>
      </c>
      <c r="Q11" s="78">
        <v>0</v>
      </c>
    </row>
    <row customHeight="1" ht="24" hidden="1">
      <c r="A12" s="2102"/>
      <c r="D12" s="79"/>
      <c r="E12" s="1169" t="s">
        <v>25</v>
      </c>
      <c r="F12" s="1736"/>
      <c r="G12" s="77"/>
      <c r="J12" s="880" t="s">
        <v>26</v>
      </c>
      <c r="Q12" s="78">
        <v>0</v>
      </c>
    </row>
    <row s="1639" customFormat="1" customHeight="1" ht="24" hidden="1">
      <c r="A13" s="792" t="s">
        <v>27</v>
      </c>
      <c r="B13" s="102"/>
      <c r="C13" s="412"/>
      <c r="D13" s="414"/>
      <c r="E13" s="1779" t="s">
        <v>28</v>
      </c>
      <c r="F13" s="1736" t="s">
        <v>22</v>
      </c>
      <c r="G13" s="81"/>
      <c r="H13" s="774"/>
      <c r="I13" s="415"/>
      <c r="J13" s="1780" t="s">
        <v>29</v>
      </c>
      <c r="Q13" s="413">
        <v>0</v>
      </c>
    </row>
    <row s="1639" customFormat="1" customHeight="1" ht="13.5">
      <c r="A14" s="792" t="s">
        <v>30</v>
      </c>
      <c r="B14" s="102"/>
      <c r="C14" s="412"/>
      <c r="D14" s="414"/>
      <c r="E14" s="1169" t="s">
        <v>31</v>
      </c>
      <c r="F14" s="1771">
        <v>2026</v>
      </c>
      <c r="G14" s="81"/>
      <c r="H14" s="774"/>
      <c r="I14" s="415"/>
      <c r="J14" s="880" t="s">
        <v>32</v>
      </c>
      <c r="Q14" s="413">
        <v>0</v>
      </c>
    </row>
    <row s="1639" customFormat="1" customHeight="1" ht="13.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23</v>
      </c>
      <c r="Q17" s="78">
        <v>20</v>
      </c>
    </row>
    <row customHeight="1" ht="24" hidden="1">
      <c r="D18" s="79"/>
      <c r="E18" s="1779" t="s">
        <v>38</v>
      </c>
      <c r="F18" s="2698" t="s">
        <v>39</v>
      </c>
      <c r="G18" s="77"/>
      <c r="I18" s="778"/>
      <c r="J18" s="2101" t="s">
        <v>40</v>
      </c>
      <c r="Q18" s="78">
        <v>0</v>
      </c>
    </row>
    <row customHeight="1" ht="24"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13.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3.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3.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4" hidden="1">
      <c r="D23" s="79"/>
      <c r="E23" s="395" t="s">
        <v>42</v>
      </c>
      <c r="F23" s="220"/>
      <c r="G23" s="77"/>
      <c r="Q23" s="78">
        <v>0</v>
      </c>
    </row>
    <row customHeight="1" ht="13.5" hidden="1">
      <c r="D24" s="79"/>
      <c r="E24" s="395" t="s">
        <v>43</v>
      </c>
      <c r="F24" s="220"/>
      <c r="G24" s="77"/>
      <c r="Q24" s="78">
        <v>0</v>
      </c>
    </row>
    <row customHeight="1" ht="13.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3.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3.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 hidden="1">
      <c r="D28" s="79"/>
      <c r="E28" s="395" t="s">
        <v>45</v>
      </c>
      <c r="F28" s="222"/>
      <c r="G28" s="77"/>
      <c r="Q28" s="78">
        <v>0</v>
      </c>
    </row>
    <row customHeight="1" ht="13.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13.5"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3.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11.25" hidden="1">
      <c r="A40" s="788"/>
      <c r="B40" s="430"/>
      <c r="C40" s="431"/>
      <c r="D40" s="432"/>
      <c r="E40" s="433"/>
      <c r="F40" s="1057"/>
      <c r="G40" s="77"/>
      <c r="H40" s="413"/>
      <c r="I40" s="415"/>
      <c r="J40" s="880"/>
      <c r="Q40" s="434">
        <v>6</v>
      </c>
    </row>
    <row s="1639" customFormat="1" customHeight="1" ht="24"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11.25" hidden="1">
      <c r="A42" s="788"/>
      <c r="B42" s="430"/>
      <c r="C42" s="431"/>
      <c r="D42" s="432"/>
      <c r="E42" s="433"/>
      <c r="F42" s="1057"/>
      <c r="G42" s="77"/>
      <c r="H42" s="413"/>
      <c r="I42" s="415"/>
      <c r="J42" s="878"/>
      <c r="Q42" s="434">
        <v>0</v>
      </c>
    </row>
    <row s="1639" customFormat="1" customHeight="1" ht="24" hidden="1">
      <c r="A43" s="788"/>
      <c r="B43" s="417"/>
      <c r="C43" s="412"/>
      <c r="D43" s="414"/>
      <c r="E43" s="395" t="s">
        <v>57</v>
      </c>
      <c r="F43" s="714" t="s">
        <v>19</v>
      </c>
      <c r="G43" s="77"/>
      <c r="I43" s="415"/>
      <c r="J43" s="880"/>
      <c r="Q43" s="413">
        <v>0</v>
      </c>
    </row>
    <row s="1639" customFormat="1" customHeight="1" ht="24" hidden="1">
      <c r="A44" s="788"/>
      <c r="B44" s="417"/>
      <c r="C44" s="412"/>
      <c r="D44" s="414"/>
      <c r="E44" s="1169" t="s">
        <v>58</v>
      </c>
      <c r="F44" s="1892"/>
      <c r="G44" s="77"/>
      <c r="I44" s="415"/>
      <c r="J44" s="880"/>
      <c r="Q44" s="413">
        <v>0</v>
      </c>
    </row>
    <row s="1616" customFormat="1" customHeight="1" ht="11.25" hidden="1">
      <c r="A45" s="788"/>
      <c r="B45" s="430"/>
      <c r="C45" s="431"/>
      <c r="D45" s="432"/>
      <c r="E45" s="433"/>
      <c r="F45" s="1057"/>
      <c r="G45" s="77"/>
      <c r="H45" s="413"/>
      <c r="I45" s="415"/>
      <c r="J45" s="880"/>
      <c r="Q45" s="434">
        <v>0</v>
      </c>
    </row>
    <row s="1616" customFormat="1" customHeight="1" ht="24" hidden="1">
      <c r="A46" s="788"/>
      <c r="B46" s="430"/>
      <c r="C46" s="431"/>
      <c r="D46" s="432"/>
      <c r="E46" s="1169" t="s">
        <v>59</v>
      </c>
      <c r="F46" s="714" t="s">
        <v>19</v>
      </c>
      <c r="G46" s="77"/>
      <c r="H46" s="413"/>
      <c r="I46" s="415"/>
      <c r="J46" s="880"/>
      <c r="Q46" s="434">
        <v>0</v>
      </c>
    </row>
    <row s="1639" customFormat="1" customHeight="1" ht="24" hidden="1">
      <c r="A47" s="788"/>
      <c r="B47" s="417"/>
      <c r="C47" s="412"/>
      <c r="D47" s="414"/>
      <c r="E47" s="1169" t="s">
        <v>60</v>
      </c>
      <c r="F47" s="714" t="s">
        <v>19</v>
      </c>
      <c r="G47" s="77"/>
      <c r="I47" s="415"/>
      <c r="J47" s="880"/>
      <c r="Q47" s="413">
        <v>0</v>
      </c>
    </row>
    <row s="1616" customFormat="1" customHeight="1" ht="11.25" hidden="1">
      <c r="A48" s="788"/>
      <c r="B48" s="236"/>
      <c r="C48" s="237"/>
      <c r="D48" s="238"/>
      <c r="E48" s="239"/>
      <c r="F48" s="1057"/>
      <c r="G48" s="77"/>
      <c r="H48" s="413"/>
      <c r="I48" s="415"/>
      <c r="J48" s="880"/>
      <c r="Q48" s="240">
        <v>0</v>
      </c>
    </row>
    <row customHeight="1" ht="24"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11.25" hidden="1">
      <c r="A50" s="789"/>
      <c r="B50" s="430"/>
      <c r="C50" s="431"/>
      <c r="D50" s="243"/>
      <c r="E50" s="241"/>
      <c r="F50" s="244"/>
      <c r="G50" s="81"/>
      <c r="H50" s="413"/>
      <c r="I50" s="415"/>
      <c r="J50" s="880"/>
      <c r="Q50" s="434">
        <v>0</v>
      </c>
    </row>
    <row s="1639" customFormat="1" customHeight="1" ht="24" hidden="1">
      <c r="A51" s="790"/>
      <c r="B51" s="417"/>
      <c r="C51" s="534"/>
      <c r="D51" s="535"/>
      <c r="E51" s="395" t="s">
        <v>61</v>
      </c>
      <c r="F51" s="714" t="s">
        <v>19</v>
      </c>
      <c r="G51" s="536"/>
      <c r="I51" s="538"/>
      <c r="J51" s="882"/>
      <c r="P51" s="539"/>
      <c r="Q51" s="537">
        <v>0</v>
      </c>
    </row>
    <row s="1616" customFormat="1" customHeight="1" ht="11.25" hidden="1">
      <c r="A52" s="789"/>
      <c r="B52" s="430"/>
      <c r="C52" s="431"/>
      <c r="D52" s="243"/>
      <c r="E52" s="241"/>
      <c r="F52" s="244"/>
      <c r="G52" s="81"/>
      <c r="H52" s="413"/>
      <c r="I52" s="415"/>
      <c r="J52" s="878"/>
      <c r="Q52" s="434">
        <v>0</v>
      </c>
    </row>
    <row s="1639" customFormat="1" customHeight="1" ht="24" hidden="1">
      <c r="A53" s="790"/>
      <c r="B53" s="417"/>
      <c r="C53" s="534"/>
      <c r="D53" s="535"/>
      <c r="E53" s="395" t="s">
        <v>62</v>
      </c>
      <c r="F53" s="1052" t="s">
        <v>19</v>
      </c>
      <c r="G53" s="536"/>
      <c r="I53" s="538"/>
      <c r="J53" s="882"/>
      <c r="P53" s="539"/>
      <c r="Q53" s="537">
        <v>0</v>
      </c>
    </row>
    <row s="1639" customFormat="1" customHeight="1" ht="24" hidden="1">
      <c r="A54" s="790"/>
      <c r="B54" s="417"/>
      <c r="C54" s="534"/>
      <c r="D54" s="535"/>
      <c r="E54" s="395" t="s">
        <v>63</v>
      </c>
      <c r="F54" s="1778"/>
      <c r="G54" s="536"/>
      <c r="I54" s="538"/>
      <c r="J54" s="882"/>
      <c r="P54" s="539"/>
      <c r="Q54" s="537">
        <v>0</v>
      </c>
    </row>
    <row s="1616" customFormat="1" customHeight="1" ht="11.25" hidden="1">
      <c r="A55" s="789"/>
      <c r="B55" s="430"/>
      <c r="C55" s="431"/>
      <c r="D55" s="243"/>
      <c r="E55" s="241"/>
      <c r="F55" s="244"/>
      <c r="G55" s="81"/>
      <c r="H55" s="413"/>
      <c r="I55" s="415"/>
      <c r="J55" s="878"/>
      <c r="Q55" s="434">
        <v>0</v>
      </c>
    </row>
    <row s="1639" customFormat="1" customHeight="1" ht="24" hidden="1">
      <c r="A56" s="790"/>
      <c r="B56" s="417"/>
      <c r="C56" s="534"/>
      <c r="D56" s="535"/>
      <c r="E56" s="395" t="s">
        <v>64</v>
      </c>
      <c r="F56" s="1052" t="s">
        <v>19</v>
      </c>
      <c r="G56" s="536"/>
      <c r="I56" s="538"/>
      <c r="J56" s="882"/>
      <c r="P56" s="539"/>
      <c r="Q56" s="537">
        <v>0</v>
      </c>
    </row>
    <row s="1616" customFormat="1" customHeight="1" ht="11.25" hidden="1">
      <c r="A57" s="789"/>
      <c r="B57" s="430"/>
      <c r="C57" s="431"/>
      <c r="D57" s="243"/>
      <c r="E57" s="241"/>
      <c r="F57" s="244"/>
      <c r="G57" s="81"/>
      <c r="H57" s="413"/>
      <c r="I57" s="415"/>
      <c r="J57" s="878"/>
      <c r="Q57" s="434">
        <v>0</v>
      </c>
    </row>
    <row s="1639" customFormat="1" customHeight="1" ht="13.5" hidden="1">
      <c r="A58" s="790"/>
      <c r="B58" s="417"/>
      <c r="C58" s="534"/>
      <c r="D58" s="535"/>
      <c r="E58" s="395" t="s">
        <v>65</v>
      </c>
      <c r="F58" s="1052" t="s">
        <v>66</v>
      </c>
      <c r="G58" s="536"/>
      <c r="I58" s="538"/>
      <c r="J58" s="882"/>
      <c r="P58" s="539"/>
      <c r="Q58" s="537">
        <v>0</v>
      </c>
    </row>
    <row s="1639" customFormat="1" customHeight="1" ht="57"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3.5" hidden="1">
      <c r="A60" s="790"/>
      <c r="B60" s="417"/>
      <c r="C60" s="534"/>
      <c r="D60" s="535"/>
      <c r="E60" s="1169" t="s">
        <v>67</v>
      </c>
      <c r="F60" s="1155"/>
      <c r="G60" s="536"/>
      <c r="I60" s="538"/>
      <c r="J60" s="882"/>
      <c r="P60" s="539"/>
      <c r="Q60" s="537">
        <v>0</v>
      </c>
    </row>
    <row s="1616" customFormat="1" customHeight="1" ht="11.25" hidden="1">
      <c r="A61" s="789"/>
      <c r="B61" s="430"/>
      <c r="C61" s="431"/>
      <c r="D61" s="432"/>
      <c r="E61" s="433"/>
      <c r="F61" s="1057"/>
      <c r="G61" s="77"/>
      <c r="H61" s="413"/>
      <c r="I61" s="415"/>
      <c r="J61" s="880"/>
      <c r="Q61" s="434">
        <v>0</v>
      </c>
    </row>
    <row s="1639" customFormat="1" customHeight="1" ht="35.2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4">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B613D71-63D5-2B8F-8356-0.10A90B9C}"/>
    <hyperlink ref="H17" location="Титульный!H9" display="Как заполнить?" tooltip="Помощь по работе с полями отчётной формы" xr:uid="{7441B8FE-60A9-DEF9-5D06-0.F645E18B}"/>
    <hyperlink ref="H39" location="Титульный!H9" display="Как заполнить?" tooltip="Помощь по работе с полями отчётной формы" xr:uid="{.4E21F55-6E93-BA9E-2DDD-0.D4E1D964}"/>
    <hyperlink ref="H62" location="Титульный!H9" display="Как заполнить?" tooltip="Помощь по работе с полями отчётной формы" xr:uid="{45880A01-7D35-1029-57F3-0.BC9318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53566-78A8-0436-3B62-0.E21F866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133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471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422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423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425</v>
      </c>
      <c r="P23" s="1512"/>
      <c r="Q23" s="1514"/>
      <c r="R23" s="1514"/>
      <c r="Y23" s="1511" t="s">
        <v>427</v>
      </c>
      <c r="AA23" s="1511" t="s">
        <v>428</v>
      </c>
      <c r="AB23" s="1511" t="s">
        <v>476</v>
      </c>
      <c r="AE23" s="1511" t="s">
        <v>477</v>
      </c>
      <c r="AF23" s="1511" t="s">
        <v>476</v>
      </c>
      <c r="AI23" s="1511" t="s">
        <v>478</v>
      </c>
      <c r="AJ23" s="1511" t="s">
        <v>476</v>
      </c>
      <c r="AM23" s="1511" t="s">
        <v>479</v>
      </c>
      <c r="AQ23" s="1511" t="s">
        <v>427</v>
      </c>
      <c r="AS23" s="1511" t="s">
        <v>428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"Уренгойская ГРЭС" АО "Интер РАО - Электрогенерация"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430</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430</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434</v>
      </c>
      <c r="AB37" s="330"/>
      <c r="AC37" s="330"/>
      <c r="AD37" s="330"/>
      <c r="AE37" s="330"/>
      <c r="AF37" s="330"/>
      <c r="AG37" s="330"/>
      <c r="AH37" s="330"/>
      <c r="AI37" s="330"/>
      <c r="AJ37" s="330"/>
      <c r="AK37" s="330"/>
      <c r="AL37" s="330"/>
      <c r="AM37" s="330"/>
      <c r="AN37" s="330"/>
      <c r="AO37" s="330"/>
      <c r="AP37" s="330"/>
      <c r="AQ37" s="330"/>
      <c r="AR37" s="330"/>
      <c r="AS37" s="282" t="s">
        <v>434</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308</v>
      </c>
      <c r="BA39" s="1159">
        <v>14</v>
      </c>
    </row>
    <row customHeight="1" ht="14.699999999999998">
      <c r="Q40" s="295"/>
      <c r="R40" s="380"/>
      <c r="S40" s="2277" t="s">
        <v>88</v>
      </c>
      <c r="T40" s="2213" t="s">
        <v>480</v>
      </c>
      <c r="U40" s="305"/>
      <c r="V40" s="2279"/>
      <c r="W40" s="2279"/>
      <c r="X40" s="2279"/>
      <c r="Y40" s="2279"/>
      <c r="Z40" s="2280"/>
      <c r="AA40" s="2340" t="s">
        <v>437</v>
      </c>
      <c r="AB40" s="2332" t="s">
        <v>481</v>
      </c>
      <c r="AC40" s="2295"/>
      <c r="AD40" s="2295"/>
      <c r="AE40" s="2333"/>
      <c r="AF40" s="2295" t="s">
        <v>482</v>
      </c>
      <c r="AG40" s="2295"/>
      <c r="AH40" s="2295"/>
      <c r="AI40" s="2333"/>
      <c r="AJ40" s="2332" t="s">
        <v>483</v>
      </c>
      <c r="AK40" s="2295"/>
      <c r="AL40" s="2295"/>
      <c r="AM40" s="2333"/>
      <c r="AN40" s="2332" t="s">
        <v>436</v>
      </c>
      <c r="AO40" s="2295"/>
      <c r="AP40" s="2279"/>
      <c r="AQ40" s="2279"/>
      <c r="AR40" s="2280"/>
      <c r="AS40" s="2281" t="s">
        <v>437</v>
      </c>
      <c r="AT40" s="2284" t="s">
        <v>439</v>
      </c>
      <c r="AU40" s="2131"/>
      <c r="BA40" s="1159">
        <v>14</v>
      </c>
    </row>
    <row customHeight="1" ht="35.699999999999996">
      <c r="Q41" s="295"/>
      <c r="R41" s="380"/>
      <c r="S41" s="2277"/>
      <c r="T41" s="2213"/>
      <c r="U41" s="1035"/>
      <c r="V41" s="2131" t="s">
        <v>484</v>
      </c>
      <c r="W41" s="2131"/>
      <c r="X41" s="2298" t="s">
        <v>443</v>
      </c>
      <c r="Y41" s="2317"/>
      <c r="Z41" s="2318"/>
      <c r="AA41" s="2341"/>
      <c r="AB41" s="2334"/>
      <c r="AC41" s="2335"/>
      <c r="AD41" s="2335"/>
      <c r="AE41" s="2336"/>
      <c r="AF41" s="2335"/>
      <c r="AG41" s="2335"/>
      <c r="AH41" s="2335"/>
      <c r="AI41" s="2336"/>
      <c r="AJ41" s="2334"/>
      <c r="AK41" s="2335"/>
      <c r="AL41" s="2335"/>
      <c r="AM41" s="2335"/>
      <c r="AN41" s="2131" t="s">
        <v>484</v>
      </c>
      <c r="AO41" s="2131"/>
      <c r="AP41" s="2317" t="s">
        <v>443</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145</v>
      </c>
      <c r="C43" s="1374" t="s">
        <v>146</v>
      </c>
      <c r="D43" s="1374" t="s">
        <v>147</v>
      </c>
      <c r="E43" s="1368" t="s">
        <v>444</v>
      </c>
      <c r="F43" s="1368" t="s">
        <v>445</v>
      </c>
      <c r="G43" s="1368" t="s">
        <v>446</v>
      </c>
      <c r="H43" s="1368" t="s">
        <v>447</v>
      </c>
      <c r="I43" s="1368" t="s">
        <v>448</v>
      </c>
      <c r="J43" s="1368" t="s">
        <v>449</v>
      </c>
      <c r="K43" s="1368" t="s">
        <v>450</v>
      </c>
      <c r="L43" s="1368" t="s">
        <v>425</v>
      </c>
      <c r="Q43" s="295"/>
      <c r="R43" s="380"/>
      <c r="S43" s="2277"/>
      <c r="T43" s="2213"/>
      <c r="U43" s="306"/>
      <c r="V43" s="1334" t="s">
        <v>485</v>
      </c>
      <c r="W43" s="1334" t="s">
        <v>486</v>
      </c>
      <c r="X43" s="1342" t="s">
        <v>453</v>
      </c>
      <c r="Y43" s="2274" t="s">
        <v>454</v>
      </c>
      <c r="Z43" s="2275"/>
      <c r="AA43" s="2342"/>
      <c r="AB43" s="2337"/>
      <c r="AC43" s="2338"/>
      <c r="AD43" s="2338"/>
      <c r="AE43" s="2339"/>
      <c r="AF43" s="2338"/>
      <c r="AG43" s="2338"/>
      <c r="AH43" s="2338"/>
      <c r="AI43" s="2339"/>
      <c r="AJ43" s="2337"/>
      <c r="AK43" s="2338"/>
      <c r="AL43" s="2338"/>
      <c r="AM43" s="2339"/>
      <c r="AN43" s="1864" t="s">
        <v>485</v>
      </c>
      <c r="AO43" s="1864" t="s">
        <v>486</v>
      </c>
      <c r="AP43" s="1342" t="s">
        <v>453</v>
      </c>
      <c r="AQ43" s="2274" t="s">
        <v>454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207</v>
      </c>
      <c r="B46" s="1367" t="s">
        <v>208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405</v>
      </c>
      <c r="AW46" s="504"/>
      <c r="AX46" s="504" t="str">
        <f>IF(T46="","",T46)</f>
        <v>Территория действия тарифа</v>
      </c>
      <c r="AY46" s="504"/>
      <c r="AZ46" s="504"/>
      <c r="BA46" s="1159">
        <v>21</v>
      </c>
    </row>
    <row customHeight="1" ht="24">
      <c r="A47" s="1367" t="s">
        <v>207</v>
      </c>
      <c r="B47" s="1367" t="s">
        <v>208</v>
      </c>
      <c r="C47" s="1367" t="s">
        <v>209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407</v>
      </c>
      <c r="AW47" s="504"/>
      <c r="AX47" s="504" t="str">
        <f>IF(T47="","",T47)</f>
        <v>Наименование системы теплоснабжения </v>
      </c>
      <c r="AY47" s="504"/>
      <c r="AZ47" s="504"/>
      <c r="BA47" s="1159">
        <v>23</v>
      </c>
    </row>
    <row customHeight="1" ht="21">
      <c r="A48" s="1367" t="s">
        <v>207</v>
      </c>
      <c r="B48" s="1367" t="s">
        <v>208</v>
      </c>
      <c r="C48" s="1367" t="s">
        <v>209</v>
      </c>
      <c r="D48" s="1367" t="s">
        <v>210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409</v>
      </c>
      <c r="AW48" s="504"/>
      <c r="AX48" s="504" t="str">
        <f>IF(T48="","",T48)</f>
        <v>Источник тепловой энергии  </v>
      </c>
      <c r="AY48" s="504"/>
      <c r="AZ48" s="504"/>
      <c r="BA48" s="1159">
        <v>20</v>
      </c>
    </row>
    <row s="1646" customFormat="1" customHeight="1" ht="1.05">
      <c r="A49" s="1347" t="s">
        <v>207</v>
      </c>
      <c r="B49" s="1347" t="s">
        <v>208</v>
      </c>
      <c r="C49" s="1347" t="s">
        <v>209</v>
      </c>
      <c r="D49" s="1347" t="s">
        <v>210</v>
      </c>
      <c r="E49" s="2263"/>
      <c r="F49" s="2263"/>
      <c r="G49" s="2263"/>
      <c r="H49" s="2263"/>
      <c r="I49" s="2260" t="str">
        <f>S48&amp;".1"</f>
        <v>....1</v>
      </c>
      <c r="J49" s="1347"/>
      <c r="K49" s="1347"/>
      <c r="L49" s="1350" t="s">
        <v>410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207</v>
      </c>
      <c r="B50" s="1347" t="s">
        <v>208</v>
      </c>
      <c r="C50" s="1347" t="s">
        <v>209</v>
      </c>
      <c r="D50" s="1347" t="s">
        <v>210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207</v>
      </c>
      <c r="B51" s="1367" t="s">
        <v>208</v>
      </c>
      <c r="C51" s="1367" t="s">
        <v>209</v>
      </c>
      <c r="D51" s="1367" t="s">
        <v>210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487</v>
      </c>
      <c r="AV51" s="515">
        <f>STRCHECKDATE(V54:AT54)</f>
      </c>
      <c r="AW51" s="504"/>
      <c r="AX51" s="504" t="str">
        <f>IF(T51="","",T51)</f>
        <v/>
      </c>
      <c r="AY51" s="504"/>
      <c r="AZ51" s="504"/>
      <c r="BA51" s="1159">
        <v>21</v>
      </c>
    </row>
    <row customHeight="1" ht="11.549999999999999">
      <c r="A52" s="1367" t="s">
        <v>207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472</v>
      </c>
      <c r="AN52" s="1397"/>
      <c r="AO52" s="1500"/>
      <c r="AP52" s="1397"/>
      <c r="AQ52" s="1397"/>
      <c r="AR52" s="1397"/>
      <c r="AS52" s="1397"/>
      <c r="AT52" s="1394"/>
      <c r="AU52" s="2258"/>
      <c r="AW52" s="504"/>
      <c r="AX52" s="504"/>
      <c r="AY52" s="504"/>
      <c r="AZ52" s="504"/>
      <c r="BA52" s="1159">
        <v>11</v>
      </c>
    </row>
    <row customHeight="1" ht="11.549999999999999">
      <c r="A53" s="1367" t="s">
        <v>207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207</v>
      </c>
      <c r="B54" s="1367" t="s">
        <v>208</v>
      </c>
      <c r="C54" s="1367" t="s">
        <v>209</v>
      </c>
      <c r="D54" s="1367" t="s">
        <v>210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207</v>
      </c>
      <c r="B55" s="1367" t="s">
        <v>208</v>
      </c>
      <c r="C55" s="1367" t="s">
        <v>209</v>
      </c>
      <c r="D55" s="1367" t="s">
        <v>210</v>
      </c>
      <c r="E55" s="2263"/>
      <c r="F55" s="2263"/>
      <c r="G55" s="2263"/>
      <c r="H55" s="2263"/>
      <c r="I55" s="2290"/>
      <c r="J55" s="2260"/>
      <c r="K55" s="1367"/>
      <c r="L55" s="1368"/>
      <c r="P55" s="2261"/>
      <c r="Q55" s="2261"/>
      <c r="R55" s="360"/>
      <c r="S55" s="1282"/>
      <c r="T55" s="291" t="s">
        <v>475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207</v>
      </c>
      <c r="B56" s="1347" t="s">
        <v>208</v>
      </c>
      <c r="C56" s="1347" t="s">
        <v>209</v>
      </c>
      <c r="D56" s="1347" t="s">
        <v>210</v>
      </c>
      <c r="E56" s="2263"/>
      <c r="F56" s="2263"/>
      <c r="G56" s="2263"/>
      <c r="H56" s="2263"/>
      <c r="I56" s="2260"/>
      <c r="J56" s="1347"/>
      <c r="K56" s="1347"/>
      <c r="L56" s="1350"/>
      <c r="M56" s="514"/>
      <c r="N56" s="514"/>
      <c r="O56" s="514"/>
      <c r="P56" s="2261"/>
      <c r="Q56" s="1335"/>
      <c r="R56" s="360"/>
      <c r="S56" s="1390"/>
      <c r="T56" s="1391" t="s">
        <v>419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207</v>
      </c>
      <c r="B57" s="1347" t="s">
        <v>208</v>
      </c>
      <c r="C57" s="1347" t="s">
        <v>209</v>
      </c>
      <c r="D57" s="1347" t="s">
        <v>210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207</v>
      </c>
      <c r="B58" s="1347" t="s">
        <v>208</v>
      </c>
      <c r="C58" s="1347" t="s">
        <v>209</v>
      </c>
      <c r="D58" s="1318"/>
      <c r="E58" s="2263"/>
      <c r="F58" s="2263"/>
      <c r="G58" s="2262"/>
      <c r="H58" s="1318"/>
      <c r="I58" s="1318"/>
      <c r="J58" s="1318"/>
      <c r="K58" s="1318"/>
      <c r="L58" s="1343"/>
      <c r="M58" s="1319"/>
      <c r="N58" s="1319"/>
      <c r="P58" s="1320"/>
      <c r="Q58" s="1321"/>
      <c r="R58" s="1320"/>
      <c r="S58" s="1326"/>
      <c r="T58" s="1329" t="s">
        <v>421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207</v>
      </c>
      <c r="B59" s="1347" t="s">
        <v>208</v>
      </c>
      <c r="C59" s="1318"/>
      <c r="D59" s="1318"/>
      <c r="E59" s="2263"/>
      <c r="F59" s="2262"/>
      <c r="G59" s="1318"/>
      <c r="H59" s="1318"/>
      <c r="I59" s="1318"/>
      <c r="J59" s="1318"/>
      <c r="K59" s="1318"/>
      <c r="L59" s="1343"/>
      <c r="M59" s="1325"/>
      <c r="N59" s="1325"/>
      <c r="P59" s="1320"/>
      <c r="Q59" s="1321"/>
      <c r="R59" s="1320"/>
      <c r="S59" s="1326"/>
      <c r="T59" s="1329" t="s">
        <v>422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207</v>
      </c>
      <c r="B60" s="1347"/>
      <c r="C60" s="1347"/>
      <c r="D60" s="1347"/>
      <c r="E60" s="2263"/>
      <c r="F60" s="1347"/>
      <c r="G60" s="1347"/>
      <c r="H60" s="1347"/>
      <c r="I60" s="1347"/>
      <c r="J60" s="1347"/>
      <c r="K60" s="1347"/>
      <c r="L60" s="1350"/>
      <c r="M60" s="1325"/>
      <c r="N60" s="1325"/>
      <c r="O60" s="522"/>
      <c r="P60" s="384"/>
      <c r="Q60" s="1348"/>
      <c r="R60" s="384"/>
      <c r="S60" s="1326"/>
      <c r="T60" s="1329" t="s">
        <v>423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207</v>
      </c>
      <c r="B61" s="1347"/>
      <c r="C61" s="1347"/>
      <c r="D61" s="1347"/>
      <c r="E61" s="2262"/>
      <c r="F61" s="1347"/>
      <c r="G61" s="1347"/>
      <c r="H61" s="1347"/>
      <c r="I61" s="1347"/>
      <c r="J61" s="1347"/>
      <c r="K61" s="1347"/>
      <c r="L61" s="1350"/>
      <c r="M61" s="1325"/>
      <c r="N61" s="1325"/>
      <c r="O61" s="522"/>
      <c r="P61" s="384"/>
      <c r="Q61" s="1348"/>
      <c r="R61" s="384"/>
      <c r="S61" s="1326"/>
      <c r="T61" s="1329" t="s">
        <v>423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585EC-7E62-4E7C-94CF-0.5B65CF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133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29">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356" t="s">
        <v>496</v>
      </c>
      <c r="W38" s="2266" t="s">
        <v>442</v>
      </c>
      <c r="X38" s="2267"/>
      <c r="Y38" s="2266" t="s">
        <v>443</v>
      </c>
      <c r="Z38" s="2273"/>
      <c r="AA38" s="2267"/>
      <c r="AB38" s="2282"/>
      <c r="AC38" s="1356" t="s">
        <v>496</v>
      </c>
      <c r="AD38" s="2266" t="s">
        <v>442</v>
      </c>
      <c r="AE38" s="2267"/>
      <c r="AF38" s="2266" t="s">
        <v>443</v>
      </c>
      <c r="AG38" s="2273"/>
      <c r="AH38" s="2267"/>
      <c r="AI38" s="2282"/>
      <c r="AJ38" s="2285"/>
      <c r="AK38" s="2131"/>
      <c r="AQ38" s="1159">
        <v>34</v>
      </c>
    </row>
    <row customHeight="1" ht="35.699999999999996">
      <c r="A39" s="1374"/>
      <c r="B39" s="1374" t="s">
        <v>145</v>
      </c>
      <c r="C39" s="1374" t="s">
        <v>146</v>
      </c>
      <c r="D39" s="1374" t="s">
        <v>147</v>
      </c>
      <c r="E39" s="1368" t="s">
        <v>444</v>
      </c>
      <c r="F39" s="1368" t="s">
        <v>445</v>
      </c>
      <c r="G39" s="1368" t="s">
        <v>446</v>
      </c>
      <c r="H39" s="1368"/>
      <c r="I39" s="1368" t="s">
        <v>497</v>
      </c>
      <c r="J39" s="1368" t="s">
        <v>449</v>
      </c>
      <c r="K39" s="1368" t="s">
        <v>498</v>
      </c>
      <c r="L39" s="1368" t="s">
        <v>425</v>
      </c>
      <c r="Q39" s="380"/>
      <c r="R39" s="380"/>
      <c r="S39" s="2277"/>
      <c r="T39" s="2213"/>
      <c r="U39" s="306"/>
      <c r="V39" s="1356" t="s">
        <v>499</v>
      </c>
      <c r="W39" s="1226" t="s">
        <v>500</v>
      </c>
      <c r="X39" s="1226" t="s">
        <v>501</v>
      </c>
      <c r="Y39" s="1361" t="s">
        <v>453</v>
      </c>
      <c r="Z39" s="2274" t="s">
        <v>454</v>
      </c>
      <c r="AA39" s="2275"/>
      <c r="AB39" s="2283"/>
      <c r="AC39" s="1356" t="s">
        <v>499</v>
      </c>
      <c r="AD39" s="1226" t="s">
        <v>500</v>
      </c>
      <c r="AE39" s="1226" t="s">
        <v>501</v>
      </c>
      <c r="AF39" s="1361" t="s">
        <v>453</v>
      </c>
      <c r="AG39" s="2274" t="s">
        <v>454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502</v>
      </c>
      <c r="E44" s="2263"/>
      <c r="F44" s="2263"/>
      <c r="G44" s="2263"/>
      <c r="H44" s="2263"/>
      <c r="I44" s="2260" t="str">
        <f>S43&amp;".1"</f>
        <v>...1</v>
      </c>
      <c r="J44" s="1367"/>
      <c r="K44" s="1367"/>
      <c r="L44" s="1368"/>
      <c r="P44" s="2261">
        <v>1</v>
      </c>
      <c r="Q44" s="1358"/>
      <c r="R44" s="360"/>
      <c r="S44" s="1362"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502</v>
      </c>
      <c r="E45" s="2263"/>
      <c r="F45" s="2263"/>
      <c r="G45" s="2263"/>
      <c r="H45" s="2263"/>
      <c r="I45" s="2290"/>
      <c r="J45" s="2260" t="str">
        <f>I44&amp;".1"</f>
        <v>...1.1</v>
      </c>
      <c r="K45" s="1367"/>
      <c r="L45" s="1368" t="s">
        <v>413</v>
      </c>
      <c r="P45" s="2261"/>
      <c r="Q45" s="2261">
        <v>1</v>
      </c>
      <c r="R45" s="361"/>
      <c r="S45" s="1362"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233</v>
      </c>
      <c r="B46" s="1367" t="s">
        <v>234</v>
      </c>
      <c r="C46" s="1367" t="s">
        <v>235</v>
      </c>
      <c r="D46" s="1367" t="s">
        <v>502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502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502</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502</v>
      </c>
      <c r="E49" s="2263"/>
      <c r="F49" s="2263"/>
      <c r="G49" s="2263"/>
      <c r="H49" s="2263"/>
      <c r="I49" s="2260"/>
      <c r="J49" s="1367"/>
      <c r="K49" s="1367"/>
      <c r="L49" s="1368"/>
      <c r="P49" s="2261"/>
      <c r="Q49" s="1358"/>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502</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30"/>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79C2A-F84A-B48C-B5F7-0.0A678C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5.699999999999996">
      <c r="A39" s="1374"/>
      <c r="B39" s="1374" t="s">
        <v>145</v>
      </c>
      <c r="C39" s="1374" t="s">
        <v>146</v>
      </c>
      <c r="D39" s="1374" t="s">
        <v>147</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503</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503</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238</v>
      </c>
      <c r="B46" s="1367" t="s">
        <v>239</v>
      </c>
      <c r="C46" s="1367" t="s">
        <v>240</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503</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503</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503</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46004-044B-C138-B1D3-0.CFE664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5.699999999999996">
      <c r="A39" s="1374"/>
      <c r="B39" s="1374" t="s">
        <v>145</v>
      </c>
      <c r="C39" s="1374" t="s">
        <v>146</v>
      </c>
      <c r="D39" s="1374" t="s">
        <v>147</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504</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504</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243</v>
      </c>
      <c r="B46" s="1367" t="s">
        <v>244</v>
      </c>
      <c r="C46" s="1367" t="s">
        <v>245</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504</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504</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504</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02037-D253-BDBE-AF78-0.F1442B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5.699999999999996">
      <c r="A39" s="1374"/>
      <c r="B39" s="1374" t="s">
        <v>145</v>
      </c>
      <c r="C39" s="1374" t="s">
        <v>146</v>
      </c>
      <c r="D39" s="1374" t="s">
        <v>147</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505</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505</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248</v>
      </c>
      <c r="B46" s="1367" t="s">
        <v>249</v>
      </c>
      <c r="C46" s="1367" t="s">
        <v>250</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505</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505</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505</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EC0A2-ED88-921C-7E1B-0.B05E026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133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471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422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423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425</v>
      </c>
      <c r="P20" s="1512"/>
      <c r="Q20" s="1514"/>
      <c r="R20" s="1514"/>
      <c r="Y20" s="1511" t="s">
        <v>427</v>
      </c>
      <c r="AA20" s="1511" t="s">
        <v>428</v>
      </c>
      <c r="AC20" s="1511" t="s">
        <v>477</v>
      </c>
      <c r="AG20" s="1511" t="s">
        <v>427</v>
      </c>
      <c r="AI20" s="1511" t="s">
        <v>428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430</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431</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430</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431</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434</v>
      </c>
      <c r="AB34" s="1646"/>
      <c r="AC34" s="1639"/>
      <c r="AD34" s="1639"/>
      <c r="AE34" s="1639"/>
      <c r="AF34" s="1639"/>
      <c r="AG34" s="1639"/>
      <c r="AH34" s="1639"/>
      <c r="AI34" s="1646" t="s">
        <v>434</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307</v>
      </c>
      <c r="T36" s="2131"/>
      <c r="U36" s="2131"/>
      <c r="V36" s="2131"/>
      <c r="W36" s="2131"/>
      <c r="X36" s="2131"/>
      <c r="Y36" s="2131"/>
      <c r="Z36" s="2131"/>
      <c r="AA36" s="2179"/>
      <c r="AB36" s="2179"/>
      <c r="AC36" s="2179"/>
      <c r="AD36" s="2131"/>
      <c r="AE36" s="2131"/>
      <c r="AF36" s="2131"/>
      <c r="AG36" s="2131"/>
      <c r="AH36" s="2131"/>
      <c r="AI36" s="2131"/>
      <c r="AJ36" s="2131"/>
      <c r="AK36" s="2131" t="s">
        <v>308</v>
      </c>
      <c r="AQ36" s="1635">
        <v>14</v>
      </c>
    </row>
    <row customHeight="1" ht="14.699999999999998">
      <c r="Q37" s="295"/>
      <c r="R37" s="380"/>
      <c r="S37" s="2277" t="s">
        <v>88</v>
      </c>
      <c r="T37" s="2213" t="s">
        <v>506</v>
      </c>
      <c r="U37" s="341"/>
      <c r="V37" s="2279"/>
      <c r="W37" s="2279"/>
      <c r="X37" s="2279"/>
      <c r="Y37" s="2279"/>
      <c r="Z37" s="2279"/>
      <c r="AA37" s="2213" t="s">
        <v>437</v>
      </c>
      <c r="AB37" s="2212" t="s">
        <v>507</v>
      </c>
      <c r="AC37" s="2212" t="s">
        <v>481</v>
      </c>
      <c r="AD37" s="2295" t="s">
        <v>436</v>
      </c>
      <c r="AE37" s="2295"/>
      <c r="AF37" s="2279"/>
      <c r="AG37" s="2279"/>
      <c r="AH37" s="2280"/>
      <c r="AI37" s="2281" t="s">
        <v>437</v>
      </c>
      <c r="AJ37" s="2284" t="s">
        <v>439</v>
      </c>
      <c r="AK37" s="2131"/>
      <c r="AQ37" s="1635">
        <v>14</v>
      </c>
    </row>
    <row customHeight="1" ht="35.699999999999996">
      <c r="Q38" s="295"/>
      <c r="R38" s="380"/>
      <c r="S38" s="2277"/>
      <c r="T38" s="2213"/>
      <c r="U38" s="1035"/>
      <c r="V38" s="2107" t="s">
        <v>484</v>
      </c>
      <c r="W38" s="2131"/>
      <c r="X38" s="2298" t="s">
        <v>443</v>
      </c>
      <c r="Y38" s="2317"/>
      <c r="Z38" s="2317"/>
      <c r="AA38" s="2213"/>
      <c r="AB38" s="2212"/>
      <c r="AC38" s="2212"/>
      <c r="AD38" s="2107" t="s">
        <v>484</v>
      </c>
      <c r="AE38" s="2131"/>
      <c r="AF38" s="2317" t="s">
        <v>443</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145</v>
      </c>
      <c r="C40" s="1270" t="s">
        <v>146</v>
      </c>
      <c r="D40" s="1270" t="s">
        <v>147</v>
      </c>
      <c r="E40" s="1314" t="s">
        <v>444</v>
      </c>
      <c r="F40" s="1314" t="s">
        <v>445</v>
      </c>
      <c r="G40" s="1314" t="s">
        <v>446</v>
      </c>
      <c r="H40" s="1314" t="s">
        <v>447</v>
      </c>
      <c r="I40" s="1314" t="s">
        <v>448</v>
      </c>
      <c r="J40" s="1314" t="s">
        <v>449</v>
      </c>
      <c r="K40" s="1314" t="s">
        <v>450</v>
      </c>
      <c r="L40" s="1314" t="s">
        <v>425</v>
      </c>
      <c r="Q40" s="295"/>
      <c r="R40" s="380"/>
      <c r="S40" s="2277"/>
      <c r="T40" s="2213"/>
      <c r="U40" s="306"/>
      <c r="V40" s="1954" t="s">
        <v>485</v>
      </c>
      <c r="W40" s="1954" t="s">
        <v>486</v>
      </c>
      <c r="X40" s="1942" t="s">
        <v>453</v>
      </c>
      <c r="Y40" s="2274" t="s">
        <v>454</v>
      </c>
      <c r="Z40" s="2324"/>
      <c r="AA40" s="2213"/>
      <c r="AB40" s="2212"/>
      <c r="AC40" s="2212"/>
      <c r="AD40" s="1972" t="s">
        <v>485</v>
      </c>
      <c r="AE40" s="1963" t="s">
        <v>486</v>
      </c>
      <c r="AF40" s="1942" t="s">
        <v>453</v>
      </c>
      <c r="AG40" s="2274" t="s">
        <v>454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133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213</v>
      </c>
      <c r="B43" s="1271" t="s">
        <v>214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405</v>
      </c>
      <c r="AM43" s="1628"/>
      <c r="AN43" s="1628" t="str">
        <f>IF(T43="","",T43)</f>
        <v>Территория действия тарифа</v>
      </c>
      <c r="AO43" s="1628"/>
      <c r="AP43" s="1628"/>
      <c r="AQ43" s="1635">
        <v>21</v>
      </c>
    </row>
    <row customHeight="1" ht="24">
      <c r="A44" s="1271" t="s">
        <v>213</v>
      </c>
      <c r="B44" s="1271" t="s">
        <v>214</v>
      </c>
      <c r="C44" s="1271" t="s">
        <v>215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407</v>
      </c>
      <c r="AM44" s="1628"/>
      <c r="AN44" s="1628" t="str">
        <f>IF(T44="","",T44)</f>
        <v>Наименование системы теплоснабжения </v>
      </c>
      <c r="AO44" s="1628"/>
      <c r="AP44" s="1628"/>
      <c r="AQ44" s="1635">
        <v>23</v>
      </c>
    </row>
    <row customHeight="1" ht="22.049999999999997">
      <c r="A45" s="1271" t="s">
        <v>213</v>
      </c>
      <c r="B45" s="1271" t="s">
        <v>214</v>
      </c>
      <c r="C45" s="1271" t="s">
        <v>215</v>
      </c>
      <c r="D45" s="1271" t="s">
        <v>216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409</v>
      </c>
      <c r="AM45" s="1628"/>
      <c r="AN45" s="1628" t="str">
        <f>IF(T45="","",T45)</f>
        <v>Источник тепловой энергии  </v>
      </c>
      <c r="AO45" s="1628"/>
      <c r="AP45" s="1628"/>
      <c r="AQ45" s="1635">
        <v>21</v>
      </c>
    </row>
    <row s="1646" customFormat="1" customHeight="1" ht="0">
      <c r="A46" s="1379" t="s">
        <v>213</v>
      </c>
      <c r="B46" s="1379" t="s">
        <v>214</v>
      </c>
      <c r="C46" s="1379" t="s">
        <v>215</v>
      </c>
      <c r="D46" s="1379" t="s">
        <v>216</v>
      </c>
      <c r="E46" s="2294"/>
      <c r="F46" s="2294"/>
      <c r="G46" s="2294"/>
      <c r="H46" s="2294"/>
      <c r="I46" s="2131" t="str">
        <f>S45&amp;".1"</f>
        <v>....1</v>
      </c>
      <c r="J46" s="1379"/>
      <c r="K46" s="1379"/>
      <c r="L46" s="1385" t="s">
        <v>410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213</v>
      </c>
      <c r="B47" s="1379" t="s">
        <v>214</v>
      </c>
      <c r="C47" s="1379" t="s">
        <v>215</v>
      </c>
      <c r="D47" s="1379" t="s">
        <v>216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213</v>
      </c>
      <c r="B48" s="1271" t="s">
        <v>214</v>
      </c>
      <c r="C48" s="1271" t="s">
        <v>215</v>
      </c>
      <c r="D48" s="1271" t="s">
        <v>216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487</v>
      </c>
      <c r="AL48" s="1640">
        <f>STRCHECKDATE(#REF!)</f>
      </c>
      <c r="AM48" s="1628"/>
      <c r="AN48" s="1628" t="str">
        <f>IF(T48="","",T48)</f>
        <v/>
      </c>
      <c r="AO48" s="1628"/>
      <c r="AP48" s="1628"/>
      <c r="AQ48" s="1635">
        <v>21</v>
      </c>
    </row>
    <row customHeight="1" ht="11.549999999999999">
      <c r="A49" s="1271" t="s">
        <v>213</v>
      </c>
      <c r="B49" s="1271" t="s">
        <v>214</v>
      </c>
      <c r="C49" s="1271" t="s">
        <v>215</v>
      </c>
      <c r="D49" s="1271" t="s">
        <v>216</v>
      </c>
      <c r="E49" s="2294"/>
      <c r="F49" s="2294"/>
      <c r="G49" s="2294"/>
      <c r="H49" s="2294"/>
      <c r="I49" s="2105"/>
      <c r="J49" s="2131"/>
      <c r="K49" s="1271"/>
      <c r="L49" s="1314"/>
      <c r="P49" s="2261"/>
      <c r="Q49" s="2261"/>
      <c r="R49" s="360"/>
      <c r="S49" s="1282"/>
      <c r="T49" s="291" t="s">
        <v>475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213</v>
      </c>
      <c r="B50" s="1379" t="s">
        <v>214</v>
      </c>
      <c r="C50" s="1379" t="s">
        <v>215</v>
      </c>
      <c r="D50" s="1379" t="s">
        <v>216</v>
      </c>
      <c r="E50" s="2294"/>
      <c r="F50" s="2294"/>
      <c r="G50" s="2294"/>
      <c r="H50" s="2294"/>
      <c r="I50" s="2131"/>
      <c r="J50" s="1379"/>
      <c r="K50" s="1379"/>
      <c r="L50" s="1385"/>
      <c r="M50" s="1250"/>
      <c r="N50" s="1250"/>
      <c r="O50" s="1250"/>
      <c r="P50" s="2261"/>
      <c r="Q50" s="1958"/>
      <c r="R50" s="360"/>
      <c r="S50" s="1390"/>
      <c r="T50" s="1391" t="s">
        <v>419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213</v>
      </c>
      <c r="B51" s="1379" t="s">
        <v>214</v>
      </c>
      <c r="C51" s="1379" t="s">
        <v>215</v>
      </c>
      <c r="D51" s="1379" t="s">
        <v>216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213</v>
      </c>
      <c r="B52" s="1379" t="s">
        <v>214</v>
      </c>
      <c r="C52" s="1379" t="s">
        <v>215</v>
      </c>
      <c r="D52" s="1378"/>
      <c r="E52" s="2294"/>
      <c r="F52" s="2294"/>
      <c r="G52" s="2293"/>
      <c r="H52" s="1378"/>
      <c r="I52" s="1378"/>
      <c r="J52" s="1378"/>
      <c r="K52" s="1378"/>
      <c r="L52" s="1381"/>
      <c r="M52" s="1382"/>
      <c r="N52" s="1382"/>
      <c r="O52" s="355"/>
      <c r="P52" s="1320"/>
      <c r="Q52" s="1321"/>
      <c r="R52" s="1320"/>
      <c r="S52" s="1326"/>
      <c r="T52" s="1329" t="s">
        <v>421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213</v>
      </c>
      <c r="B53" s="1379" t="s">
        <v>214</v>
      </c>
      <c r="C53" s="1378"/>
      <c r="D53" s="1378"/>
      <c r="E53" s="2294"/>
      <c r="F53" s="2293"/>
      <c r="G53" s="1378"/>
      <c r="H53" s="1378"/>
      <c r="I53" s="1378"/>
      <c r="J53" s="1378"/>
      <c r="K53" s="1378"/>
      <c r="L53" s="1381"/>
      <c r="M53" s="1383"/>
      <c r="N53" s="1383"/>
      <c r="O53" s="355"/>
      <c r="P53" s="1320"/>
      <c r="Q53" s="1321"/>
      <c r="R53" s="1320"/>
      <c r="S53" s="1326"/>
      <c r="T53" s="1329" t="s">
        <v>422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213</v>
      </c>
      <c r="B54" s="1379"/>
      <c r="C54" s="1379"/>
      <c r="D54" s="1379"/>
      <c r="E54" s="2294"/>
      <c r="F54" s="1379"/>
      <c r="G54" s="1379"/>
      <c r="H54" s="1379"/>
      <c r="I54" s="1379"/>
      <c r="J54" s="1379"/>
      <c r="K54" s="1379"/>
      <c r="L54" s="1385"/>
      <c r="M54" s="1383"/>
      <c r="N54" s="1383"/>
      <c r="O54" s="355"/>
      <c r="P54" s="384"/>
      <c r="Q54" s="1348"/>
      <c r="R54" s="384"/>
      <c r="S54" s="1326"/>
      <c r="T54" s="1329" t="s">
        <v>423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213</v>
      </c>
      <c r="B55" s="1379"/>
      <c r="C55" s="1379"/>
      <c r="D55" s="1379"/>
      <c r="E55" s="2293"/>
      <c r="F55" s="1379"/>
      <c r="G55" s="1379"/>
      <c r="H55" s="1379"/>
      <c r="I55" s="1379"/>
      <c r="J55" s="1379"/>
      <c r="K55" s="1379"/>
      <c r="L55" s="1385"/>
      <c r="M55" s="1383"/>
      <c r="N55" s="1383"/>
      <c r="O55" s="355"/>
      <c r="P55" s="384"/>
      <c r="Q55" s="1348"/>
      <c r="R55" s="384"/>
      <c r="S55" s="1326"/>
      <c r="T55" s="1329" t="s">
        <v>423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96FD7-0EA3-51FE-97D1-0.4D36A3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133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"Уренгойская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88</v>
      </c>
      <c r="T41" s="2213" t="s">
        <v>514</v>
      </c>
      <c r="U41" s="305"/>
      <c r="V41" s="2278" t="s">
        <v>436</v>
      </c>
      <c r="W41" s="2279"/>
      <c r="X41" s="2279"/>
      <c r="Y41" s="2279"/>
      <c r="Z41" s="2279"/>
      <c r="AA41" s="2279"/>
      <c r="AB41" s="2280"/>
      <c r="AC41" s="2281" t="s">
        <v>437</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145</v>
      </c>
      <c r="C44" s="1374" t="s">
        <v>146</v>
      </c>
      <c r="D44" s="1374" t="s">
        <v>147</v>
      </c>
      <c r="E44" s="1368" t="s">
        <v>444</v>
      </c>
      <c r="F44" s="1368" t="s">
        <v>445</v>
      </c>
      <c r="G44" s="1368" t="s">
        <v>446</v>
      </c>
      <c r="H44" s="1368" t="s">
        <v>447</v>
      </c>
      <c r="I44" s="1368" t="s">
        <v>448</v>
      </c>
      <c r="J44" s="1368" t="s">
        <v>449</v>
      </c>
      <c r="K44" s="1368" t="s">
        <v>450</v>
      </c>
      <c r="L44" s="1368" t="s">
        <v>425</v>
      </c>
      <c r="Q44" s="295"/>
      <c r="R44" s="380"/>
      <c r="S44" s="2277"/>
      <c r="T44" s="2213"/>
      <c r="U44" s="306"/>
      <c r="V44" s="1452" t="s">
        <v>485</v>
      </c>
      <c r="W44" s="1452" t="s">
        <v>486</v>
      </c>
      <c r="X44" s="1452" t="s">
        <v>485</v>
      </c>
      <c r="Y44" s="1452" t="s">
        <v>486</v>
      </c>
      <c r="Z44" s="1459"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52" t="s">
        <v>485</v>
      </c>
      <c r="AU44" s="1452" t="s">
        <v>486</v>
      </c>
      <c r="AV44" s="1452" t="s">
        <v>485</v>
      </c>
      <c r="AW44" s="1452" t="s">
        <v>486</v>
      </c>
      <c r="AX44" s="1459"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253</v>
      </c>
      <c r="B47" s="1367" t="s">
        <v>254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43.050000000000004">
      <c r="A48" s="1367" t="s">
        <v>253</v>
      </c>
      <c r="B48" s="1367" t="s">
        <v>254</v>
      </c>
      <c r="C48" s="1367" t="s">
        <v>255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253</v>
      </c>
      <c r="B49" s="1347" t="s">
        <v>254</v>
      </c>
      <c r="C49" s="1347" t="s">
        <v>255</v>
      </c>
      <c r="D49" s="1347" t="s">
        <v>522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253</v>
      </c>
      <c r="B50" s="1347" t="s">
        <v>254</v>
      </c>
      <c r="C50" s="1347" t="s">
        <v>255</v>
      </c>
      <c r="D50" s="1347" t="s">
        <v>522</v>
      </c>
      <c r="E50" s="2263"/>
      <c r="F50" s="2263"/>
      <c r="G50" s="2263"/>
      <c r="H50" s="2263"/>
      <c r="I50" s="2260" t="str">
        <f>S49&amp;".1"</f>
        <v>.1</v>
      </c>
      <c r="J50" s="1347"/>
      <c r="K50" s="1347"/>
      <c r="L50" s="1350" t="s">
        <v>410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253</v>
      </c>
      <c r="B51" s="1347" t="s">
        <v>254</v>
      </c>
      <c r="C51" s="1347" t="s">
        <v>255</v>
      </c>
      <c r="D51" s="1347" t="s">
        <v>522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253</v>
      </c>
      <c r="B52" s="1367" t="s">
        <v>254</v>
      </c>
      <c r="C52" s="1367" t="s">
        <v>255</v>
      </c>
      <c r="D52" s="1367" t="s">
        <v>522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253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253</v>
      </c>
      <c r="B56" s="1367" t="s">
        <v>254</v>
      </c>
      <c r="C56" s="1367" t="s">
        <v>255</v>
      </c>
      <c r="D56" s="1367" t="s">
        <v>522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253</v>
      </c>
      <c r="B57" s="1367" t="s">
        <v>254</v>
      </c>
      <c r="C57" s="1367" t="s">
        <v>255</v>
      </c>
      <c r="D57" s="1367" t="s">
        <v>522</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253</v>
      </c>
      <c r="B58" s="1347" t="s">
        <v>254</v>
      </c>
      <c r="C58" s="1347" t="s">
        <v>255</v>
      </c>
      <c r="D58" s="1347" t="s">
        <v>522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253</v>
      </c>
      <c r="B59" s="1347" t="s">
        <v>254</v>
      </c>
      <c r="C59" s="1347" t="s">
        <v>255</v>
      </c>
      <c r="D59" s="1347" t="s">
        <v>522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253</v>
      </c>
      <c r="B60" s="1347" t="s">
        <v>254</v>
      </c>
      <c r="C60" s="1347" t="s">
        <v>255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253</v>
      </c>
      <c r="B61" s="1347" t="s">
        <v>254</v>
      </c>
      <c r="C61" s="1318"/>
      <c r="D61" s="1318"/>
      <c r="E61" s="2263"/>
      <c r="F61" s="2262"/>
      <c r="G61" s="1318"/>
      <c r="H61" s="1318"/>
      <c r="I61" s="1318"/>
      <c r="J61" s="1318"/>
      <c r="K61" s="1318"/>
      <c r="L61" s="146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253</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B3A5F-3264-B9C3-C43F-0.8978AD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496</v>
      </c>
      <c r="W38" s="2266" t="s">
        <v>442</v>
      </c>
      <c r="X38" s="2267"/>
      <c r="Y38" s="2266" t="s">
        <v>443</v>
      </c>
      <c r="Z38" s="2273"/>
      <c r="AA38" s="2267"/>
      <c r="AB38" s="2282"/>
      <c r="AC38" s="1487" t="s">
        <v>496</v>
      </c>
      <c r="AD38" s="2266" t="s">
        <v>442</v>
      </c>
      <c r="AE38" s="2267"/>
      <c r="AF38" s="2266" t="s">
        <v>443</v>
      </c>
      <c r="AG38" s="2273"/>
      <c r="AH38" s="2267"/>
      <c r="AI38" s="2282"/>
      <c r="AJ38" s="2285"/>
      <c r="AK38" s="2131"/>
      <c r="AQ38" s="1159">
        <v>34</v>
      </c>
    </row>
    <row customHeight="1" ht="90.3">
      <c r="A39" s="1374"/>
      <c r="B39" s="1374" t="s">
        <v>145</v>
      </c>
      <c r="C39" s="1374" t="s">
        <v>146</v>
      </c>
      <c r="D39" s="1374" t="s">
        <v>147</v>
      </c>
      <c r="E39" s="1368" t="s">
        <v>444</v>
      </c>
      <c r="F39" s="1368" t="s">
        <v>445</v>
      </c>
      <c r="G39" s="1368" t="s">
        <v>446</v>
      </c>
      <c r="H39" s="1368"/>
      <c r="I39" s="1368" t="s">
        <v>497</v>
      </c>
      <c r="J39" s="1368" t="s">
        <v>449</v>
      </c>
      <c r="K39" s="1368" t="s">
        <v>498</v>
      </c>
      <c r="L39" s="1368" t="s">
        <v>425</v>
      </c>
      <c r="Q39" s="380"/>
      <c r="R39" s="380"/>
      <c r="S39" s="2277"/>
      <c r="T39" s="2213"/>
      <c r="U39" s="306"/>
      <c r="V39" s="1487" t="s">
        <v>525</v>
      </c>
      <c r="W39" s="1226" t="s">
        <v>526</v>
      </c>
      <c r="X39" s="1226" t="s">
        <v>501</v>
      </c>
      <c r="Y39" s="1493" t="s">
        <v>453</v>
      </c>
      <c r="Z39" s="2274" t="s">
        <v>454</v>
      </c>
      <c r="AA39" s="2275"/>
      <c r="AB39" s="2283"/>
      <c r="AC39" s="1487" t="s">
        <v>525</v>
      </c>
      <c r="AD39" s="1226" t="s">
        <v>526</v>
      </c>
      <c r="AE39" s="1226" t="s">
        <v>501</v>
      </c>
      <c r="AF39" s="1493" t="s">
        <v>453</v>
      </c>
      <c r="AG39" s="2274" t="s">
        <v>454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527</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527</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273</v>
      </c>
      <c r="B46" s="1367" t="s">
        <v>274</v>
      </c>
      <c r="C46" s="1367" t="s">
        <v>275</v>
      </c>
      <c r="D46" s="1367" t="s">
        <v>527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527</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527</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527</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BD9BA-A945-3191-8A8D-0.8BD626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496</v>
      </c>
      <c r="W38" s="2266" t="s">
        <v>442</v>
      </c>
      <c r="X38" s="2267"/>
      <c r="Y38" s="2266" t="s">
        <v>443</v>
      </c>
      <c r="Z38" s="2273"/>
      <c r="AA38" s="2267"/>
      <c r="AB38" s="2282"/>
      <c r="AC38" s="1487" t="s">
        <v>496</v>
      </c>
      <c r="AD38" s="2266" t="s">
        <v>442</v>
      </c>
      <c r="AE38" s="2267"/>
      <c r="AF38" s="2266" t="s">
        <v>443</v>
      </c>
      <c r="AG38" s="2273"/>
      <c r="AH38" s="2267"/>
      <c r="AI38" s="2282"/>
      <c r="AJ38" s="2285"/>
      <c r="AK38" s="2131"/>
      <c r="AQ38" s="1159">
        <v>34</v>
      </c>
    </row>
    <row customHeight="1" ht="90.3">
      <c r="A39" s="1374"/>
      <c r="B39" s="1374" t="s">
        <v>145</v>
      </c>
      <c r="C39" s="1374" t="s">
        <v>146</v>
      </c>
      <c r="D39" s="1374" t="s">
        <v>147</v>
      </c>
      <c r="E39" s="1368" t="s">
        <v>444</v>
      </c>
      <c r="F39" s="1368" t="s">
        <v>445</v>
      </c>
      <c r="G39" s="1368" t="s">
        <v>446</v>
      </c>
      <c r="H39" s="1368"/>
      <c r="I39" s="1368" t="s">
        <v>497</v>
      </c>
      <c r="J39" s="1368" t="s">
        <v>449</v>
      </c>
      <c r="K39" s="1368" t="s">
        <v>498</v>
      </c>
      <c r="L39" s="1368" t="s">
        <v>425</v>
      </c>
      <c r="Q39" s="380"/>
      <c r="R39" s="380"/>
      <c r="S39" s="2277"/>
      <c r="T39" s="2213"/>
      <c r="U39" s="306"/>
      <c r="V39" s="1487" t="s">
        <v>525</v>
      </c>
      <c r="W39" s="1226" t="s">
        <v>526</v>
      </c>
      <c r="X39" s="1226" t="s">
        <v>501</v>
      </c>
      <c r="Y39" s="1493" t="s">
        <v>453</v>
      </c>
      <c r="Z39" s="2274" t="s">
        <v>454</v>
      </c>
      <c r="AA39" s="2275"/>
      <c r="AB39" s="2283"/>
      <c r="AC39" s="1487" t="s">
        <v>525</v>
      </c>
      <c r="AD39" s="1226" t="s">
        <v>526</v>
      </c>
      <c r="AE39" s="1226" t="s">
        <v>501</v>
      </c>
      <c r="AF39" s="1493" t="s">
        <v>453</v>
      </c>
      <c r="AG39" s="2274" t="s">
        <v>454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528</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528</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278</v>
      </c>
      <c r="B46" s="1367" t="s">
        <v>279</v>
      </c>
      <c r="C46" s="1367" t="s">
        <v>280</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528</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528</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528</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FDEC4-CFEB-9C87-D14D-0.C54D39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"Уренгойская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88</v>
      </c>
      <c r="T41" s="2213" t="s">
        <v>514</v>
      </c>
      <c r="U41" s="305"/>
      <c r="V41" s="2278" t="s">
        <v>436</v>
      </c>
      <c r="W41" s="2279"/>
      <c r="X41" s="2279"/>
      <c r="Y41" s="2279"/>
      <c r="Z41" s="2279"/>
      <c r="AA41" s="2279"/>
      <c r="AB41" s="2280"/>
      <c r="AC41" s="2281" t="s">
        <v>437</v>
      </c>
      <c r="AD41" s="2332" t="s">
        <v>531</v>
      </c>
      <c r="AE41" s="2295"/>
      <c r="AF41" s="2295"/>
      <c r="AG41" s="2333"/>
      <c r="AH41" s="2332" t="s">
        <v>532</v>
      </c>
      <c r="AI41" s="2295"/>
      <c r="AJ41" s="2295"/>
      <c r="AK41" s="2333"/>
      <c r="AL41" s="2332" t="s">
        <v>533</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145</v>
      </c>
      <c r="C44" s="1374" t="s">
        <v>146</v>
      </c>
      <c r="D44" s="1374" t="s">
        <v>147</v>
      </c>
      <c r="E44" s="1368" t="s">
        <v>444</v>
      </c>
      <c r="F44" s="1368" t="s">
        <v>445</v>
      </c>
      <c r="G44" s="1368" t="s">
        <v>446</v>
      </c>
      <c r="H44" s="1368" t="s">
        <v>447</v>
      </c>
      <c r="I44" s="1368" t="s">
        <v>448</v>
      </c>
      <c r="J44" s="1368" t="s">
        <v>449</v>
      </c>
      <c r="K44" s="1368" t="s">
        <v>450</v>
      </c>
      <c r="L44" s="1368" t="s">
        <v>425</v>
      </c>
      <c r="Q44" s="295"/>
      <c r="R44" s="380"/>
      <c r="S44" s="2277"/>
      <c r="T44" s="2213"/>
      <c r="U44" s="306"/>
      <c r="V44" s="1483" t="s">
        <v>485</v>
      </c>
      <c r="W44" s="1483" t="s">
        <v>486</v>
      </c>
      <c r="X44" s="1483" t="s">
        <v>485</v>
      </c>
      <c r="Y44" s="1483" t="s">
        <v>486</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283</v>
      </c>
      <c r="B47" s="1367" t="s">
        <v>284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283</v>
      </c>
      <c r="B48" s="1367" t="s">
        <v>284</v>
      </c>
      <c r="C48" s="1367" t="s">
        <v>285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524</v>
      </c>
      <c r="BE48" s="504"/>
      <c r="BF48" s="504" t="str">
        <f>IF(T48="","",T48)</f>
        <v>Наименование централизованной системы водоотведения</v>
      </c>
      <c r="BG48" s="504"/>
      <c r="BH48" s="504"/>
      <c r="BI48" s="1159">
        <v>34</v>
      </c>
    </row>
    <row s="1646" customFormat="1" customHeight="1" ht="0">
      <c r="A49" s="1347" t="s">
        <v>283</v>
      </c>
      <c r="B49" s="1347" t="s">
        <v>284</v>
      </c>
      <c r="C49" s="1347" t="s">
        <v>285</v>
      </c>
      <c r="D49" s="1347" t="s">
        <v>536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283</v>
      </c>
      <c r="B50" s="1347" t="s">
        <v>284</v>
      </c>
      <c r="C50" s="1347" t="s">
        <v>285</v>
      </c>
      <c r="D50" s="1347" t="s">
        <v>536</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283</v>
      </c>
      <c r="B51" s="1347" t="s">
        <v>284</v>
      </c>
      <c r="C51" s="1347" t="s">
        <v>285</v>
      </c>
      <c r="D51" s="1347" t="s">
        <v>536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283</v>
      </c>
      <c r="B52" s="1367" t="s">
        <v>284</v>
      </c>
      <c r="C52" s="1367" t="s">
        <v>285</v>
      </c>
      <c r="D52" s="1367" t="s">
        <v>536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283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283</v>
      </c>
      <c r="B56" s="1367" t="s">
        <v>284</v>
      </c>
      <c r="C56" s="1367" t="s">
        <v>285</v>
      </c>
      <c r="D56" s="1367" t="s">
        <v>536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283</v>
      </c>
      <c r="B57" s="1367" t="s">
        <v>284</v>
      </c>
      <c r="C57" s="1367" t="s">
        <v>285</v>
      </c>
      <c r="D57" s="1367" t="s">
        <v>536</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283</v>
      </c>
      <c r="B58" s="1347" t="s">
        <v>284</v>
      </c>
      <c r="C58" s="1347" t="s">
        <v>285</v>
      </c>
      <c r="D58" s="1347" t="s">
        <v>536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283</v>
      </c>
      <c r="B59" s="1347" t="s">
        <v>284</v>
      </c>
      <c r="C59" s="1347" t="s">
        <v>285</v>
      </c>
      <c r="D59" s="1347" t="s">
        <v>536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283</v>
      </c>
      <c r="B60" s="1347" t="s">
        <v>284</v>
      </c>
      <c r="C60" s="1347" t="s">
        <v>285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283</v>
      </c>
      <c r="B61" s="1347" t="s">
        <v>284</v>
      </c>
      <c r="C61" s="1318"/>
      <c r="D61" s="1318"/>
      <c r="E61" s="2263"/>
      <c r="F61" s="2262"/>
      <c r="G61" s="1318"/>
      <c r="H61" s="1318"/>
      <c r="I61" s="1318"/>
      <c r="J61" s="1318"/>
      <c r="K61" s="1318"/>
      <c r="L61" s="149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283</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1C471-C7A5-47D6-4BA4-0.12CDCE8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Новый Уренгой(71956000)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F5769-C46E-59A2-6575-0.3B3472F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B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88</v>
      </c>
      <c r="T37" s="2213" t="s">
        <v>435</v>
      </c>
      <c r="U37" s="305"/>
      <c r="V37" s="2278" t="s">
        <v>436</v>
      </c>
      <c r="W37" s="2295"/>
      <c r="X37" s="2295"/>
      <c r="Y37" s="2295"/>
      <c r="Z37" s="2295"/>
      <c r="AA37" s="2295"/>
      <c r="AB37" s="2295"/>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customHeight="1" ht="19.95">
      <c r="Q38" s="380"/>
      <c r="R38" s="380"/>
      <c r="S38" s="2277"/>
      <c r="T38" s="2213"/>
      <c r="U38" s="1035"/>
      <c r="V38" s="2370" t="s">
        <v>539</v>
      </c>
      <c r="W38" s="2369" t="s">
        <v>540</v>
      </c>
      <c r="X38" s="2369"/>
      <c r="Y38" s="2369"/>
      <c r="Z38" s="2369" t="s">
        <v>541</v>
      </c>
      <c r="AA38" s="2369"/>
      <c r="AB38" s="2369"/>
      <c r="AC38" s="2298" t="s">
        <v>443</v>
      </c>
      <c r="AD38" s="2317"/>
      <c r="AE38" s="2318"/>
      <c r="AF38" s="2282"/>
      <c r="AG38" s="2370" t="s">
        <v>539</v>
      </c>
      <c r="AH38" s="2369" t="s">
        <v>540</v>
      </c>
      <c r="AI38" s="2369"/>
      <c r="AJ38" s="2369"/>
      <c r="AK38" s="2369" t="s">
        <v>541</v>
      </c>
      <c r="AL38" s="2369"/>
      <c r="AM38" s="2369"/>
      <c r="AN38" s="2298" t="s">
        <v>443</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T39" s="1640"/>
      <c r="AU39" s="1640"/>
      <c r="AV39" s="1640"/>
      <c r="AW39" s="1640"/>
      <c r="AX39" s="1640"/>
      <c r="AY39" s="1635">
        <v>19</v>
      </c>
    </row>
    <row customHeight="1" ht="61.949999999999996">
      <c r="A40" s="1374"/>
      <c r="B40" s="1374" t="s">
        <v>145</v>
      </c>
      <c r="C40" s="1374" t="s">
        <v>146</v>
      </c>
      <c r="D40" s="1374" t="s">
        <v>147</v>
      </c>
      <c r="E40" s="1368" t="s">
        <v>444</v>
      </c>
      <c r="F40" s="1368" t="s">
        <v>445</v>
      </c>
      <c r="G40" s="1368" t="s">
        <v>446</v>
      </c>
      <c r="H40" s="1368"/>
      <c r="I40" s="1368" t="s">
        <v>497</v>
      </c>
      <c r="J40" s="1368" t="s">
        <v>449</v>
      </c>
      <c r="K40" s="1368" t="s">
        <v>498</v>
      </c>
      <c r="L40" s="1368" t="s">
        <v>425</v>
      </c>
      <c r="Q40" s="380"/>
      <c r="R40" s="380"/>
      <c r="S40" s="2277"/>
      <c r="T40" s="2213"/>
      <c r="U40" s="306"/>
      <c r="V40" s="2370"/>
      <c r="W40" s="2369"/>
      <c r="X40" s="1987" t="s">
        <v>545</v>
      </c>
      <c r="Y40" s="1987" t="s">
        <v>546</v>
      </c>
      <c r="Z40" s="2369"/>
      <c r="AA40" s="1987" t="s">
        <v>547</v>
      </c>
      <c r="AB40" s="1987" t="s">
        <v>548</v>
      </c>
      <c r="AC40" s="1493" t="s">
        <v>453</v>
      </c>
      <c r="AD40" s="2274" t="s">
        <v>454</v>
      </c>
      <c r="AE40" s="2275"/>
      <c r="AF40" s="2283"/>
      <c r="AG40" s="2370"/>
      <c r="AH40" s="2369"/>
      <c r="AI40" s="1987" t="s">
        <v>545</v>
      </c>
      <c r="AJ40" s="1987" t="s">
        <v>546</v>
      </c>
      <c r="AK40" s="2369"/>
      <c r="AL40" s="1987" t="s">
        <v>547</v>
      </c>
      <c r="AM40" s="1987" t="s">
        <v>548</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549</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549</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258</v>
      </c>
      <c r="B47" s="1367" t="s">
        <v>259</v>
      </c>
      <c r="C47" s="1367" t="s">
        <v>260</v>
      </c>
      <c r="D47" s="1367" t="s">
        <v>549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549</v>
      </c>
      <c r="E49" s="2263"/>
      <c r="F49" s="2263"/>
      <c r="G49" s="2263"/>
      <c r="H49" s="2263"/>
      <c r="I49" s="2290"/>
      <c r="J49" s="2260"/>
      <c r="K49" s="1367"/>
      <c r="L49" s="1368"/>
      <c r="P49" s="2261"/>
      <c r="Q49" s="2261"/>
      <c r="R49" s="360"/>
      <c r="S49" s="1282"/>
      <c r="T49" s="291" t="s">
        <v>493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258</v>
      </c>
      <c r="B50" s="1367" t="s">
        <v>259</v>
      </c>
      <c r="C50" s="1367" t="s">
        <v>260</v>
      </c>
      <c r="D50" s="1367" t="s">
        <v>549</v>
      </c>
      <c r="E50" s="2263"/>
      <c r="F50" s="2263"/>
      <c r="G50" s="2263"/>
      <c r="H50" s="2263"/>
      <c r="I50" s="2260"/>
      <c r="J50" s="1367"/>
      <c r="K50" s="1367"/>
      <c r="L50" s="1368"/>
      <c r="P50" s="2261"/>
      <c r="Q50" s="1485"/>
      <c r="R50" s="360"/>
      <c r="S50" s="1282"/>
      <c r="T50" s="369" t="s">
        <v>419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258</v>
      </c>
      <c r="B51" s="1367" t="s">
        <v>259</v>
      </c>
      <c r="C51" s="1367" t="s">
        <v>260</v>
      </c>
      <c r="D51" s="1367" t="s">
        <v>549</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422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423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27A7C-1687-E85D-0DC9-0.D06C4B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"Уренгойская ГРЭС" АО "Интер РАО - Электрогенерация"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88</v>
      </c>
      <c r="T37" s="2213" t="s">
        <v>435</v>
      </c>
      <c r="U37" s="305"/>
      <c r="V37" s="2278" t="s">
        <v>436</v>
      </c>
      <c r="W37" s="2279"/>
      <c r="X37" s="2279"/>
      <c r="Y37" s="2279"/>
      <c r="Z37" s="2279"/>
      <c r="AA37" s="2279"/>
      <c r="AB37" s="2279"/>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539</v>
      </c>
      <c r="W38" s="2369" t="s">
        <v>540</v>
      </c>
      <c r="X38" s="2369"/>
      <c r="Y38" s="2369"/>
      <c r="Z38" s="2369" t="s">
        <v>541</v>
      </c>
      <c r="AA38" s="2369"/>
      <c r="AB38" s="2369"/>
      <c r="AC38" s="2298" t="s">
        <v>443</v>
      </c>
      <c r="AD38" s="2317"/>
      <c r="AE38" s="2318"/>
      <c r="AF38" s="2282"/>
      <c r="AG38" s="2370" t="s">
        <v>539</v>
      </c>
      <c r="AH38" s="2369" t="s">
        <v>540</v>
      </c>
      <c r="AI38" s="2369"/>
      <c r="AJ38" s="2369"/>
      <c r="AK38" s="2369" t="s">
        <v>541</v>
      </c>
      <c r="AL38" s="2369"/>
      <c r="AM38" s="2369"/>
      <c r="AN38" s="2298" t="s">
        <v>443</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Y39" s="1159">
        <v>19</v>
      </c>
    </row>
    <row customHeight="1" ht="61.949999999999996">
      <c r="A40" s="1374"/>
      <c r="B40" s="1374" t="s">
        <v>145</v>
      </c>
      <c r="C40" s="1374" t="s">
        <v>146</v>
      </c>
      <c r="D40" s="1374" t="s">
        <v>147</v>
      </c>
      <c r="E40" s="1368" t="s">
        <v>444</v>
      </c>
      <c r="F40" s="1368" t="s">
        <v>445</v>
      </c>
      <c r="G40" s="1368" t="s">
        <v>446</v>
      </c>
      <c r="H40" s="1368"/>
      <c r="I40" s="1368" t="s">
        <v>497</v>
      </c>
      <c r="J40" s="1368" t="s">
        <v>449</v>
      </c>
      <c r="K40" s="1368" t="s">
        <v>498</v>
      </c>
      <c r="L40" s="1368" t="s">
        <v>425</v>
      </c>
      <c r="Q40" s="380"/>
      <c r="R40" s="380"/>
      <c r="S40" s="2277"/>
      <c r="T40" s="2213"/>
      <c r="U40" s="306"/>
      <c r="V40" s="2370"/>
      <c r="W40" s="2369"/>
      <c r="X40" s="1987" t="s">
        <v>545</v>
      </c>
      <c r="Y40" s="1987" t="s">
        <v>546</v>
      </c>
      <c r="Z40" s="2369"/>
      <c r="AA40" s="1987" t="s">
        <v>547</v>
      </c>
      <c r="AB40" s="1987" t="s">
        <v>548</v>
      </c>
      <c r="AC40" s="1493" t="s">
        <v>453</v>
      </c>
      <c r="AD40" s="2274" t="s">
        <v>454</v>
      </c>
      <c r="AE40" s="2275"/>
      <c r="AF40" s="2283"/>
      <c r="AG40" s="2370"/>
      <c r="AH40" s="2369"/>
      <c r="AI40" s="1987" t="s">
        <v>545</v>
      </c>
      <c r="AJ40" s="1987" t="s">
        <v>546</v>
      </c>
      <c r="AK40" s="2369"/>
      <c r="AL40" s="1987" t="s">
        <v>547</v>
      </c>
      <c r="AM40" s="1987" t="s">
        <v>548</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550</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550</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263</v>
      </c>
      <c r="B47" s="1367" t="s">
        <v>264</v>
      </c>
      <c r="C47" s="1367" t="s">
        <v>265</v>
      </c>
      <c r="D47" s="1367" t="s">
        <v>550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550</v>
      </c>
      <c r="E49" s="2263"/>
      <c r="F49" s="2263"/>
      <c r="G49" s="2263"/>
      <c r="H49" s="2263"/>
      <c r="I49" s="2290"/>
      <c r="J49" s="2260"/>
      <c r="K49" s="1367"/>
      <c r="L49" s="1368"/>
      <c r="P49" s="2261"/>
      <c r="Q49" s="2261"/>
      <c r="R49" s="360"/>
      <c r="S49" s="1282"/>
      <c r="T49" s="291" t="s">
        <v>493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263</v>
      </c>
      <c r="B50" s="1367" t="s">
        <v>264</v>
      </c>
      <c r="C50" s="1367" t="s">
        <v>265</v>
      </c>
      <c r="D50" s="1367" t="s">
        <v>550</v>
      </c>
      <c r="E50" s="2263"/>
      <c r="F50" s="2263"/>
      <c r="G50" s="2263"/>
      <c r="H50" s="2263"/>
      <c r="I50" s="2260"/>
      <c r="J50" s="1367"/>
      <c r="K50" s="1367"/>
      <c r="L50" s="1368"/>
      <c r="P50" s="2261"/>
      <c r="Q50" s="1485"/>
      <c r="R50" s="360"/>
      <c r="S50" s="1282"/>
      <c r="T50" s="369" t="s">
        <v>419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263</v>
      </c>
      <c r="B51" s="1367" t="s">
        <v>264</v>
      </c>
      <c r="C51" s="1367" t="s">
        <v>265</v>
      </c>
      <c r="D51" s="1367" t="s">
        <v>550</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422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423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BDF17-F1DD-3169-5F88-0.1DD4F0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"Уренгойская ГРЭС" АО "Интер РАО - Электрогенерация"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88</v>
      </c>
      <c r="T41" s="2213" t="s">
        <v>514</v>
      </c>
      <c r="U41" s="305"/>
      <c r="V41" s="2278" t="s">
        <v>436</v>
      </c>
      <c r="W41" s="2279"/>
      <c r="X41" s="2279"/>
      <c r="Y41" s="2279"/>
      <c r="Z41" s="2279"/>
      <c r="AA41" s="2279"/>
      <c r="AB41" s="2280"/>
      <c r="AC41" s="2281" t="s">
        <v>437</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145</v>
      </c>
      <c r="C44" s="1374" t="s">
        <v>146</v>
      </c>
      <c r="D44" s="1374" t="s">
        <v>147</v>
      </c>
      <c r="E44" s="1368" t="s">
        <v>444</v>
      </c>
      <c r="F44" s="1368" t="s">
        <v>445</v>
      </c>
      <c r="G44" s="1368" t="s">
        <v>446</v>
      </c>
      <c r="H44" s="1368" t="s">
        <v>447</v>
      </c>
      <c r="I44" s="1368" t="s">
        <v>448</v>
      </c>
      <c r="J44" s="1368" t="s">
        <v>449</v>
      </c>
      <c r="K44" s="1368" t="s">
        <v>450</v>
      </c>
      <c r="L44" s="1368" t="s">
        <v>425</v>
      </c>
      <c r="Q44" s="295"/>
      <c r="R44" s="380"/>
      <c r="S44" s="2277"/>
      <c r="T44" s="2213"/>
      <c r="U44" s="306"/>
      <c r="V44" s="1483" t="s">
        <v>485</v>
      </c>
      <c r="W44" s="1483" t="s">
        <v>486</v>
      </c>
      <c r="X44" s="1483" t="s">
        <v>485</v>
      </c>
      <c r="Y44" s="1483" t="s">
        <v>486</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453</v>
      </c>
      <c r="AY44" s="2274" t="s">
        <v>454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268</v>
      </c>
      <c r="B47" s="1367" t="s">
        <v>269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268</v>
      </c>
      <c r="B48" s="1367" t="s">
        <v>269</v>
      </c>
      <c r="C48" s="1367" t="s">
        <v>270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горячего водоснабжения</v>
      </c>
      <c r="BG48" s="504"/>
      <c r="BH48" s="504"/>
      <c r="BI48" s="1159">
        <v>34</v>
      </c>
    </row>
    <row s="1646" customFormat="1" customHeight="1" ht="0">
      <c r="A49" s="1347" t="s">
        <v>268</v>
      </c>
      <c r="B49" s="1347" t="s">
        <v>269</v>
      </c>
      <c r="C49" s="1347" t="s">
        <v>270</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268</v>
      </c>
      <c r="B50" s="1347" t="s">
        <v>269</v>
      </c>
      <c r="C50" s="1347" t="s">
        <v>270</v>
      </c>
      <c r="D50" s="1347" t="s">
        <v>551</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268</v>
      </c>
      <c r="B51" s="1347" t="s">
        <v>269</v>
      </c>
      <c r="C51" s="1347" t="s">
        <v>270</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268</v>
      </c>
      <c r="B52" s="1367" t="s">
        <v>269</v>
      </c>
      <c r="C52" s="1367" t="s">
        <v>270</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268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268</v>
      </c>
      <c r="B56" s="1367" t="s">
        <v>269</v>
      </c>
      <c r="C56" s="1367" t="s">
        <v>270</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268</v>
      </c>
      <c r="B57" s="1367" t="s">
        <v>269</v>
      </c>
      <c r="C57" s="1367" t="s">
        <v>270</v>
      </c>
      <c r="D57" s="1367" t="s">
        <v>551</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268</v>
      </c>
      <c r="B58" s="1347" t="s">
        <v>269</v>
      </c>
      <c r="C58" s="1347" t="s">
        <v>270</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268</v>
      </c>
      <c r="B59" s="1347" t="s">
        <v>269</v>
      </c>
      <c r="C59" s="1347" t="s">
        <v>270</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268</v>
      </c>
      <c r="B60" s="1347" t="s">
        <v>269</v>
      </c>
      <c r="C60" s="1347" t="s">
        <v>270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268</v>
      </c>
      <c r="B61" s="1347" t="s">
        <v>269</v>
      </c>
      <c r="C61" s="1318"/>
      <c r="D61" s="1318"/>
      <c r="E61" s="2263"/>
      <c r="F61" s="2262"/>
      <c r="G61" s="1318"/>
      <c r="H61" s="1318"/>
      <c r="I61" s="1318"/>
      <c r="J61" s="1318"/>
      <c r="K61" s="1318"/>
      <c r="L61" s="149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268</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2CC2-1746-48E5-1AE6-0.50DAD05C}"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9.140625" hidden="1"/>
  </cols>
  <sheetData>
    <row customHeight="1" ht="22.5" hidden="1">
      <c r="J1" s="1639"/>
      <c r="K1" s="1639"/>
      <c r="L1" s="1639"/>
      <c r="AI1" s="1635" t="s">
        <v>14</v>
      </c>
    </row>
    <row customHeight="1" ht="23.25" hidden="1">
      <c r="B2" s="2103"/>
      <c r="C2" s="1171" t="s">
        <v>552</v>
      </c>
      <c r="D2" s="1642"/>
      <c r="E2" s="550">
        <f>B2</f>
        <v>0</v>
      </c>
      <c r="F2" s="551"/>
      <c r="G2" s="1650" t="s">
        <v>553</v>
      </c>
      <c r="H2" s="1650" t="s">
        <v>553</v>
      </c>
      <c r="I2" s="1650" t="s">
        <v>553</v>
      </c>
      <c r="J2" s="2316" t="s">
        <v>553</v>
      </c>
      <c r="K2" s="2316" t="s">
        <v>553</v>
      </c>
      <c r="L2" s="2316" t="s">
        <v>553</v>
      </c>
      <c r="M2" s="293" t="s">
        <v>554</v>
      </c>
      <c r="N2" s="547"/>
      <c r="AI2" s="1635">
        <v>0</v>
      </c>
    </row>
    <row s="1646" customFormat="1" customHeight="1" ht="0.75" hidden="1">
      <c r="B3" s="2103"/>
      <c r="C3" s="1171"/>
      <c r="D3" s="552"/>
      <c r="E3" s="553"/>
      <c r="F3" s="554" t="s">
        <v>555</v>
      </c>
      <c r="G3" s="555"/>
      <c r="H3" s="555">
        <f>H4*H5+H7</f>
        <v>0</v>
      </c>
      <c r="I3" s="555">
        <f>I4*I5+I6</f>
        <v>0</v>
      </c>
      <c r="J3" s="1377">
        <f>J4*J5+J7</f>
        <v>0</v>
      </c>
      <c r="K3" s="1377">
        <f>K4*K5+K7</f>
        <v>0</v>
      </c>
      <c r="L3" s="1377">
        <f>L4*L5+L7</f>
        <v>0</v>
      </c>
      <c r="M3" s="556"/>
      <c r="AI3" s="1640">
        <v>0</v>
      </c>
    </row>
    <row customHeight="1" ht="23.25" hidden="1">
      <c r="B4" s="2103"/>
      <c r="C4" s="1171"/>
      <c r="D4" s="1642"/>
      <c r="E4" s="550" t="str">
        <f>B2&amp;".1"</f>
        <v>.1</v>
      </c>
      <c r="F4" s="557" t="s">
        <v>556</v>
      </c>
      <c r="G4" s="558"/>
      <c r="H4" s="545"/>
      <c r="I4" s="545"/>
      <c r="J4" s="755"/>
      <c r="K4" s="755"/>
      <c r="L4" s="755"/>
      <c r="M4" s="293" t="s">
        <v>557</v>
      </c>
      <c r="N4" s="547"/>
      <c r="AI4" s="1635">
        <v>0</v>
      </c>
    </row>
    <row customHeight="1" ht="18.75" hidden="1">
      <c r="B5" s="2103"/>
      <c r="C5" s="1171"/>
      <c r="D5" s="1642"/>
      <c r="E5" s="550" t="str">
        <f>B2&amp;".2"</f>
        <v>.2</v>
      </c>
      <c r="F5" s="557" t="s">
        <v>558</v>
      </c>
      <c r="G5" s="1650" t="s">
        <v>559</v>
      </c>
      <c r="H5" s="545"/>
      <c r="I5" s="545"/>
      <c r="J5" s="755"/>
      <c r="K5" s="755"/>
      <c r="L5" s="755"/>
      <c r="M5" s="293"/>
      <c r="N5" s="547"/>
      <c r="AI5" s="1635">
        <v>0</v>
      </c>
    </row>
    <row customHeight="1" ht="18.75" hidden="1">
      <c r="B6" s="2103"/>
      <c r="C6" s="1171"/>
      <c r="D6" s="1642"/>
      <c r="E6" s="550" t="str">
        <f>B2&amp;".3"</f>
        <v>.3</v>
      </c>
      <c r="F6" s="557" t="s">
        <v>560</v>
      </c>
      <c r="G6" s="1650" t="s">
        <v>559</v>
      </c>
      <c r="H6" s="545"/>
      <c r="I6" s="545"/>
      <c r="J6" s="755"/>
      <c r="K6" s="755"/>
      <c r="L6" s="755"/>
      <c r="M6" s="293"/>
      <c r="N6" s="547"/>
      <c r="AI6" s="1635">
        <v>0</v>
      </c>
    </row>
    <row customHeight="1" ht="18.75" hidden="1">
      <c r="B7" s="2103"/>
      <c r="C7" s="1171"/>
      <c r="D7" s="1642"/>
      <c r="E7" s="550" t="str">
        <f>B2&amp;".4"</f>
        <v>.4</v>
      </c>
      <c r="F7" s="557" t="s">
        <v>561</v>
      </c>
      <c r="G7" s="1650" t="s">
        <v>553</v>
      </c>
      <c r="H7" s="559"/>
      <c r="I7" s="559"/>
      <c r="J7" s="559"/>
      <c r="K7" s="559"/>
      <c r="L7" s="559"/>
      <c r="M7" s="293"/>
      <c r="N7" s="547"/>
      <c r="AI7" s="1635">
        <v>0</v>
      </c>
    </row>
    <row s="1370" customFormat="1" customHeight="1" ht="11.25" hidden="1">
      <c r="A8" s="991"/>
      <c r="C8" s="1640"/>
      <c r="D8" s="541"/>
      <c r="H8" s="1164">
        <v>4</v>
      </c>
      <c r="I8" s="1164">
        <v>4</v>
      </c>
      <c r="J8" s="1370">
        <v>4</v>
      </c>
      <c r="K8" s="1370">
        <v>4</v>
      </c>
      <c r="L8" s="1370">
        <v>4</v>
      </c>
      <c r="O8" s="1640"/>
      <c r="P8" s="1640"/>
      <c r="U8" s="1640"/>
      <c r="AI8" s="1164">
        <v>0</v>
      </c>
    </row>
    <row s="1370" customFormat="1" customHeight="1" ht="22.5" hidden="1">
      <c r="A9" s="991"/>
      <c r="C9" s="1640"/>
      <c r="D9" s="542"/>
      <c r="E9" s="1652"/>
      <c r="F9" s="544"/>
      <c r="G9" s="1650" t="s">
        <v>559</v>
      </c>
      <c r="H9" s="545"/>
      <c r="I9" s="545"/>
      <c r="J9" s="755"/>
      <c r="K9" s="755"/>
      <c r="L9" s="755"/>
      <c r="M9" s="546" t="s">
        <v>562</v>
      </c>
      <c r="N9" s="547"/>
      <c r="O9" s="1640"/>
      <c r="P9" s="1640"/>
      <c r="U9" s="1640"/>
      <c r="X9" s="548"/>
      <c r="AD9" s="1636"/>
      <c r="AE9" s="1636"/>
      <c r="AF9" s="1636"/>
      <c r="AG9" s="1636"/>
      <c r="AH9" s="1636"/>
      <c r="AI9" s="1164">
        <v>0</v>
      </c>
    </row>
    <row customHeight="1" ht="11.25" hidden="1">
      <c r="J10" s="1639"/>
      <c r="K10" s="1639"/>
      <c r="L10" s="1639"/>
      <c r="AI10" s="1635">
        <v>0</v>
      </c>
    </row>
    <row customHeight="1" ht="18.75" hidden="1">
      <c r="D11" s="1642"/>
      <c r="E11" s="550"/>
      <c r="F11" s="544"/>
      <c r="G11" s="1650" t="s">
        <v>563</v>
      </c>
      <c r="H11" s="545"/>
      <c r="I11" s="545"/>
      <c r="J11" s="755"/>
      <c r="K11" s="755"/>
      <c r="L11" s="755"/>
      <c r="M11" s="293" t="s">
        <v>564</v>
      </c>
      <c r="N11" s="547"/>
      <c r="AI11" s="1635">
        <v>0</v>
      </c>
    </row>
    <row customHeight="1" ht="11.25" hidden="1">
      <c r="J12" s="1639"/>
      <c r="K12" s="1639"/>
      <c r="L12" s="1639"/>
      <c r="AI12" s="1635">
        <v>0</v>
      </c>
    </row>
    <row customHeight="1" ht="22.5" hidden="1">
      <c r="D13" s="1642"/>
      <c r="E13" s="550"/>
      <c r="F13" s="544"/>
      <c r="G13" s="973" t="s">
        <v>565</v>
      </c>
      <c r="H13" s="549"/>
      <c r="I13" s="549"/>
      <c r="J13" s="549"/>
      <c r="K13" s="549"/>
      <c r="L13" s="549"/>
      <c r="M13" s="749" t="s">
        <v>566</v>
      </c>
      <c r="N13" s="547"/>
      <c r="AI13" s="1635">
        <v>0</v>
      </c>
    </row>
    <row customHeight="1" ht="11.25" hidden="1">
      <c r="J14" s="1639"/>
      <c r="K14" s="1639"/>
      <c r="L14" s="1639"/>
      <c r="AI14" s="1635">
        <v>0</v>
      </c>
    </row>
    <row customHeight="1" ht="22.5" hidden="1">
      <c r="D15" s="1642"/>
      <c r="E15" s="550"/>
      <c r="F15" s="544"/>
      <c r="G15" s="1650" t="s">
        <v>567</v>
      </c>
      <c r="H15" s="549"/>
      <c r="I15" s="549"/>
      <c r="J15" s="549"/>
      <c r="K15" s="549"/>
      <c r="L15" s="549"/>
      <c r="M15" s="293" t="s">
        <v>568</v>
      </c>
      <c r="N15" s="547"/>
      <c r="AI15" s="1635">
        <v>0</v>
      </c>
    </row>
    <row customHeight="1" ht="11.25" hidden="1">
      <c r="J16" s="1639"/>
      <c r="K16" s="1639"/>
      <c r="L16" s="1639"/>
      <c r="AI16" s="1635">
        <v>0</v>
      </c>
    </row>
    <row customHeight="1" ht="22.5" hidden="1">
      <c r="D17" s="1642"/>
      <c r="E17" s="550"/>
      <c r="F17" s="544"/>
      <c r="G17" s="1650" t="s">
        <v>569</v>
      </c>
      <c r="H17" s="549"/>
      <c r="I17" s="549"/>
      <c r="J17" s="549"/>
      <c r="K17" s="549"/>
      <c r="L17" s="549"/>
      <c r="M17" s="293" t="s">
        <v>570</v>
      </c>
      <c r="N17" s="547"/>
      <c r="AI17" s="1635">
        <v>0</v>
      </c>
    </row>
    <row customHeight="1" ht="11.25" hidden="1">
      <c r="J18" s="1639"/>
      <c r="K18" s="1639"/>
      <c r="L18" s="1639"/>
      <c r="AI18" s="1635">
        <v>0</v>
      </c>
    </row>
    <row s="1636" customFormat="1" customHeight="1" ht="11.25" hidden="1">
      <c r="A19" s="991"/>
      <c r="B19" s="1164"/>
      <c r="C19" s="1640"/>
      <c r="D19" s="366"/>
      <c r="J19" s="1636"/>
      <c r="K19" s="1636"/>
      <c r="L19" s="1636"/>
      <c r="M19" s="1636">
        <v>4</v>
      </c>
      <c r="N19" s="1164"/>
      <c r="O19" s="1640"/>
      <c r="P19" s="1640"/>
      <c r="Q19" s="1164"/>
      <c r="R19" s="1164"/>
      <c r="S19" s="1164"/>
      <c r="T19" s="1164"/>
      <c r="U19" s="1640"/>
      <c r="V19" s="1164"/>
      <c r="W19" s="1164"/>
      <c r="X19" s="548"/>
      <c r="Y19" s="1164"/>
      <c r="Z19" s="1164"/>
      <c r="AA19" s="1164"/>
      <c r="AB19" s="1164"/>
      <c r="AC19" s="1164"/>
      <c r="AI19" s="1636">
        <v>0</v>
      </c>
    </row>
    <row customHeight="1" ht="11.549999999999999">
      <c r="J20" s="1639"/>
      <c r="K20" s="1639"/>
      <c r="L20" s="1639"/>
      <c r="AI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2252"/>
      <c r="L21" s="2252"/>
      <c r="M21" s="560"/>
      <c r="AI21" s="1635">
        <v>24</v>
      </c>
    </row>
    <row customHeight="1" ht="25.2">
      <c r="E22" s="2253" t="str">
        <f>IF(org=0,"Не определено",org)</f>
        <v>Филиал "Уренгойская ГРЭС" АО "Интер РАО - Электрогенерация"</v>
      </c>
      <c r="F22" s="2253"/>
      <c r="G22" s="2253"/>
      <c r="H22" s="2253"/>
      <c r="I22" s="2253"/>
      <c r="J22" s="2253"/>
      <c r="K22" s="2253"/>
      <c r="L22" s="2253"/>
      <c r="AI22" s="1635">
        <v>24</v>
      </c>
    </row>
    <row customHeight="1" ht="11.549999999999999">
      <c r="E23" s="1139"/>
      <c r="F23" s="1139"/>
      <c r="G23" s="1139"/>
      <c r="H23" s="1139"/>
      <c r="I23" s="1139"/>
      <c r="J23" s="1140" t="s">
        <v>22</v>
      </c>
      <c r="K23" s="1140" t="s">
        <v>22</v>
      </c>
      <c r="L23" s="1140" t="s">
        <v>22</v>
      </c>
      <c r="AI23" s="1635">
        <v>11</v>
      </c>
    </row>
    <row s="1646" customFormat="1" customHeight="1" ht="1.05">
      <c r="A24" s="1171"/>
      <c r="D24" s="1646"/>
      <c r="H24" s="893"/>
      <c r="I24" s="893" t="s">
        <v>117</v>
      </c>
      <c r="J24" s="893" t="s">
        <v>124</v>
      </c>
      <c r="K24" s="893" t="s">
        <v>127</v>
      </c>
      <c r="L24" s="893" t="s">
        <v>129</v>
      </c>
      <c r="AI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397"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2397" t="str">
        <f>IF(L24="","",INDEX(DIFFERENTIATION_UNMERGE_VD,MATCH(L24,DIFFERENTIATION_ID_DIFF,0)))</f>
        <v>Производство. Теплоноситель; Передача. Теплоноситель; Сбыт. Теплоноситель</v>
      </c>
      <c r="M25" s="2131"/>
      <c r="AI25" s="1635">
        <v>11</v>
      </c>
    </row>
    <row customHeight="1" ht="11.549999999999999">
      <c r="E26" s="715"/>
      <c r="F26" s="2371" t="s">
        <v>571</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без дифференциации</v>
      </c>
      <c r="K26" s="2397" t="str">
        <f>IF(K24="","",INDEX(DIFFERENTIATION_UNMERGE_AREA,MATCH(K24,DIFFERENTIATION_ID_DIFF,0)))</f>
        <v>без дифференциации</v>
      </c>
      <c r="L26" s="2397" t="str">
        <f>IF(L24="","",INDEX(DIFFERENTIATION_UNMERGE_AREA,MATCH(L24,DIFFERENTIATION_ID_DIFF,0)))</f>
        <v>без дифференциации</v>
      </c>
      <c r="M26" s="2131"/>
      <c r="AI26" s="1635">
        <v>11</v>
      </c>
    </row>
    <row customHeight="1" ht="11.549999999999999">
      <c r="E27" s="715"/>
      <c r="F27" s="2371" t="s">
        <v>572</v>
      </c>
      <c r="G27" s="2372"/>
      <c r="H27" s="1656" t="str">
        <f>IF(H24="","",INDEX(DIFFERENTIATION_UNMERGE_SYSTEM,MATCH(H24,DIFFERENTIATION_ID_DIFF,0)))</f>
        <v/>
      </c>
      <c r="I27" s="1656" t="str">
        <f>IF(I24="","",INDEX(DIFFERENTIATION_UNMERGE_SYSTEM,MATCH(I24,DIFFERENTIATION_ID_DIFF,0)))</f>
        <v>без дифференциации</v>
      </c>
      <c r="J27" s="2397" t="str">
        <f>IF(J24="","",INDEX(DIFFERENTIATION_UNMERGE_SYSTEM,MATCH(J24,DIFFERENTIATION_ID_DIFF,0)))</f>
        <v>потребителям района Лимбяяха</v>
      </c>
      <c r="K27" s="2397" t="str">
        <f>IF(K24="","",INDEX(DIFFERENTIATION_UNMERGE_SYSTEM,MATCH(K24,DIFFERENTIATION_ID_DIFF,0)))</f>
        <v>для АО "Уренгойтеплогенерация-1"</v>
      </c>
      <c r="L27" s="2397" t="str">
        <f>IF(L24="","",INDEX(DIFFERENTIATION_UNMERGE_SYSTEM,MATCH(L24,DIFFERENTIATION_ID_DIFF,0)))</f>
        <v>без дифференциации</v>
      </c>
      <c r="M27" s="2131"/>
      <c r="AI27" s="1635">
        <v>11</v>
      </c>
    </row>
    <row customHeight="1" ht="11.549999999999999">
      <c r="E28" s="2373" t="s">
        <v>307</v>
      </c>
      <c r="F28" s="2374"/>
      <c r="G28" s="2374"/>
      <c r="H28" s="1649"/>
      <c r="I28" s="1649"/>
      <c r="J28" s="2371"/>
      <c r="K28" s="2371"/>
      <c r="L28" s="2371"/>
      <c r="M28" s="2131"/>
      <c r="AI28" s="1635">
        <v>11</v>
      </c>
    </row>
    <row customHeight="1" ht="24">
      <c r="E29" s="1650" t="s">
        <v>88</v>
      </c>
      <c r="F29" s="1657" t="s">
        <v>309</v>
      </c>
      <c r="G29" s="1657" t="s">
        <v>573</v>
      </c>
      <c r="H29" s="1657" t="s">
        <v>310</v>
      </c>
      <c r="I29" s="1657" t="s">
        <v>310</v>
      </c>
      <c r="J29" s="2316" t="s">
        <v>310</v>
      </c>
      <c r="K29" s="2316" t="s">
        <v>310</v>
      </c>
      <c r="L29" s="2316" t="s">
        <v>310</v>
      </c>
      <c r="M29" s="2131"/>
      <c r="AI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559</v>
      </c>
      <c r="H30" s="561"/>
      <c r="I30" s="561"/>
      <c r="J30" s="561"/>
      <c r="K30" s="561"/>
      <c r="L30" s="561"/>
      <c r="M30" s="293" t="str">
        <f>FHD_NOTE_P_1</f>
        <v>Указывается выручка от регулируемого вида деятельности с распределением по видам деятельности.</v>
      </c>
      <c r="N30" s="547"/>
      <c r="AI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559</v>
      </c>
      <c r="H31" s="562">
        <f>SUMIF($N33:$N71,$N31,H33:H71)</f>
        <v>0</v>
      </c>
      <c r="I31" s="562">
        <f>SUMIF($N33:$N71,$N31,I33:I71)</f>
        <v>0</v>
      </c>
      <c r="J31" s="562">
        <f>SUMIF($N33:$N71,$N31,J33:J71)</f>
        <v>0</v>
      </c>
      <c r="K31" s="562">
        <f>SUMIF($N33:$N71,$N31,K33:K71)</f>
        <v>0</v>
      </c>
      <c r="L31" s="562">
        <f>SUMIF($N33:$N71,$N31,L33:L71)</f>
        <v>0</v>
      </c>
      <c r="M31" s="293" t="str">
        <f>FHD_NOTE_P_2</f>
        <v>Указывается суммарная себестоимость производимых товаров.</v>
      </c>
      <c r="N31" s="1640" t="s">
        <v>574</v>
      </c>
      <c r="AI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559</v>
      </c>
      <c r="H32" s="561"/>
      <c r="I32" s="561"/>
      <c r="J32" s="561"/>
      <c r="K32" s="561"/>
      <c r="L32" s="561"/>
      <c r="M32" s="293" t="str">
        <f>FHD_NOTE_P_3</f>
        <v/>
      </c>
      <c r="N32" s="1640" t="str">
        <f>IF((LEN(E32)-LEN(SUBSTITUTE(E32,".","")))/LEN(".")=1,"p","")</f>
        <v>p</v>
      </c>
      <c r="AI32" s="1635">
        <v>11</v>
      </c>
    </row>
    <row customHeight="1" ht="11.25">
      <c r="A33" s="2375" t="s">
        <v>575</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559</v>
      </c>
      <c r="H33" s="562">
        <f>SUMIF($F34:$F40,$F3,H34:H40)</f>
        <v>0</v>
      </c>
      <c r="I33" s="562">
        <f>SUMIF($F34:$F40,$F3,I34:I40)</f>
        <v>0</v>
      </c>
      <c r="J33" s="562">
        <f>SUMIF($F34:$F40,$F3,J34:J40)</f>
        <v>0</v>
      </c>
      <c r="K33" s="562">
        <f>SUMIF($F34:$F40,$F3,K34:K40)</f>
        <v>0</v>
      </c>
      <c r="L33" s="562">
        <f>SUMIF($F34:$F40,$F3,L34:L40)</f>
        <v>0</v>
      </c>
      <c r="M33" s="293" t="str">
        <f>FHD_NOTE_P_4</f>
        <v>Указываются суммарные расходы на приобретение топлива всех видов.</v>
      </c>
      <c r="N33" s="1640" t="str">
        <f>IF((LEN(E33)-LEN(SUBSTITUTE(E33,".","")))/LEN(".")=1,"p","")</f>
        <v>p</v>
      </c>
      <c r="AI33" s="1635">
        <v>0</v>
      </c>
    </row>
    <row s="1645" customFormat="1" customHeight="1" ht="0.75">
      <c r="A34" s="2375"/>
      <c r="B34" s="2376" t="str">
        <f>E33&amp;".0"</f>
        <v>2.2.0</v>
      </c>
      <c r="C34" s="1171"/>
      <c r="D34" s="564"/>
      <c r="E34" s="565"/>
      <c r="F34" s="566"/>
      <c r="G34" s="567"/>
      <c r="H34" s="501"/>
      <c r="I34" s="501"/>
      <c r="J34" s="501"/>
      <c r="K34" s="501"/>
      <c r="L34" s="501"/>
      <c r="M34" s="568"/>
      <c r="N34" s="1640" t="str">
        <f>IF((LEN(E34)-LEN(SUBSTITUTE(E34,".","")))/LEN(".")=1,"p","")</f>
        <v/>
      </c>
      <c r="O34" s="1640"/>
      <c r="P34" s="1640"/>
      <c r="Q34" s="1640"/>
      <c r="R34" s="1640"/>
      <c r="S34" s="1640"/>
      <c r="T34" s="1640"/>
      <c r="U34" s="1640"/>
      <c r="V34" s="1640"/>
      <c r="W34" s="1640"/>
      <c r="X34" s="569"/>
      <c r="Y34" s="1640"/>
      <c r="Z34" s="1640"/>
      <c r="AA34" s="1640"/>
      <c r="AB34" s="1640"/>
      <c r="AC34" s="1640"/>
      <c r="AD34" s="570"/>
      <c r="AE34" s="570"/>
      <c r="AF34" s="570"/>
      <c r="AG34" s="570"/>
      <c r="AH34" s="570"/>
      <c r="AI34" s="1645">
        <v>0</v>
      </c>
    </row>
    <row s="1645" customFormat="1" customHeight="1" ht="0.75">
      <c r="A35" s="2375"/>
      <c r="B35" s="2376"/>
      <c r="C35" s="1171"/>
      <c r="D35" s="564"/>
      <c r="E35" s="571"/>
      <c r="F35" s="572"/>
      <c r="G35" s="567"/>
      <c r="H35" s="573"/>
      <c r="I35" s="573"/>
      <c r="J35" s="573"/>
      <c r="K35" s="573"/>
      <c r="L35" s="573"/>
      <c r="M35" s="568"/>
      <c r="N35" s="1640" t="str">
        <f>IF((LEN(E35)-LEN(SUBSTITUTE(E35,".","")))/LEN(".")=1,"p","")</f>
        <v/>
      </c>
      <c r="O35" s="1640"/>
      <c r="P35" s="1640"/>
      <c r="Q35" s="1640"/>
      <c r="R35" s="1640"/>
      <c r="S35" s="1640"/>
      <c r="T35" s="1640"/>
      <c r="U35" s="1640"/>
      <c r="V35" s="1640"/>
      <c r="W35" s="1640"/>
      <c r="X35" s="569"/>
      <c r="Y35" s="1640"/>
      <c r="Z35" s="1640"/>
      <c r="AA35" s="1640"/>
      <c r="AB35" s="1640"/>
      <c r="AC35" s="1640"/>
      <c r="AD35" s="570"/>
      <c r="AE35" s="570"/>
      <c r="AF35" s="570"/>
      <c r="AG35" s="570"/>
      <c r="AH35" s="570"/>
      <c r="AI35" s="1645">
        <v>0</v>
      </c>
    </row>
    <row s="1645" customFormat="1" customHeight="1" ht="0.75">
      <c r="A36" s="2375"/>
      <c r="B36" s="2376"/>
      <c r="C36" s="1171"/>
      <c r="D36" s="564"/>
      <c r="E36" s="571"/>
      <c r="F36" s="572"/>
      <c r="G36" s="567"/>
      <c r="H36" s="573"/>
      <c r="I36" s="573"/>
      <c r="J36" s="573"/>
      <c r="K36" s="573"/>
      <c r="L36" s="573"/>
      <c r="M36" s="568"/>
      <c r="N36" s="1640" t="str">
        <f>IF((LEN(E36)-LEN(SUBSTITUTE(E36,".","")))/LEN(".")=1,"p","")</f>
        <v/>
      </c>
      <c r="O36" s="1640"/>
      <c r="P36" s="1640"/>
      <c r="Q36" s="1640"/>
      <c r="R36" s="1640"/>
      <c r="S36" s="1640"/>
      <c r="T36" s="1640"/>
      <c r="U36" s="1640"/>
      <c r="V36" s="1640"/>
      <c r="W36" s="1640"/>
      <c r="X36" s="569"/>
      <c r="Y36" s="1640"/>
      <c r="Z36" s="1640"/>
      <c r="AA36" s="1640"/>
      <c r="AB36" s="1640"/>
      <c r="AC36" s="1640"/>
      <c r="AD36" s="570"/>
      <c r="AE36" s="570"/>
      <c r="AF36" s="570"/>
      <c r="AG36" s="570"/>
      <c r="AH36" s="570"/>
      <c r="AI36" s="1645">
        <v>0</v>
      </c>
    </row>
    <row s="1645" customFormat="1" customHeight="1" ht="0.75">
      <c r="A37" s="2375"/>
      <c r="B37" s="2376"/>
      <c r="C37" s="1171"/>
      <c r="D37" s="564"/>
      <c r="E37" s="571"/>
      <c r="F37" s="572"/>
      <c r="G37" s="567"/>
      <c r="H37" s="573"/>
      <c r="I37" s="573"/>
      <c r="J37" s="573"/>
      <c r="K37" s="573"/>
      <c r="L37" s="573"/>
      <c r="M37" s="568"/>
      <c r="N37" s="1640" t="str">
        <f>IF((LEN(E37)-LEN(SUBSTITUTE(E37,".","")))/LEN(".")=1,"p","")</f>
        <v/>
      </c>
      <c r="O37" s="1640"/>
      <c r="P37" s="1640"/>
      <c r="Q37" s="1640"/>
      <c r="R37" s="1640"/>
      <c r="S37" s="1640"/>
      <c r="T37" s="1640"/>
      <c r="U37" s="1640"/>
      <c r="V37" s="1640"/>
      <c r="W37" s="1640"/>
      <c r="X37" s="569"/>
      <c r="Y37" s="1640"/>
      <c r="Z37" s="1640"/>
      <c r="AA37" s="1640"/>
      <c r="AB37" s="1640"/>
      <c r="AC37" s="1640"/>
      <c r="AD37" s="570"/>
      <c r="AE37" s="570"/>
      <c r="AF37" s="570"/>
      <c r="AG37" s="570"/>
      <c r="AH37" s="570"/>
      <c r="AI37" s="1645">
        <v>0</v>
      </c>
    </row>
    <row s="1645" customFormat="1" customHeight="1" ht="0.75">
      <c r="A38" s="2375"/>
      <c r="B38" s="2376"/>
      <c r="C38" s="1171"/>
      <c r="D38" s="564"/>
      <c r="E38" s="571"/>
      <c r="F38" s="572"/>
      <c r="G38" s="567"/>
      <c r="H38" s="573"/>
      <c r="I38" s="573"/>
      <c r="J38" s="573"/>
      <c r="K38" s="573"/>
      <c r="L38" s="573"/>
      <c r="M38" s="568"/>
      <c r="N38" s="1640" t="str">
        <f>IF((LEN(E38)-LEN(SUBSTITUTE(E38,".","")))/LEN(".")=1,"p","")</f>
        <v/>
      </c>
      <c r="O38" s="1640"/>
      <c r="P38" s="1640"/>
      <c r="Q38" s="1640"/>
      <c r="R38" s="1640"/>
      <c r="S38" s="1640"/>
      <c r="T38" s="1640"/>
      <c r="U38" s="1640"/>
      <c r="V38" s="1640"/>
      <c r="W38" s="1640"/>
      <c r="X38" s="569"/>
      <c r="Y38" s="1640"/>
      <c r="Z38" s="1640"/>
      <c r="AA38" s="1640"/>
      <c r="AB38" s="1640"/>
      <c r="AC38" s="1640"/>
      <c r="AD38" s="570"/>
      <c r="AE38" s="570"/>
      <c r="AF38" s="570"/>
      <c r="AG38" s="570"/>
      <c r="AH38" s="570"/>
      <c r="AI38" s="1645">
        <v>0</v>
      </c>
    </row>
    <row s="1645" customFormat="1" customHeight="1" ht="0.75">
      <c r="A39" s="2375"/>
      <c r="B39" s="2376"/>
      <c r="C39" s="1171"/>
      <c r="D39" s="564"/>
      <c r="E39" s="571"/>
      <c r="F39" s="572"/>
      <c r="G39" s="567"/>
      <c r="H39" s="501"/>
      <c r="I39" s="501"/>
      <c r="J39" s="501"/>
      <c r="K39" s="501"/>
      <c r="L39" s="501"/>
      <c r="M39" s="568"/>
      <c r="N39" s="1640" t="str">
        <f>IF((LEN(E39)-LEN(SUBSTITUTE(E39,".","")))/LEN(".")=1,"p","")</f>
        <v/>
      </c>
      <c r="O39" s="1640"/>
      <c r="P39" s="1640"/>
      <c r="Q39" s="1640"/>
      <c r="R39" s="1640"/>
      <c r="S39" s="1640"/>
      <c r="T39" s="1640"/>
      <c r="U39" s="1640"/>
      <c r="V39" s="1640"/>
      <c r="W39" s="1640"/>
      <c r="X39" s="569"/>
      <c r="Y39" s="1640"/>
      <c r="Z39" s="1640"/>
      <c r="AA39" s="1640"/>
      <c r="AB39" s="1640"/>
      <c r="AC39" s="1640"/>
      <c r="AD39" s="570"/>
      <c r="AE39" s="570"/>
      <c r="AF39" s="570"/>
      <c r="AG39" s="570"/>
      <c r="AH39" s="570"/>
      <c r="AI39" s="1645">
        <v>0</v>
      </c>
    </row>
    <row s="1370" customFormat="1" customHeight="1" ht="15">
      <c r="A40" s="2375"/>
      <c r="C40" s="1640"/>
      <c r="D40" s="1637"/>
      <c r="E40" s="574"/>
      <c r="F40" s="575" t="s">
        <v>576</v>
      </c>
      <c r="G40" s="576"/>
      <c r="H40" s="577"/>
      <c r="I40" s="577"/>
      <c r="J40" s="2637"/>
      <c r="K40" s="2638"/>
      <c r="L40" s="2639"/>
      <c r="M40" s="305"/>
      <c r="N40" s="1640" t="str">
        <f>IF((LEN(E40)-LEN(SUBSTITUTE(E40,".","")))/LEN(".")=1,"p","")</f>
        <v/>
      </c>
      <c r="O40" s="1640"/>
      <c r="P40" s="1640"/>
      <c r="U40" s="1640"/>
      <c r="X40" s="548"/>
      <c r="AD40" s="1636"/>
      <c r="AE40" s="1636"/>
      <c r="AF40" s="1636"/>
      <c r="AG40" s="1636"/>
      <c r="AH40" s="1636"/>
      <c r="AI40" s="1164">
        <v>0</v>
      </c>
    </row>
    <row customHeight="1" ht="11.25" hidden="1">
      <c r="A41" s="2375" t="s">
        <v>577</v>
      </c>
      <c r="D41" s="1642"/>
      <c r="E41" s="550" t="str">
        <f>FHD_NUM_P_5</f>
        <v/>
      </c>
      <c r="F41" s="1528" t="str">
        <f>FHD_P_5</f>
        <v/>
      </c>
      <c r="G41" s="1882" t="s">
        <v>559</v>
      </c>
      <c r="H41" s="561"/>
      <c r="I41" s="561"/>
      <c r="J41" s="561"/>
      <c r="K41" s="561"/>
      <c r="L41" s="561"/>
      <c r="M41" s="293" t="str">
        <f>FHD_NOTE_P_5</f>
        <v/>
      </c>
      <c r="N41" s="1640" t="str">
        <f>IF((LEN(E41)-LEN(SUBSTITUTE(E41,".","")))/LEN(".")=1,"p","")</f>
        <v/>
      </c>
      <c r="AI41" s="1635">
        <v>0</v>
      </c>
    </row>
    <row customHeight="1" ht="11.25" hidden="1">
      <c r="A42" s="2375"/>
      <c r="D42" s="1642"/>
      <c r="E42" s="550" t="str">
        <f>FHD_NUM_P_6</f>
        <v/>
      </c>
      <c r="F42" s="1528" t="str">
        <f>FHD_P_6</f>
        <v/>
      </c>
      <c r="G42" s="1882" t="s">
        <v>559</v>
      </c>
      <c r="H42" s="561"/>
      <c r="I42" s="561"/>
      <c r="J42" s="561"/>
      <c r="K42" s="561"/>
      <c r="L42" s="561"/>
      <c r="M42" s="293" t="str">
        <f>FHD_NOTE_P_6</f>
        <v/>
      </c>
      <c r="N42" s="1640" t="str">
        <f>IF((LEN(E42)-LEN(SUBSTITUTE(E42,".","")))/LEN(".")=1,"p","")</f>
        <v/>
      </c>
      <c r="AI42" s="1635">
        <v>0</v>
      </c>
    </row>
    <row customHeight="1" ht="11.25" hidden="1">
      <c r="A43" s="2375"/>
      <c r="D43" s="1642"/>
      <c r="E43" s="550" t="str">
        <f>FHD_NUM_P_7</f>
        <v/>
      </c>
      <c r="F43" s="1528" t="str">
        <f>FHD_P_7</f>
        <v/>
      </c>
      <c r="G43" s="1882" t="s">
        <v>559</v>
      </c>
      <c r="H43" s="561"/>
      <c r="I43" s="561"/>
      <c r="J43" s="561"/>
      <c r="K43" s="561"/>
      <c r="L43" s="561"/>
      <c r="M43" s="293" t="str">
        <f>FHD_NOTE_P_7</f>
        <v/>
      </c>
      <c r="N43" s="1640" t="str">
        <f>IF((LEN(E43)-LEN(SUBSTITUTE(E43,".","")))/LEN(".")=1,"p","")</f>
        <v/>
      </c>
      <c r="AI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559</v>
      </c>
      <c r="H44" s="561"/>
      <c r="I44" s="561"/>
      <c r="J44" s="561"/>
      <c r="K44" s="561"/>
      <c r="L44" s="561"/>
      <c r="M44" s="293" t="str">
        <f>FHD_NOTE_P_8</f>
        <v/>
      </c>
      <c r="N44" s="1640" t="str">
        <f>IF((LEN(E44)-LEN(SUBSTITUTE(E44,".","")))/LEN(".")=1,"p","")</f>
        <v>p</v>
      </c>
      <c r="AI44" s="1635">
        <v>11</v>
      </c>
    </row>
    <row customHeight="1" ht="11.549999999999999">
      <c r="D45" s="1642"/>
      <c r="E45" s="550" t="str">
        <f>FHD_NUM_P_9</f>
        <v>2.3.1</v>
      </c>
      <c r="F45" s="1654" t="str">
        <f>FHD_P_9</f>
        <v>Средневзвешенная стоимость 1 кВт.ч (с учетом мощности)</v>
      </c>
      <c r="G45" s="1882" t="s">
        <v>578</v>
      </c>
      <c r="H45" s="561"/>
      <c r="I45" s="561"/>
      <c r="J45" s="561"/>
      <c r="K45" s="561"/>
      <c r="L45" s="561"/>
      <c r="M45" s="293" t="str">
        <f>FHD_NOTE_P_9</f>
        <v/>
      </c>
      <c r="N45" s="1640" t="str">
        <f>IF((LEN(E45)-LEN(SUBSTITUTE(E45,".","")))/LEN(".")=1,"p","")</f>
        <v/>
      </c>
      <c r="AI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579</v>
      </c>
      <c r="H46" s="561"/>
      <c r="I46" s="561"/>
      <c r="J46" s="561"/>
      <c r="K46" s="561"/>
      <c r="L46" s="561"/>
      <c r="M46" s="293" t="str">
        <f>FHD_NOTE_P_10</f>
        <v/>
      </c>
      <c r="N46" s="1640" t="str">
        <f>IF((LEN(E46)-LEN(SUBSTITUTE(E46,".","")))/LEN(".")=1,"p","")</f>
        <v/>
      </c>
      <c r="O46" s="1640"/>
      <c r="P46" s="1640"/>
      <c r="U46" s="1640"/>
      <c r="X46" s="548"/>
      <c r="AD46" s="1636"/>
      <c r="AE46" s="1636"/>
      <c r="AF46" s="1636"/>
      <c r="AG46" s="1636"/>
      <c r="AH46" s="1636"/>
      <c r="AI46" s="1164">
        <v>11</v>
      </c>
    </row>
    <row s="1370" customFormat="1" customHeight="1" ht="11.25">
      <c r="A47" s="993" t="s">
        <v>580</v>
      </c>
      <c r="C47" s="1640"/>
      <c r="D47" s="579"/>
      <c r="E47" s="550" t="str">
        <f>FHD_NUM_P_11</f>
        <v>2.4</v>
      </c>
      <c r="F47" s="1528" t="str">
        <f>FHD_P_11</f>
        <v>Расходы на приобретение холодной воды, используемой в технологическом процессе</v>
      </c>
      <c r="G47" s="1882" t="s">
        <v>559</v>
      </c>
      <c r="H47" s="561"/>
      <c r="I47" s="561"/>
      <c r="J47" s="561"/>
      <c r="K47" s="561"/>
      <c r="L47" s="561"/>
      <c r="M47" s="293" t="str">
        <f>FHD_NOTE_P_11</f>
        <v/>
      </c>
      <c r="N47" s="1640" t="str">
        <f>IF((LEN(E47)-LEN(SUBSTITUTE(E47,".","")))/LEN(".")=1,"p","")</f>
        <v>p</v>
      </c>
      <c r="O47" s="1640"/>
      <c r="P47" s="1640"/>
      <c r="U47" s="1640"/>
      <c r="X47" s="548"/>
      <c r="AD47" s="1636"/>
      <c r="AE47" s="1636"/>
      <c r="AF47" s="1636"/>
      <c r="AG47" s="1636"/>
      <c r="AH47" s="1636"/>
      <c r="AI47" s="1164">
        <v>0</v>
      </c>
    </row>
    <row s="1370" customFormat="1" customHeight="1" ht="18.75">
      <c r="A48" s="993" t="s">
        <v>581</v>
      </c>
      <c r="C48" s="1640"/>
      <c r="D48" s="1642"/>
      <c r="E48" s="550" t="str">
        <f>FHD_NUM_P_12</f>
        <v>2.5</v>
      </c>
      <c r="F48" s="1528" t="str">
        <f>FHD_P_12</f>
        <v>Расходы на  химические реагенты, используемые в технологическом процессе</v>
      </c>
      <c r="G48" s="1882" t="s">
        <v>559</v>
      </c>
      <c r="H48" s="581"/>
      <c r="I48" s="581"/>
      <c r="J48" s="581"/>
      <c r="K48" s="581"/>
      <c r="L48" s="581"/>
      <c r="M48" s="293" t="str">
        <f>FHD_NOTE_P_12</f>
        <v/>
      </c>
      <c r="N48" s="1640" t="str">
        <f>IF((LEN(E48)-LEN(SUBSTITUTE(E48,".","")))/LEN(".")=1,"p","")</f>
        <v>p</v>
      </c>
      <c r="O48" s="1640"/>
      <c r="P48" s="1640"/>
      <c r="U48" s="1640"/>
      <c r="X48" s="548"/>
      <c r="AD48" s="1636"/>
      <c r="AE48" s="1636"/>
      <c r="AF48" s="1636"/>
      <c r="AG48" s="1636"/>
      <c r="AH48" s="1636"/>
      <c r="AI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559</v>
      </c>
      <c r="H49" s="561"/>
      <c r="I49" s="561"/>
      <c r="J49" s="561"/>
      <c r="K49" s="561"/>
      <c r="L49" s="561"/>
      <c r="M49" s="293" t="str">
        <f>FHD_NOTE_P_13</f>
        <v/>
      </c>
      <c r="N49" s="1640" t="str">
        <f>IF((LEN(E49)-LEN(SUBSTITUTE(E49,".","")))/LEN(".")=1,"p","")</f>
        <v>p</v>
      </c>
      <c r="O49" s="734"/>
      <c r="P49" s="734"/>
      <c r="U49" s="734"/>
      <c r="X49" s="735"/>
      <c r="AD49" s="736"/>
      <c r="AE49" s="736"/>
      <c r="AF49" s="736"/>
      <c r="AG49" s="736"/>
      <c r="AH49" s="736"/>
      <c r="AI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559</v>
      </c>
      <c r="H50" s="561"/>
      <c r="I50" s="561"/>
      <c r="J50" s="561"/>
      <c r="K50" s="561"/>
      <c r="L50" s="561"/>
      <c r="M50" s="293" t="str">
        <f>FHD_NOTE_P_14</f>
        <v/>
      </c>
      <c r="N50" s="1640" t="str">
        <f>IF((LEN(E50)-LEN(SUBSTITUTE(E50,".","")))/LEN(".")=1,"p","")</f>
        <v/>
      </c>
      <c r="O50" s="734"/>
      <c r="P50" s="734"/>
      <c r="U50" s="734"/>
      <c r="X50" s="735"/>
      <c r="AD50" s="736"/>
      <c r="AE50" s="736"/>
      <c r="AF50" s="736"/>
      <c r="AG50" s="736"/>
      <c r="AH50" s="736"/>
      <c r="AI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559</v>
      </c>
      <c r="H51" s="561"/>
      <c r="I51" s="561"/>
      <c r="J51" s="561"/>
      <c r="K51" s="561"/>
      <c r="L51" s="561"/>
      <c r="M51" s="293" t="str">
        <f>FHD_NOTE_P_15</f>
        <v/>
      </c>
      <c r="N51" s="1640" t="str">
        <f>IF((LEN(E51)-LEN(SUBSTITUTE(E51,".","")))/LEN(".")=1,"p","")</f>
        <v/>
      </c>
      <c r="O51" s="734"/>
      <c r="P51" s="734"/>
      <c r="U51" s="734"/>
      <c r="X51" s="735"/>
      <c r="AD51" s="736"/>
      <c r="AE51" s="736"/>
      <c r="AF51" s="736"/>
      <c r="AG51" s="736"/>
      <c r="AH51" s="736"/>
      <c r="AI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559</v>
      </c>
      <c r="H52" s="561"/>
      <c r="I52" s="561"/>
      <c r="J52" s="561"/>
      <c r="K52" s="561"/>
      <c r="L52" s="561"/>
      <c r="M52" s="293" t="str">
        <f>FHD_NOTE_P_16</f>
        <v/>
      </c>
      <c r="N52" s="1640" t="str">
        <f>IF((LEN(E52)-LEN(SUBSTITUTE(E52,".","")))/LEN(".")=1,"p","")</f>
        <v>p</v>
      </c>
      <c r="O52" s="1640"/>
      <c r="P52" s="1646"/>
      <c r="Q52" s="541"/>
      <c r="R52" s="541"/>
      <c r="U52" s="1640"/>
      <c r="X52" s="548"/>
      <c r="AD52" s="1636"/>
      <c r="AE52" s="1636"/>
      <c r="AF52" s="1636"/>
      <c r="AG52" s="1636"/>
      <c r="AH52" s="1636"/>
      <c r="AI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559</v>
      </c>
      <c r="H53" s="561"/>
      <c r="I53" s="561"/>
      <c r="J53" s="561"/>
      <c r="K53" s="561"/>
      <c r="L53" s="561"/>
      <c r="M53" s="293" t="str">
        <f>FHD_NOTE_P_17</f>
        <v/>
      </c>
      <c r="N53" s="1640" t="str">
        <f>IF((LEN(E53)-LEN(SUBSTITUTE(E53,".","")))/LEN(".")=1,"p","")</f>
        <v/>
      </c>
      <c r="O53" s="1640"/>
      <c r="P53" s="1646"/>
      <c r="Q53" s="541"/>
      <c r="R53" s="541"/>
      <c r="U53" s="1640"/>
      <c r="X53" s="548"/>
      <c r="AD53" s="1636"/>
      <c r="AE53" s="1636"/>
      <c r="AF53" s="1636"/>
      <c r="AG53" s="1636"/>
      <c r="AH53" s="1636"/>
      <c r="AI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559</v>
      </c>
      <c r="H54" s="561"/>
      <c r="I54" s="561"/>
      <c r="J54" s="561"/>
      <c r="K54" s="561"/>
      <c r="L54" s="561"/>
      <c r="M54" s="293" t="str">
        <f>FHD_NOTE_P_18</f>
        <v/>
      </c>
      <c r="N54" s="1640" t="str">
        <f>IF((LEN(E54)-LEN(SUBSTITUTE(E54,".","")))/LEN(".")=1,"p","")</f>
        <v/>
      </c>
      <c r="O54" s="1640"/>
      <c r="P54" s="1646"/>
      <c r="Q54" s="541"/>
      <c r="R54" s="541"/>
      <c r="U54" s="1640"/>
      <c r="X54" s="548"/>
      <c r="AD54" s="1636"/>
      <c r="AE54" s="1636"/>
      <c r="AF54" s="1636"/>
      <c r="AG54" s="1636"/>
      <c r="AH54" s="1636"/>
      <c r="AI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559</v>
      </c>
      <c r="H55" s="561"/>
      <c r="I55" s="561"/>
      <c r="J55" s="561"/>
      <c r="K55" s="561"/>
      <c r="L55" s="561"/>
      <c r="M55" s="293" t="str">
        <f>FHD_NOTE_P_19</f>
        <v/>
      </c>
      <c r="N55" s="1640" t="str">
        <f>IF((LEN(E55)-LEN(SUBSTITUTE(E55,".","")))/LEN(".")=1,"p","")</f>
        <v>p</v>
      </c>
      <c r="O55" s="1640"/>
      <c r="P55" s="1640"/>
      <c r="U55" s="1640"/>
      <c r="X55" s="548"/>
      <c r="AD55" s="1636"/>
      <c r="AE55" s="1636"/>
      <c r="AF55" s="1636"/>
      <c r="AG55" s="1636"/>
      <c r="AH55" s="1636"/>
      <c r="AI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559</v>
      </c>
      <c r="H56" s="561"/>
      <c r="I56" s="561"/>
      <c r="J56" s="561"/>
      <c r="K56" s="561"/>
      <c r="L56" s="561"/>
      <c r="M56" s="293" t="str">
        <f>FHD_NOTE_P_20</f>
        <v/>
      </c>
      <c r="N56" s="1640" t="str">
        <f>IF((LEN(E56)-LEN(SUBSTITUTE(E56,".","")))/LEN(".")=1,"p","")</f>
        <v/>
      </c>
      <c r="O56" s="1640"/>
      <c r="P56" s="1640"/>
      <c r="U56" s="1640"/>
      <c r="X56" s="548"/>
      <c r="AD56" s="1636"/>
      <c r="AE56" s="1636"/>
      <c r="AF56" s="1636"/>
      <c r="AG56" s="1636"/>
      <c r="AH56" s="1636"/>
      <c r="AI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559</v>
      </c>
      <c r="H57" s="561"/>
      <c r="I57" s="561"/>
      <c r="J57" s="561"/>
      <c r="K57" s="561"/>
      <c r="L57" s="561"/>
      <c r="M57" s="293" t="str">
        <f>FHD_NOTE_P_21</f>
        <v/>
      </c>
      <c r="N57" s="1640" t="str">
        <f>IF((LEN(E57)-LEN(SUBSTITUTE(E57,".","")))/LEN(".")=1,"p","")</f>
        <v/>
      </c>
      <c r="O57" s="1640"/>
      <c r="P57" s="1640"/>
      <c r="U57" s="1640"/>
      <c r="X57" s="548"/>
      <c r="AD57" s="1636"/>
      <c r="AE57" s="1636"/>
      <c r="AF57" s="1636"/>
      <c r="AG57" s="1636"/>
      <c r="AH57" s="1636"/>
      <c r="AI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559</v>
      </c>
      <c r="H58" s="561"/>
      <c r="I58" s="561"/>
      <c r="J58" s="561"/>
      <c r="K58" s="561"/>
      <c r="L58" s="561"/>
      <c r="M58" s="293" t="str">
        <f>FHD_NOTE_P_22</f>
        <v/>
      </c>
      <c r="N58" s="1640" t="str">
        <f>IF((LEN(E58)-LEN(SUBSTITUTE(E58,".","")))/LEN(".")=1,"p","")</f>
        <v>p</v>
      </c>
      <c r="O58" s="1640"/>
      <c r="P58" s="1640"/>
      <c r="U58" s="1640"/>
      <c r="X58" s="548"/>
      <c r="AD58" s="1636"/>
      <c r="AE58" s="1636"/>
      <c r="AF58" s="1636"/>
      <c r="AG58" s="1636"/>
      <c r="AH58" s="1636"/>
      <c r="AI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559</v>
      </c>
      <c r="H59" s="561"/>
      <c r="I59" s="561"/>
      <c r="J59" s="561"/>
      <c r="K59" s="561"/>
      <c r="L59" s="561"/>
      <c r="M59" s="293" t="str">
        <f>FHD_NOTE_P_23</f>
        <v>Указывается общая сумма общепроизводственных расходов.</v>
      </c>
      <c r="N59" s="1640" t="str">
        <f>IF((LEN(E59)-LEN(SUBSTITUTE(E59,".","")))/LEN(".")=1,"p","")</f>
        <v>p</v>
      </c>
      <c r="O59" s="1640"/>
      <c r="P59" s="1640"/>
      <c r="U59" s="1640"/>
      <c r="X59" s="548"/>
      <c r="AD59" s="1636"/>
      <c r="AE59" s="1636"/>
      <c r="AF59" s="1636"/>
      <c r="AG59" s="1636"/>
      <c r="AH59" s="1636"/>
      <c r="AI59" s="1164">
        <v>11</v>
      </c>
    </row>
    <row s="1370" customFormat="1" customHeight="1" ht="11.549999999999999">
      <c r="A60" s="991"/>
      <c r="C60" s="1640"/>
      <c r="D60" s="579"/>
      <c r="E60" s="550" t="str">
        <f>FHD_NUM_P_24</f>
        <v>2.10.1</v>
      </c>
      <c r="F60" s="1654" t="str">
        <f>FHD_P_24</f>
        <v>Расходы на текущий ремонт</v>
      </c>
      <c r="G60" s="1882" t="s">
        <v>559</v>
      </c>
      <c r="H60" s="561"/>
      <c r="I60" s="561"/>
      <c r="J60" s="561"/>
      <c r="K60" s="561"/>
      <c r="L60" s="561"/>
      <c r="M60" s="293" t="str">
        <f>FHD_NOTE_P_24</f>
        <v>Указываются расходы на текущий ремонт, отнесенные к общепроизводственным расходам.</v>
      </c>
      <c r="N60" s="1640" t="str">
        <f>IF((LEN(E60)-LEN(SUBSTITUTE(E60,".","")))/LEN(".")=1,"p","")</f>
        <v/>
      </c>
      <c r="O60" s="1640"/>
      <c r="P60" s="1640"/>
      <c r="U60" s="1640"/>
      <c r="X60" s="548"/>
      <c r="AD60" s="1636"/>
      <c r="AE60" s="1636"/>
      <c r="AF60" s="1636"/>
      <c r="AG60" s="1636"/>
      <c r="AH60" s="1636"/>
      <c r="AI60" s="1164">
        <v>11</v>
      </c>
    </row>
    <row s="1370" customFormat="1" customHeight="1" ht="11.549999999999999">
      <c r="A61" s="991"/>
      <c r="C61" s="1640"/>
      <c r="D61" s="579"/>
      <c r="E61" s="550" t="str">
        <f>FHD_NUM_P_25</f>
        <v>2.10.2</v>
      </c>
      <c r="F61" s="1654" t="str">
        <f>FHD_P_25</f>
        <v>Расходы на капитальный ремонт</v>
      </c>
      <c r="G61" s="1882" t="s">
        <v>559</v>
      </c>
      <c r="H61" s="561"/>
      <c r="I61" s="561"/>
      <c r="J61" s="561"/>
      <c r="K61" s="561"/>
      <c r="L61" s="561"/>
      <c r="M61" s="293" t="str">
        <f>FHD_NOTE_P_25</f>
        <v>Указываются расходы на капитальный ремонт, отнесенные к общепроизводственным расходам.</v>
      </c>
      <c r="N61" s="1640" t="str">
        <f>IF((LEN(E61)-LEN(SUBSTITUTE(E61,".","")))/LEN(".")=1,"p","")</f>
        <v/>
      </c>
      <c r="O61" s="1640"/>
      <c r="P61" s="1640"/>
      <c r="U61" s="1640"/>
      <c r="X61" s="548"/>
      <c r="AD61" s="1636"/>
      <c r="AE61" s="1636"/>
      <c r="AF61" s="1636"/>
      <c r="AG61" s="1636"/>
      <c r="AH61" s="1636"/>
      <c r="AI61" s="1164">
        <v>11</v>
      </c>
    </row>
    <row s="1370" customFormat="1" customHeight="1" ht="11.549999999999999">
      <c r="A62" s="991"/>
      <c r="C62" s="1640"/>
      <c r="D62" s="1642"/>
      <c r="E62" s="550" t="str">
        <f>FHD_NUM_P_26</f>
        <v>2.11</v>
      </c>
      <c r="F62" s="1528" t="str">
        <f>FHD_P_26</f>
        <v>Общехозяйственные расходы, в том числе:</v>
      </c>
      <c r="G62" s="1882" t="s">
        <v>559</v>
      </c>
      <c r="H62" s="561"/>
      <c r="I62" s="561"/>
      <c r="J62" s="561"/>
      <c r="K62" s="561"/>
      <c r="L62" s="561"/>
      <c r="M62" s="293" t="str">
        <f>FHD_NOTE_P_26</f>
        <v>Указывается общая сумма общехозяйственных расходов.</v>
      </c>
      <c r="N62" s="1640" t="str">
        <f>IF((LEN(E62)-LEN(SUBSTITUTE(E62,".","")))/LEN(".")=1,"p","")</f>
        <v>p</v>
      </c>
      <c r="O62" s="1640"/>
      <c r="P62" s="1640"/>
      <c r="U62" s="1640"/>
      <c r="X62" s="548"/>
      <c r="AD62" s="1636"/>
      <c r="AE62" s="1636"/>
      <c r="AF62" s="1636"/>
      <c r="AG62" s="1636"/>
      <c r="AH62" s="1636"/>
      <c r="AI62" s="1164">
        <v>11</v>
      </c>
    </row>
    <row s="1370" customFormat="1" customHeight="1" ht="11.549999999999999">
      <c r="A63" s="991"/>
      <c r="C63" s="1640"/>
      <c r="D63" s="1642"/>
      <c r="E63" s="550" t="str">
        <f>FHD_NUM_P_27</f>
        <v>2.11.1</v>
      </c>
      <c r="F63" s="1654" t="str">
        <f>FHD_P_27</f>
        <v>Расходы на текущий ремонт</v>
      </c>
      <c r="G63" s="1882" t="s">
        <v>559</v>
      </c>
      <c r="H63" s="561"/>
      <c r="I63" s="561"/>
      <c r="J63" s="561"/>
      <c r="K63" s="561"/>
      <c r="L63" s="561"/>
      <c r="M63" s="293" t="str">
        <f>FHD_NOTE_P_27</f>
        <v>Указываются расходы на текущий ремонт, отнесенные к общехозяйственным расходам.</v>
      </c>
      <c r="N63" s="1640" t="str">
        <f>IF((LEN(E63)-LEN(SUBSTITUTE(E63,".","")))/LEN(".")=1,"p","")</f>
        <v/>
      </c>
      <c r="O63" s="1640"/>
      <c r="P63" s="1640"/>
      <c r="U63" s="1640"/>
      <c r="X63" s="548"/>
      <c r="AD63" s="1636"/>
      <c r="AE63" s="1636"/>
      <c r="AF63" s="1636"/>
      <c r="AG63" s="1636"/>
      <c r="AH63" s="1636"/>
      <c r="AI63" s="1164">
        <v>11</v>
      </c>
    </row>
    <row s="1370" customFormat="1" customHeight="1" ht="11.549999999999999">
      <c r="A64" s="991"/>
      <c r="C64" s="1640"/>
      <c r="D64" s="1642"/>
      <c r="E64" s="550" t="str">
        <f>FHD_NUM_P_28</f>
        <v>2.11.2</v>
      </c>
      <c r="F64" s="1654" t="str">
        <f>FHD_P_28</f>
        <v>Расходы на капитальный ремонт</v>
      </c>
      <c r="G64" s="1882" t="s">
        <v>559</v>
      </c>
      <c r="H64" s="561"/>
      <c r="I64" s="561"/>
      <c r="J64" s="561"/>
      <c r="K64" s="561"/>
      <c r="L64" s="561"/>
      <c r="M64" s="293" t="str">
        <f>FHD_NOTE_P_28</f>
        <v>Указываются расходы на капитальный ремонт, отнесенные к общехозяйственным расходам.</v>
      </c>
      <c r="N64" s="1640" t="str">
        <f>IF((LEN(E64)-LEN(SUBSTITUTE(E64,".","")))/LEN(".")=1,"p","")</f>
        <v/>
      </c>
      <c r="O64" s="1640"/>
      <c r="P64" s="1640"/>
      <c r="U64" s="1640"/>
      <c r="X64" s="548"/>
      <c r="AD64" s="1636"/>
      <c r="AE64" s="1636"/>
      <c r="AF64" s="1636"/>
      <c r="AG64" s="1636"/>
      <c r="AH64" s="1636"/>
      <c r="AI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559</v>
      </c>
      <c r="H65" s="561"/>
      <c r="I65" s="561"/>
      <c r="J65" s="561"/>
      <c r="K65" s="561"/>
      <c r="L65" s="561"/>
      <c r="M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0" t="str">
        <f>IF((LEN(E65)-LEN(SUBSTITUTE(E65,".","")))/LEN(".")=1,"p","")</f>
        <v>p</v>
      </c>
      <c r="O65" s="1640"/>
      <c r="P65" s="1640"/>
      <c r="U65" s="1640"/>
      <c r="X65" s="548"/>
      <c r="AD65" s="1636"/>
      <c r="AE65" s="1636"/>
      <c r="AF65" s="1636"/>
      <c r="AG65" s="1636"/>
      <c r="AH65" s="1636"/>
      <c r="AI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313</v>
      </c>
      <c r="H66" s="1653" t="s">
        <v>582</v>
      </c>
      <c r="I66" s="1653" t="s">
        <v>582</v>
      </c>
      <c r="J66" s="2489" t="s">
        <v>582</v>
      </c>
      <c r="K66" s="2489" t="s">
        <v>582</v>
      </c>
      <c r="L66" s="2489" t="s">
        <v>582</v>
      </c>
      <c r="M66" s="293" t="str">
        <f>FHD_NOTE_P_30</f>
        <v/>
      </c>
      <c r="N66" s="1640" t="str">
        <f>IF((LEN(E66)-LEN(SUBSTITUTE(E66,".","")))/LEN(".")=1,"p","")</f>
        <v/>
      </c>
      <c r="O66" s="1640">
        <f>_xlfn.IFERROR(MATCH("есть",B_FHD_FLAG_INDEX_1,0),0)</f>
        <v>0</v>
      </c>
      <c r="P66" s="1640"/>
      <c r="U66" s="1640"/>
      <c r="X66" s="548"/>
      <c r="AD66" s="1636"/>
      <c r="AE66" s="1636"/>
      <c r="AF66" s="1636"/>
      <c r="AG66" s="1636"/>
      <c r="AH66" s="1636"/>
      <c r="AI66" s="1164">
        <v>11</v>
      </c>
    </row>
    <row s="1370" customFormat="1" customHeight="1" ht="23.25" hidden="1">
      <c r="A67" s="2375" t="s">
        <v>583</v>
      </c>
      <c r="C67" s="1640"/>
      <c r="D67" s="1642"/>
      <c r="E67" s="550" t="str">
        <f>FHD_NUM_P_31</f>
        <v/>
      </c>
      <c r="F67" s="1528" t="str">
        <f>FHD_P_31</f>
        <v/>
      </c>
      <c r="G67" s="1882" t="s">
        <v>559</v>
      </c>
      <c r="H67" s="561"/>
      <c r="I67" s="561"/>
      <c r="J67" s="561"/>
      <c r="K67" s="561"/>
      <c r="L67" s="561"/>
      <c r="M67" s="293" t="str">
        <f>FHD_NOTE_P_31</f>
        <v/>
      </c>
      <c r="N67" s="1640" t="str">
        <f>IF((LEN(E67)-LEN(SUBSTITUTE(E67,".","")))/LEN(".")=1,"p","")</f>
        <v/>
      </c>
      <c r="O67" s="1640"/>
      <c r="P67" s="1640"/>
      <c r="U67" s="1640"/>
      <c r="X67" s="548"/>
      <c r="AD67" s="1636"/>
      <c r="AE67" s="1636"/>
      <c r="AF67" s="1636"/>
      <c r="AG67" s="1636"/>
      <c r="AH67" s="1636"/>
      <c r="AI67" s="1164">
        <v>22</v>
      </c>
    </row>
    <row s="1370" customFormat="1" customHeight="1" ht="47.25" hidden="1">
      <c r="A68" s="2375"/>
      <c r="C68" s="1640"/>
      <c r="D68" s="1642"/>
      <c r="E68" s="550" t="str">
        <f>FHD_NUM_P_32</f>
        <v/>
      </c>
      <c r="F68" s="1654" t="str">
        <f>FHD_P_32</f>
        <v/>
      </c>
      <c r="G68" s="1882" t="s">
        <v>313</v>
      </c>
      <c r="H68" s="1653" t="s">
        <v>582</v>
      </c>
      <c r="I68" s="1653" t="s">
        <v>582</v>
      </c>
      <c r="J68" s="2489" t="s">
        <v>582</v>
      </c>
      <c r="K68" s="2489" t="s">
        <v>582</v>
      </c>
      <c r="L68" s="2489" t="s">
        <v>582</v>
      </c>
      <c r="M68" s="293" t="str">
        <f>FHD_NOTE_P_32</f>
        <v/>
      </c>
      <c r="N68" s="1640" t="str">
        <f>IF((LEN(E68)-LEN(SUBSTITUTE(E68,".","")))/LEN(".")=1,"p","")</f>
        <v/>
      </c>
      <c r="O68" s="1640">
        <f>_xlfn.IFERROR(MATCH("есть",B_FHD_FLAG_INDEX_2,0),0)</f>
        <v>0</v>
      </c>
      <c r="P68" s="1640"/>
      <c r="U68" s="1640"/>
      <c r="X68" s="548"/>
      <c r="AD68" s="1636"/>
      <c r="AE68" s="1636"/>
      <c r="AF68" s="1636"/>
      <c r="AG68" s="1636"/>
      <c r="AH68" s="1636"/>
      <c r="AI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559</v>
      </c>
      <c r="H69" s="583">
        <f>SUM(H70:H71)</f>
        <v>0</v>
      </c>
      <c r="I69" s="583">
        <f>SUM(I70:I71)</f>
        <v>0</v>
      </c>
      <c r="J69" s="583">
        <f>SUM(J70:J71)</f>
        <v>0</v>
      </c>
      <c r="K69" s="583">
        <f>SUM(K70:K71)</f>
        <v>0</v>
      </c>
      <c r="L69" s="583">
        <f>SUM(L70:L71)</f>
        <v>0</v>
      </c>
      <c r="M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0" t="str">
        <f>IF((LEN(E69)-LEN(SUBSTITUTE(E69,".","")))/LEN(".")=1,"p","")</f>
        <v>p</v>
      </c>
      <c r="O69" s="1640"/>
      <c r="P69" s="1640"/>
      <c r="U69" s="1640"/>
      <c r="X69" s="548"/>
      <c r="AD69" s="1636"/>
      <c r="AE69" s="1636"/>
      <c r="AF69" s="1636"/>
      <c r="AG69" s="1636"/>
      <c r="AH69" s="1636"/>
      <c r="AI69" s="1164">
        <v>11</v>
      </c>
    </row>
    <row s="1646" customFormat="1" customHeight="1" ht="1.05">
      <c r="A70" s="1171"/>
      <c r="D70" s="552"/>
      <c r="E70" s="1017" t="str">
        <f>E69&amp;".0"</f>
        <v>2.13.0</v>
      </c>
      <c r="F70" s="995"/>
      <c r="G70" s="1017"/>
      <c r="H70" s="996"/>
      <c r="I70" s="996"/>
      <c r="J70" s="996"/>
      <c r="K70" s="996"/>
      <c r="L70" s="996"/>
      <c r="M70" s="997"/>
      <c r="N70" s="1640" t="str">
        <f>IF((LEN(E70)-LEN(SUBSTITUTE(E70,".","")))/LEN(".")=1,"p","")</f>
        <v/>
      </c>
      <c r="AI70" s="1640">
        <v>1</v>
      </c>
    </row>
    <row s="1370" customFormat="1" customHeight="1" ht="14.699999999999998">
      <c r="A71" s="991"/>
      <c r="C71" s="1640"/>
      <c r="D71" s="1637"/>
      <c r="E71" s="574"/>
      <c r="F71" s="575" t="s">
        <v>584</v>
      </c>
      <c r="G71" s="576"/>
      <c r="H71" s="577"/>
      <c r="I71" s="577"/>
      <c r="J71" s="2640"/>
      <c r="K71" s="2641"/>
      <c r="L71" s="2642"/>
      <c r="M71" s="305"/>
      <c r="N71" s="1640"/>
      <c r="O71" s="1640"/>
      <c r="P71" s="1640"/>
      <c r="U71" s="1640"/>
      <c r="X71" s="548"/>
      <c r="AD71" s="1636"/>
      <c r="AE71" s="1636"/>
      <c r="AF71" s="1636"/>
      <c r="AG71" s="1636"/>
      <c r="AH71" s="1636"/>
      <c r="AI71" s="1164">
        <v>14</v>
      </c>
    </row>
    <row s="1370" customFormat="1" customHeight="1" ht="18.75">
      <c r="A72" s="993" t="s">
        <v>585</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559</v>
      </c>
      <c r="H72" s="561"/>
      <c r="I72" s="561"/>
      <c r="J72" s="561"/>
      <c r="K72" s="561"/>
      <c r="L72" s="561"/>
      <c r="M72" s="293" t="str">
        <f>FHD_NOTE_P_34</f>
        <v/>
      </c>
      <c r="N72" s="547"/>
      <c r="O72" s="1640"/>
      <c r="P72" s="1640"/>
      <c r="U72" s="1640"/>
      <c r="X72" s="548"/>
      <c r="AD72" s="1636"/>
      <c r="AE72" s="1636"/>
      <c r="AF72" s="1636"/>
      <c r="AG72" s="1636"/>
      <c r="AH72" s="1636"/>
      <c r="AI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559</v>
      </c>
      <c r="H73" s="561"/>
      <c r="I73" s="561"/>
      <c r="J73" s="561"/>
      <c r="K73" s="561"/>
      <c r="L73" s="561"/>
      <c r="M73" s="293" t="str">
        <f>FHD_NOTE_P_35</f>
        <v>Указывается общая сумма чистой прибыли, полученной от регулируемого вида деятельности.</v>
      </c>
      <c r="N73" s="547"/>
      <c r="O73" s="1640"/>
      <c r="P73" s="1640"/>
      <c r="U73" s="1640"/>
      <c r="X73" s="548"/>
      <c r="AD73" s="1636"/>
      <c r="AE73" s="1636"/>
      <c r="AF73" s="1636"/>
      <c r="AG73" s="1636"/>
      <c r="AH73" s="1636"/>
      <c r="AI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559</v>
      </c>
      <c r="H74" s="561"/>
      <c r="I74" s="561"/>
      <c r="J74" s="561"/>
      <c r="K74" s="561"/>
      <c r="L74" s="561"/>
      <c r="M74" s="293" t="str">
        <f>FHD_NOTE_P_36</f>
        <v/>
      </c>
      <c r="N74" s="547"/>
      <c r="O74" s="1640"/>
      <c r="P74" s="1640"/>
      <c r="U74" s="1640"/>
      <c r="X74" s="548"/>
      <c r="AD74" s="1636"/>
      <c r="AE74" s="1636"/>
      <c r="AF74" s="1636"/>
      <c r="AG74" s="1636"/>
      <c r="AH74" s="1636"/>
      <c r="AI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559</v>
      </c>
      <c r="H75" s="561"/>
      <c r="I75" s="561"/>
      <c r="J75" s="561"/>
      <c r="K75" s="561"/>
      <c r="L75" s="561"/>
      <c r="M75" s="293" t="str">
        <f>FHD_NOTE_P_37</f>
        <v>Указывается общее изменение стоимости основных фондов.</v>
      </c>
      <c r="N75" s="547"/>
      <c r="O75" s="1640"/>
      <c r="P75" s="1640"/>
      <c r="U75" s="1640"/>
      <c r="X75" s="548"/>
      <c r="AD75" s="1636"/>
      <c r="AE75" s="1636"/>
      <c r="AF75" s="1636"/>
      <c r="AG75" s="1636"/>
      <c r="AH75" s="1636"/>
      <c r="AI75" s="1164">
        <v>19</v>
      </c>
    </row>
    <row s="1370" customFormat="1" customHeight="1" ht="19.95">
      <c r="A76" s="991"/>
      <c r="C76" s="1640"/>
      <c r="D76" s="1642"/>
      <c r="E76" s="550" t="str">
        <f>FHD_NUM_P_38</f>
        <v>5.1</v>
      </c>
      <c r="F76" s="1528" t="str">
        <f>FHD_P_38</f>
        <v>Изменение стоимости основных фондов за счет:</v>
      </c>
      <c r="G76" s="1882" t="s">
        <v>559</v>
      </c>
      <c r="H76" s="561"/>
      <c r="I76" s="561"/>
      <c r="J76" s="561"/>
      <c r="K76" s="561"/>
      <c r="L76" s="561"/>
      <c r="M76" s="293" t="str">
        <f>FHD_NOTE_P_38</f>
        <v>Указываются общее изменение стоимости основных фондов за счет их ввода в эксплуатацию и вывода из эксплуатации.</v>
      </c>
      <c r="N76" s="547"/>
      <c r="O76" s="1640"/>
      <c r="P76" s="1640"/>
      <c r="U76" s="1640"/>
      <c r="X76" s="548"/>
      <c r="AD76" s="1636"/>
      <c r="AE76" s="1636"/>
      <c r="AF76" s="1636"/>
      <c r="AG76" s="1636"/>
      <c r="AH76" s="1636"/>
      <c r="AI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559</v>
      </c>
      <c r="H77" s="561"/>
      <c r="I77" s="561"/>
      <c r="J77" s="561"/>
      <c r="K77" s="561"/>
      <c r="L77" s="561"/>
      <c r="M77" s="293" t="str">
        <f>FHD_NOTE_P_39</f>
        <v>Указываются изменение стоимости основных фондов за счет их ввода в эксплуатацию.</v>
      </c>
      <c r="N77" s="547"/>
      <c r="O77" s="1640"/>
      <c r="P77" s="1640"/>
      <c r="U77" s="1640"/>
      <c r="X77" s="548"/>
      <c r="AD77" s="1636"/>
      <c r="AE77" s="1636"/>
      <c r="AF77" s="1636"/>
      <c r="AG77" s="1636"/>
      <c r="AH77" s="1636"/>
      <c r="AI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559</v>
      </c>
      <c r="H78" s="980"/>
      <c r="I78" s="561"/>
      <c r="J78" s="980"/>
      <c r="K78" s="980"/>
      <c r="L78" s="980"/>
      <c r="M78" s="293" t="str">
        <f>FHD_NOTE_P_40</f>
        <v>Указываются изменение стоимости основных фондов за счет их вывода из эксплуатации.</v>
      </c>
      <c r="N78" s="547"/>
      <c r="O78" s="1640"/>
      <c r="P78" s="1640"/>
      <c r="U78" s="1640"/>
      <c r="X78" s="548"/>
      <c r="AD78" s="1636"/>
      <c r="AE78" s="1636"/>
      <c r="AF78" s="1636"/>
      <c r="AG78" s="1636"/>
      <c r="AH78" s="1636"/>
      <c r="AI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559</v>
      </c>
      <c r="H79" s="980"/>
      <c r="I79" s="561"/>
      <c r="J79" s="980"/>
      <c r="K79" s="980"/>
      <c r="L79" s="980"/>
      <c r="M79" s="293" t="str">
        <f>FHD_NOTE_P_41</f>
        <v/>
      </c>
      <c r="N79" s="547"/>
      <c r="O79" s="1640"/>
      <c r="P79" s="1640"/>
      <c r="U79" s="1640"/>
      <c r="X79" s="548"/>
      <c r="AD79" s="1636"/>
      <c r="AE79" s="1636"/>
      <c r="AF79" s="1636"/>
      <c r="AG79" s="1636"/>
      <c r="AH79" s="1636"/>
      <c r="AI79" s="1164">
        <v>19</v>
      </c>
    </row>
    <row s="1370" customFormat="1" customHeight="1" ht="20.25" hidden="1">
      <c r="A80" s="993" t="s">
        <v>586</v>
      </c>
      <c r="C80" s="1640"/>
      <c r="D80" s="1642"/>
      <c r="E80" s="550" t="str">
        <f>FHD_NUM_P_42</f>
        <v/>
      </c>
      <c r="F80" s="2077" t="str">
        <f>FHD_P_42</f>
        <v/>
      </c>
      <c r="G80" s="2075" t="s">
        <v>559</v>
      </c>
      <c r="H80" s="980"/>
      <c r="I80" s="561"/>
      <c r="J80" s="980"/>
      <c r="K80" s="980"/>
      <c r="L80" s="980"/>
      <c r="M80" s="293" t="str">
        <f>FHD_NOTE_P_42</f>
        <v/>
      </c>
      <c r="N80" s="547"/>
      <c r="O80" s="1640"/>
      <c r="P80" s="1640"/>
      <c r="U80" s="1640"/>
      <c r="X80" s="548"/>
      <c r="AD80" s="1636"/>
      <c r="AE80" s="1636"/>
      <c r="AF80" s="1636"/>
      <c r="AG80" s="1636"/>
      <c r="AH80" s="1636"/>
      <c r="AI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313</v>
      </c>
      <c r="H81" s="1059"/>
      <c r="I81" s="822"/>
      <c r="J81" s="1059"/>
      <c r="K81" s="1059"/>
      <c r="L81" s="1059"/>
      <c r="M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7"/>
      <c r="O81" s="1640"/>
      <c r="P81" s="1640"/>
      <c r="U81" s="1640"/>
      <c r="X81" s="548"/>
      <c r="AD81" s="1636"/>
      <c r="AE81" s="1636"/>
      <c r="AF81" s="1636"/>
      <c r="AG81" s="1636"/>
      <c r="AH81" s="1636"/>
      <c r="AI81" s="1164">
        <v>19</v>
      </c>
    </row>
    <row s="1370" customFormat="1" customHeight="1" ht="18.75" hidden="1">
      <c r="A82" s="2375" t="s">
        <v>587</v>
      </c>
      <c r="C82" s="739"/>
      <c r="D82" s="737"/>
      <c r="E82" s="550" t="str">
        <f>FHD_NUM_P_44</f>
        <v/>
      </c>
      <c r="F82" s="1884" t="str">
        <f>FHD_P_44</f>
        <v/>
      </c>
      <c r="G82" s="1885" t="s">
        <v>588</v>
      </c>
      <c r="H82" s="981"/>
      <c r="I82" s="581"/>
      <c r="J82" s="981"/>
      <c r="K82" s="981"/>
      <c r="L82" s="981"/>
      <c r="M82" s="293" t="str">
        <f>FHD_NOTE_P_44</f>
        <v/>
      </c>
      <c r="N82" s="738"/>
      <c r="O82" s="739"/>
      <c r="P82" s="739"/>
      <c r="U82" s="739"/>
      <c r="X82" s="740"/>
      <c r="AD82" s="741"/>
      <c r="AE82" s="741"/>
      <c r="AF82" s="741"/>
      <c r="AG82" s="741"/>
      <c r="AH82" s="741"/>
      <c r="AI82" s="914">
        <v>0</v>
      </c>
    </row>
    <row s="1370" customFormat="1" customHeight="1" ht="18.75" hidden="1">
      <c r="A83" s="2375"/>
      <c r="C83" s="739"/>
      <c r="D83" s="737"/>
      <c r="E83" s="550" t="str">
        <f>FHD_NUM_P_45</f>
        <v/>
      </c>
      <c r="F83" s="1884" t="str">
        <f>FHD_P_45</f>
        <v/>
      </c>
      <c r="G83" s="1885" t="s">
        <v>588</v>
      </c>
      <c r="H83" s="981"/>
      <c r="I83" s="581"/>
      <c r="J83" s="981"/>
      <c r="K83" s="981"/>
      <c r="L83" s="981"/>
      <c r="M83" s="293" t="str">
        <f>FHD_NOTE_P_45</f>
        <v/>
      </c>
      <c r="N83" s="738"/>
      <c r="O83" s="739"/>
      <c r="P83" s="739"/>
      <c r="U83" s="739"/>
      <c r="X83" s="740"/>
      <c r="AD83" s="741"/>
      <c r="AE83" s="741"/>
      <c r="AF83" s="741"/>
      <c r="AG83" s="741"/>
      <c r="AH83" s="741"/>
      <c r="AI83" s="914">
        <v>0</v>
      </c>
    </row>
    <row s="1370" customFormat="1" customHeight="1" ht="18.75" hidden="1">
      <c r="A84" s="2375"/>
      <c r="C84" s="739"/>
      <c r="D84" s="742"/>
      <c r="E84" s="550" t="str">
        <f>FHD_NUM_P_46</f>
        <v/>
      </c>
      <c r="F84" s="1884" t="str">
        <f>FHD_P_46</f>
        <v/>
      </c>
      <c r="G84" s="1885" t="s">
        <v>588</v>
      </c>
      <c r="H84" s="981"/>
      <c r="I84" s="581"/>
      <c r="J84" s="981"/>
      <c r="K84" s="981"/>
      <c r="L84" s="981"/>
      <c r="M84" s="293" t="str">
        <f>FHD_NOTE_P_46</f>
        <v/>
      </c>
      <c r="N84" s="738"/>
      <c r="O84" s="739"/>
      <c r="P84" s="739"/>
      <c r="U84" s="739"/>
      <c r="X84" s="740"/>
      <c r="AD84" s="741"/>
      <c r="AE84" s="741"/>
      <c r="AF84" s="741"/>
      <c r="AG84" s="741"/>
      <c r="AH84" s="741"/>
      <c r="AI84" s="914">
        <v>0</v>
      </c>
    </row>
    <row s="1370" customFormat="1" customHeight="1" ht="18.75" hidden="1">
      <c r="A85" s="2375"/>
      <c r="C85" s="739"/>
      <c r="D85" s="737"/>
      <c r="E85" s="550" t="str">
        <f>FHD_NUM_P_47</f>
        <v/>
      </c>
      <c r="F85" s="1884" t="str">
        <f>FHD_P_47</f>
        <v/>
      </c>
      <c r="G85" s="1885" t="s">
        <v>588</v>
      </c>
      <c r="H85" s="981"/>
      <c r="I85" s="581"/>
      <c r="J85" s="981"/>
      <c r="K85" s="981"/>
      <c r="L85" s="981"/>
      <c r="M85" s="293" t="str">
        <f>FHD_NOTE_P_47</f>
        <v/>
      </c>
      <c r="N85" s="738"/>
      <c r="O85" s="739"/>
      <c r="P85" s="739"/>
      <c r="U85" s="739"/>
      <c r="X85" s="740"/>
      <c r="AD85" s="741"/>
      <c r="AE85" s="741"/>
      <c r="AF85" s="741"/>
      <c r="AG85" s="741"/>
      <c r="AH85" s="741"/>
      <c r="AI85" s="914">
        <v>0</v>
      </c>
    </row>
    <row s="1639" customFormat="1" customHeight="1" ht="18.75" hidden="1">
      <c r="A86" s="2375"/>
      <c r="B86" s="914"/>
      <c r="C86" s="739"/>
      <c r="D86" s="737"/>
      <c r="E86" s="550" t="str">
        <f>FHD_NUM_P_48</f>
        <v/>
      </c>
      <c r="F86" s="1884" t="str">
        <f>FHD_P_48</f>
        <v/>
      </c>
      <c r="G86" s="1885" t="s">
        <v>588</v>
      </c>
      <c r="H86" s="981"/>
      <c r="I86" s="581"/>
      <c r="J86" s="981"/>
      <c r="K86" s="981"/>
      <c r="L86" s="981"/>
      <c r="M86" s="293" t="str">
        <f>FHD_NOTE_P_48</f>
        <v/>
      </c>
      <c r="N86" s="738"/>
      <c r="O86" s="739"/>
      <c r="P86" s="739"/>
      <c r="Q86" s="914"/>
      <c r="R86" s="914"/>
      <c r="S86" s="914"/>
      <c r="T86" s="914"/>
      <c r="U86" s="739"/>
      <c r="V86" s="914"/>
      <c r="W86" s="914"/>
      <c r="X86" s="740"/>
      <c r="Y86" s="914"/>
      <c r="Z86" s="914"/>
      <c r="AA86" s="914"/>
      <c r="AB86" s="914"/>
      <c r="AC86" s="914"/>
      <c r="AD86" s="741"/>
      <c r="AE86" s="741"/>
      <c r="AF86" s="741"/>
      <c r="AG86" s="741"/>
      <c r="AH86" s="741"/>
      <c r="AI86" s="743">
        <v>0</v>
      </c>
    </row>
    <row s="1639" customFormat="1" customHeight="1" ht="18.75" hidden="1">
      <c r="A87" s="2375"/>
      <c r="B87" s="914"/>
      <c r="C87" s="739"/>
      <c r="D87" s="737"/>
      <c r="E87" s="550" t="str">
        <f>FHD_NUM_P_49</f>
        <v/>
      </c>
      <c r="F87" s="1884" t="str">
        <f>FHD_P_49</f>
        <v/>
      </c>
      <c r="G87" s="1885" t="s">
        <v>588</v>
      </c>
      <c r="H87" s="982">
        <f>SUM(H88:H89)</f>
        <v>0</v>
      </c>
      <c r="I87" s="753">
        <f>SUM(I88:I89)</f>
        <v>0</v>
      </c>
      <c r="J87" s="982">
        <f>SUM(J88:J89)</f>
        <v>0</v>
      </c>
      <c r="K87" s="982">
        <f>SUM(K88:K89)</f>
        <v>0</v>
      </c>
      <c r="L87" s="982">
        <f>SUM(L88:L89)</f>
        <v>0</v>
      </c>
      <c r="M87" s="293" t="str">
        <f>FHD_NOTE_P_49</f>
        <v/>
      </c>
      <c r="N87" s="738"/>
      <c r="O87" s="739"/>
      <c r="P87" s="739"/>
      <c r="Q87" s="914"/>
      <c r="R87" s="914"/>
      <c r="S87" s="914"/>
      <c r="T87" s="914"/>
      <c r="U87" s="739"/>
      <c r="V87" s="914"/>
      <c r="W87" s="914"/>
      <c r="X87" s="740"/>
      <c r="Y87" s="914"/>
      <c r="Z87" s="914"/>
      <c r="AA87" s="914"/>
      <c r="AB87" s="914"/>
      <c r="AC87" s="914"/>
      <c r="AD87" s="741"/>
      <c r="AE87" s="741"/>
      <c r="AF87" s="741"/>
      <c r="AG87" s="741"/>
      <c r="AH87" s="741"/>
      <c r="AI87" s="743">
        <v>0</v>
      </c>
    </row>
    <row s="1639" customFormat="1" customHeight="1" ht="18.75" hidden="1">
      <c r="A88" s="2375"/>
      <c r="B88" s="914"/>
      <c r="C88" s="739"/>
      <c r="D88" s="737"/>
      <c r="E88" s="550" t="str">
        <f>FHD_NUM_P_50</f>
        <v/>
      </c>
      <c r="F88" s="1884" t="str">
        <f>FHD_P_50</f>
        <v/>
      </c>
      <c r="G88" s="1885" t="s">
        <v>588</v>
      </c>
      <c r="H88" s="981"/>
      <c r="I88" s="581"/>
      <c r="J88" s="981"/>
      <c r="K88" s="981"/>
      <c r="L88" s="981"/>
      <c r="M88" s="293" t="str">
        <f>FHD_NOTE_P_50</f>
        <v/>
      </c>
      <c r="N88" s="738"/>
      <c r="O88" s="739"/>
      <c r="P88" s="739"/>
      <c r="Q88" s="914"/>
      <c r="R88" s="914"/>
      <c r="S88" s="914"/>
      <c r="T88" s="914"/>
      <c r="U88" s="739"/>
      <c r="V88" s="914"/>
      <c r="W88" s="914"/>
      <c r="X88" s="740"/>
      <c r="Y88" s="914"/>
      <c r="Z88" s="914"/>
      <c r="AA88" s="914"/>
      <c r="AB88" s="914"/>
      <c r="AC88" s="914"/>
      <c r="AD88" s="741"/>
      <c r="AE88" s="741"/>
      <c r="AF88" s="741"/>
      <c r="AG88" s="741"/>
      <c r="AH88" s="741"/>
      <c r="AI88" s="743">
        <v>0</v>
      </c>
    </row>
    <row s="1639" customFormat="1" customHeight="1" ht="18.75" hidden="1">
      <c r="A89" s="2375"/>
      <c r="B89" s="914"/>
      <c r="C89" s="739"/>
      <c r="D89" s="737"/>
      <c r="E89" s="550" t="str">
        <f>FHD_NUM_P_51</f>
        <v/>
      </c>
      <c r="F89" s="1884" t="str">
        <f>FHD_P_51</f>
        <v/>
      </c>
      <c r="G89" s="1885" t="s">
        <v>588</v>
      </c>
      <c r="H89" s="981"/>
      <c r="I89" s="581"/>
      <c r="J89" s="981"/>
      <c r="K89" s="981"/>
      <c r="L89" s="981"/>
      <c r="M89" s="293" t="str">
        <f>FHD_NOTE_P_51</f>
        <v/>
      </c>
      <c r="N89" s="738"/>
      <c r="O89" s="739"/>
      <c r="P89" s="739"/>
      <c r="Q89" s="914"/>
      <c r="R89" s="914"/>
      <c r="S89" s="914"/>
      <c r="T89" s="914"/>
      <c r="U89" s="739"/>
      <c r="V89" s="914"/>
      <c r="W89" s="914"/>
      <c r="X89" s="740"/>
      <c r="Y89" s="914"/>
      <c r="Z89" s="914"/>
      <c r="AA89" s="914"/>
      <c r="AB89" s="914"/>
      <c r="AC89" s="914"/>
      <c r="AD89" s="741"/>
      <c r="AE89" s="741"/>
      <c r="AF89" s="741"/>
      <c r="AG89" s="741"/>
      <c r="AH89" s="741"/>
      <c r="AI89" s="743">
        <v>0</v>
      </c>
    </row>
    <row s="1639" customFormat="1" customHeight="1" ht="18.75" hidden="1">
      <c r="A90" s="2375"/>
      <c r="B90" s="914"/>
      <c r="C90" s="739"/>
      <c r="D90" s="737"/>
      <c r="E90" s="550" t="str">
        <f>FHD_NUM_P_52</f>
        <v/>
      </c>
      <c r="F90" s="1884" t="str">
        <f>FHD_P_52</f>
        <v/>
      </c>
      <c r="G90" s="1885" t="s">
        <v>565</v>
      </c>
      <c r="H90" s="980"/>
      <c r="I90" s="561"/>
      <c r="J90" s="980"/>
      <c r="K90" s="980"/>
      <c r="L90" s="980"/>
      <c r="M90" s="293" t="str">
        <f>FHD_NOTE_P_52</f>
        <v/>
      </c>
      <c r="N90" s="738"/>
      <c r="O90" s="739"/>
      <c r="P90" s="739"/>
      <c r="Q90" s="914"/>
      <c r="R90" s="914"/>
      <c r="S90" s="914"/>
      <c r="T90" s="914"/>
      <c r="U90" s="739"/>
      <c r="V90" s="914"/>
      <c r="W90" s="914"/>
      <c r="X90" s="740"/>
      <c r="Y90" s="914"/>
      <c r="Z90" s="914"/>
      <c r="AA90" s="914"/>
      <c r="AB90" s="914"/>
      <c r="AC90" s="914"/>
      <c r="AD90" s="741"/>
      <c r="AE90" s="741"/>
      <c r="AF90" s="741"/>
      <c r="AG90" s="741"/>
      <c r="AH90" s="741"/>
      <c r="AI90" s="743">
        <v>0</v>
      </c>
    </row>
    <row s="1370" customFormat="1" customHeight="1" ht="18.75" hidden="1">
      <c r="A91" s="2377" t="s">
        <v>589</v>
      </c>
      <c r="C91" s="739"/>
      <c r="D91" s="737"/>
      <c r="E91" s="550" t="str">
        <f>FHD_NUM_P_53</f>
        <v/>
      </c>
      <c r="F91" s="1884" t="str">
        <f>FHD_P_53</f>
        <v/>
      </c>
      <c r="G91" s="1885" t="s">
        <v>588</v>
      </c>
      <c r="H91" s="981"/>
      <c r="I91" s="581"/>
      <c r="J91" s="981"/>
      <c r="K91" s="981"/>
      <c r="L91" s="981"/>
      <c r="M91" s="293" t="str">
        <f>FHD_NOTE_P_53</f>
        <v/>
      </c>
      <c r="N91" s="738"/>
      <c r="O91" s="739"/>
      <c r="P91" s="739"/>
      <c r="U91" s="739"/>
      <c r="X91" s="740"/>
      <c r="AD91" s="741"/>
      <c r="AE91" s="741"/>
      <c r="AF91" s="741"/>
      <c r="AG91" s="741"/>
      <c r="AH91" s="741"/>
      <c r="AI91" s="914">
        <v>0</v>
      </c>
    </row>
    <row s="1370" customFormat="1" customHeight="1" ht="18.75" hidden="1">
      <c r="A92" s="2377"/>
      <c r="C92" s="739"/>
      <c r="D92" s="737"/>
      <c r="E92" s="550" t="str">
        <f>FHD_NUM_P_54</f>
        <v/>
      </c>
      <c r="F92" s="1884" t="str">
        <f>FHD_P_54</f>
        <v/>
      </c>
      <c r="G92" s="1885" t="s">
        <v>588</v>
      </c>
      <c r="H92" s="981"/>
      <c r="I92" s="581"/>
      <c r="J92" s="981"/>
      <c r="K92" s="981"/>
      <c r="L92" s="981"/>
      <c r="M92" s="293" t="str">
        <f>FHD_NOTE_P_54</f>
        <v/>
      </c>
      <c r="N92" s="738"/>
      <c r="O92" s="739"/>
      <c r="P92" s="739"/>
      <c r="U92" s="739"/>
      <c r="X92" s="740"/>
      <c r="AD92" s="741"/>
      <c r="AE92" s="741"/>
      <c r="AF92" s="741"/>
      <c r="AG92" s="741"/>
      <c r="AH92" s="741"/>
      <c r="AI92" s="914">
        <v>0</v>
      </c>
    </row>
    <row s="1370" customFormat="1" customHeight="1" ht="18.75" hidden="1">
      <c r="A93" s="2377"/>
      <c r="C93" s="739"/>
      <c r="D93" s="742"/>
      <c r="E93" s="550" t="str">
        <f>FHD_NUM_P_55</f>
        <v/>
      </c>
      <c r="F93" s="1884" t="str">
        <f>FHD_P_55</f>
        <v/>
      </c>
      <c r="G93" s="1888"/>
      <c r="H93" s="981"/>
      <c r="I93" s="581"/>
      <c r="J93" s="981"/>
      <c r="K93" s="981"/>
      <c r="L93" s="981"/>
      <c r="M93" s="293" t="str">
        <f>FHD_NOTE_P_55</f>
        <v/>
      </c>
      <c r="N93" s="738"/>
      <c r="O93" s="739"/>
      <c r="P93" s="739"/>
      <c r="U93" s="739"/>
      <c r="X93" s="740"/>
      <c r="AD93" s="741"/>
      <c r="AE93" s="741"/>
      <c r="AF93" s="741"/>
      <c r="AG93" s="741"/>
      <c r="AH93" s="741"/>
      <c r="AI93" s="914">
        <v>0</v>
      </c>
    </row>
    <row s="1370" customFormat="1" customHeight="1" ht="18.75" hidden="1">
      <c r="A94" s="2377"/>
      <c r="C94" s="739"/>
      <c r="D94" s="737"/>
      <c r="E94" s="550" t="str">
        <f>FHD_NUM_P_56</f>
        <v/>
      </c>
      <c r="F94" s="1884" t="str">
        <f>FHD_P_56</f>
        <v/>
      </c>
      <c r="G94" s="1885" t="s">
        <v>590</v>
      </c>
      <c r="H94" s="981"/>
      <c r="I94" s="581"/>
      <c r="J94" s="981"/>
      <c r="K94" s="981"/>
      <c r="L94" s="981"/>
      <c r="M94" s="293" t="str">
        <f>FHD_NOTE_P_56</f>
        <v/>
      </c>
      <c r="N94" s="738"/>
      <c r="O94" s="739"/>
      <c r="P94" s="739"/>
      <c r="U94" s="739"/>
      <c r="X94" s="740"/>
      <c r="AD94" s="741"/>
      <c r="AE94" s="741"/>
      <c r="AF94" s="741"/>
      <c r="AG94" s="741"/>
      <c r="AH94" s="741"/>
      <c r="AI94" s="914">
        <v>0</v>
      </c>
    </row>
    <row s="1639" customFormat="1" customHeight="1" ht="18.75" hidden="1">
      <c r="A95" s="2377"/>
      <c r="B95" s="914"/>
      <c r="C95" s="739"/>
      <c r="D95" s="737"/>
      <c r="E95" s="550" t="str">
        <f>FHD_NUM_P_57</f>
        <v/>
      </c>
      <c r="F95" s="1884" t="str">
        <f>FHD_P_57</f>
        <v/>
      </c>
      <c r="G95" s="1885" t="s">
        <v>565</v>
      </c>
      <c r="H95" s="980"/>
      <c r="I95" s="561"/>
      <c r="J95" s="980"/>
      <c r="K95" s="980"/>
      <c r="L95" s="980"/>
      <c r="M95" s="293" t="str">
        <f>FHD_NOTE_P_57</f>
        <v/>
      </c>
      <c r="N95" s="738"/>
      <c r="O95" s="739"/>
      <c r="P95" s="739"/>
      <c r="Q95" s="914"/>
      <c r="R95" s="914"/>
      <c r="S95" s="914"/>
      <c r="T95" s="914"/>
      <c r="U95" s="739"/>
      <c r="V95" s="914"/>
      <c r="W95" s="914"/>
      <c r="X95" s="740"/>
      <c r="Y95" s="914"/>
      <c r="Z95" s="914"/>
      <c r="AA95" s="914"/>
      <c r="AB95" s="914"/>
      <c r="AC95" s="914"/>
      <c r="AD95" s="741"/>
      <c r="AE95" s="741"/>
      <c r="AF95" s="741"/>
      <c r="AG95" s="741"/>
      <c r="AH95" s="741"/>
      <c r="AI95" s="743">
        <v>0</v>
      </c>
    </row>
    <row customHeight="1" ht="18.75" hidden="1">
      <c r="A96" s="2375" t="s">
        <v>591</v>
      </c>
      <c r="D96" s="1642"/>
      <c r="E96" s="550" t="str">
        <f>FHD_NUM_P_58</f>
        <v/>
      </c>
      <c r="F96" s="1884" t="str">
        <f>FHD_P_58</f>
        <v/>
      </c>
      <c r="G96" s="1885" t="s">
        <v>588</v>
      </c>
      <c r="H96" s="981"/>
      <c r="I96" s="581"/>
      <c r="J96" s="981"/>
      <c r="K96" s="981"/>
      <c r="L96" s="981"/>
      <c r="M96" s="293" t="str">
        <f>FHD_NOTE_P_58</f>
        <v/>
      </c>
      <c r="N96" s="547"/>
      <c r="AI96" s="1635">
        <v>0</v>
      </c>
    </row>
    <row customHeight="1" ht="18.75" hidden="1">
      <c r="A97" s="2375"/>
      <c r="D97" s="1642"/>
      <c r="E97" s="550" t="str">
        <f>FHD_NUM_P_59</f>
        <v/>
      </c>
      <c r="F97" s="1884" t="str">
        <f>FHD_P_59</f>
        <v/>
      </c>
      <c r="G97" s="1885" t="s">
        <v>588</v>
      </c>
      <c r="H97" s="981"/>
      <c r="I97" s="581"/>
      <c r="J97" s="981"/>
      <c r="K97" s="981"/>
      <c r="L97" s="981"/>
      <c r="M97" s="293" t="str">
        <f>FHD_NOTE_P_59</f>
        <v/>
      </c>
      <c r="N97" s="547"/>
      <c r="AI97" s="1635">
        <v>0</v>
      </c>
    </row>
    <row customHeight="1" ht="18.75" hidden="1">
      <c r="A98" s="2375"/>
      <c r="D98" s="1642"/>
      <c r="E98" s="550" t="str">
        <f>FHD_NUM_P_60</f>
        <v/>
      </c>
      <c r="F98" s="1884" t="str">
        <f>FHD_P_60</f>
        <v/>
      </c>
      <c r="G98" s="1885" t="s">
        <v>588</v>
      </c>
      <c r="H98" s="981"/>
      <c r="I98" s="581"/>
      <c r="J98" s="981"/>
      <c r="K98" s="981"/>
      <c r="L98" s="981"/>
      <c r="M98" s="293" t="str">
        <f>FHD_NOTE_P_60</f>
        <v/>
      </c>
      <c r="N98" s="547"/>
      <c r="AI98" s="1635">
        <v>0</v>
      </c>
    </row>
    <row s="1370" customFormat="1" customHeight="1" ht="18.75">
      <c r="A99" s="2375" t="s">
        <v>592</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563</v>
      </c>
      <c r="H99" s="983"/>
      <c r="I99" s="746"/>
      <c r="J99" s="983"/>
      <c r="K99" s="983"/>
      <c r="L99" s="983"/>
      <c r="M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7"/>
      <c r="O99" s="1640"/>
      <c r="P99" s="1640"/>
      <c r="U99" s="1640"/>
      <c r="X99" s="548"/>
      <c r="AD99" s="1636"/>
      <c r="AE99" s="1636"/>
      <c r="AF99" s="1636"/>
      <c r="AG99" s="1636"/>
      <c r="AH99" s="1636"/>
      <c r="AI99" s="1164">
        <v>0</v>
      </c>
    </row>
    <row s="1646" customFormat="1" customHeight="1" ht="0.75">
      <c r="A100" s="2375"/>
      <c r="D100" s="552"/>
      <c r="E100" s="1017" t="str">
        <f>E99&amp;".0"</f>
        <v>7.0</v>
      </c>
      <c r="F100" s="998"/>
      <c r="G100" s="999"/>
      <c r="H100" s="996"/>
      <c r="I100" s="996"/>
      <c r="J100" s="996"/>
      <c r="K100" s="996"/>
      <c r="L100" s="996"/>
      <c r="M100" s="1000"/>
      <c r="AI100" s="1640">
        <v>0</v>
      </c>
    </row>
    <row customHeight="1" ht="15">
      <c r="A101" s="2375"/>
      <c r="D101" s="1637"/>
      <c r="E101" s="975"/>
      <c r="F101" s="976" t="s">
        <v>593</v>
      </c>
      <c r="G101" s="576"/>
      <c r="H101" s="577"/>
      <c r="I101" s="577"/>
      <c r="J101" s="2643"/>
      <c r="K101" s="2644"/>
      <c r="L101" s="2645"/>
      <c r="M101" s="1008" t="s">
        <v>594</v>
      </c>
      <c r="N101" s="547"/>
      <c r="AI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563</v>
      </c>
      <c r="H102" s="561"/>
      <c r="I102" s="561"/>
      <c r="J102" s="561"/>
      <c r="K102" s="561"/>
      <c r="L102" s="561"/>
      <c r="M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7"/>
      <c r="O102" s="1640"/>
      <c r="P102" s="1640"/>
      <c r="U102" s="1640"/>
      <c r="X102" s="548"/>
      <c r="AD102" s="1636"/>
      <c r="AE102" s="1636"/>
      <c r="AF102" s="1636"/>
      <c r="AG102" s="1636"/>
      <c r="AH102" s="1636"/>
      <c r="AI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590</v>
      </c>
      <c r="H103" s="581"/>
      <c r="I103" s="581"/>
      <c r="J103" s="581"/>
      <c r="K103" s="581"/>
      <c r="L103" s="581"/>
      <c r="M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7"/>
      <c r="O103" s="1640"/>
      <c r="P103" s="1640"/>
      <c r="U103" s="1640"/>
      <c r="X103" s="548"/>
      <c r="AD103" s="1636"/>
      <c r="AE103" s="1636"/>
      <c r="AF103" s="1636"/>
      <c r="AG103" s="1636"/>
      <c r="AH103" s="1636"/>
      <c r="AI103" s="1164">
        <v>0</v>
      </c>
    </row>
    <row s="1370" customFormat="1" customHeight="1" ht="18.75">
      <c r="A104" s="2375"/>
      <c r="C104" s="1640" t="s">
        <v>595</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590</v>
      </c>
      <c r="H104" s="549"/>
      <c r="I104" s="549"/>
      <c r="J104" s="549"/>
      <c r="K104" s="549"/>
      <c r="L104" s="549"/>
      <c r="M104" s="293" t="str">
        <f>FHD_NOTE_P_64</f>
        <v>Информация указывается только едиными теплоснабжающими организациями.</v>
      </c>
      <c r="N104" s="547"/>
      <c r="O104" s="1640"/>
      <c r="P104" s="1640"/>
      <c r="U104" s="1640"/>
      <c r="X104" s="548"/>
      <c r="AD104" s="1636"/>
      <c r="AE104" s="1636"/>
      <c r="AF104" s="1636"/>
      <c r="AG104" s="1636"/>
      <c r="AH104" s="1636"/>
      <c r="AI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590</v>
      </c>
      <c r="H105" s="581"/>
      <c r="I105" s="581"/>
      <c r="J105" s="581"/>
      <c r="K105" s="581"/>
      <c r="L105" s="581"/>
      <c r="M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7"/>
      <c r="O105" s="1640"/>
      <c r="P105" s="1640"/>
      <c r="U105" s="1640"/>
      <c r="X105" s="548"/>
      <c r="AD105" s="1636"/>
      <c r="AE105" s="1636"/>
      <c r="AF105" s="1636"/>
      <c r="AG105" s="1636"/>
      <c r="AH105" s="1636"/>
      <c r="AI105" s="1164">
        <v>0</v>
      </c>
    </row>
    <row s="1370" customFormat="1" customHeight="1" ht="18.75">
      <c r="A106" s="2375"/>
      <c r="C106" s="1640"/>
      <c r="D106" s="1642"/>
      <c r="E106" s="550" t="str">
        <f>FHD_NUM_P_66</f>
        <v>10.1</v>
      </c>
      <c r="F106" s="1528" t="str">
        <f>FHD_P_66</f>
        <v>По приборам учёта </v>
      </c>
      <c r="G106" s="1881" t="s">
        <v>590</v>
      </c>
      <c r="H106" s="581"/>
      <c r="I106" s="581"/>
      <c r="J106" s="581"/>
      <c r="K106" s="581"/>
      <c r="L106" s="581"/>
      <c r="M106" s="293" t="str">
        <f>FHD_NOTE_P_66</f>
        <v/>
      </c>
      <c r="N106" s="547"/>
      <c r="O106" s="1640"/>
      <c r="P106" s="1640"/>
      <c r="U106" s="1640"/>
      <c r="X106" s="548"/>
      <c r="AD106" s="1636"/>
      <c r="AE106" s="1636"/>
      <c r="AF106" s="1636"/>
      <c r="AG106" s="1636"/>
      <c r="AH106" s="1636"/>
      <c r="AI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590</v>
      </c>
      <c r="H107" s="581"/>
      <c r="I107" s="581"/>
      <c r="J107" s="581"/>
      <c r="K107" s="581"/>
      <c r="L107" s="581"/>
      <c r="M107" s="293" t="str">
        <f>FHD_NOTE_P_67</f>
        <v/>
      </c>
      <c r="N107" s="547"/>
      <c r="O107" s="1640"/>
      <c r="P107" s="1640"/>
      <c r="U107" s="1640"/>
      <c r="X107" s="548"/>
      <c r="AD107" s="1636"/>
      <c r="AE107" s="1636"/>
      <c r="AF107" s="1636"/>
      <c r="AG107" s="1636"/>
      <c r="AH107" s="1636"/>
      <c r="AI107" s="1164">
        <v>0</v>
      </c>
    </row>
    <row s="1370" customFormat="1" customHeight="1" ht="18.75">
      <c r="A108" s="2375"/>
      <c r="C108" s="1640"/>
      <c r="D108" s="1642"/>
      <c r="E108" s="550" t="str">
        <f>FHD_NUM_P_68</f>
        <v>10.2</v>
      </c>
      <c r="F108" s="1528" t="str">
        <f>FHD_P_68</f>
        <v>Расчётным путём</v>
      </c>
      <c r="G108" s="1881" t="s">
        <v>590</v>
      </c>
      <c r="H108" s="581"/>
      <c r="I108" s="581"/>
      <c r="J108" s="581"/>
      <c r="K108" s="581"/>
      <c r="L108" s="581"/>
      <c r="M108" s="293" t="str">
        <f>FHD_NOTE_P_68</f>
        <v/>
      </c>
      <c r="N108" s="547"/>
      <c r="O108" s="1640"/>
      <c r="P108" s="1640"/>
      <c r="U108" s="1640"/>
      <c r="X108" s="548"/>
      <c r="AD108" s="1636"/>
      <c r="AE108" s="1636"/>
      <c r="AF108" s="1636"/>
      <c r="AG108" s="1636"/>
      <c r="AH108" s="1636"/>
      <c r="AI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590</v>
      </c>
      <c r="H109" s="581"/>
      <c r="I109" s="581"/>
      <c r="J109" s="581"/>
      <c r="K109" s="581"/>
      <c r="L109" s="581"/>
      <c r="M109" s="293" t="str">
        <f>FHD_NOTE_P_69</f>
        <v/>
      </c>
      <c r="N109" s="547"/>
      <c r="O109" s="1640"/>
      <c r="P109" s="1640"/>
      <c r="U109" s="1640"/>
      <c r="X109" s="548"/>
      <c r="AD109" s="1636"/>
      <c r="AE109" s="1636"/>
      <c r="AF109" s="1636"/>
      <c r="AG109" s="1636"/>
      <c r="AH109" s="1636"/>
      <c r="AI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596</v>
      </c>
      <c r="H110" s="561"/>
      <c r="I110" s="561"/>
      <c r="J110" s="561"/>
      <c r="K110" s="561"/>
      <c r="L110" s="561"/>
      <c r="M110" s="293" t="str">
        <f>FHD_NOTE_P_70</f>
        <v/>
      </c>
      <c r="N110" s="547"/>
      <c r="O110" s="1640"/>
      <c r="P110" s="1640"/>
      <c r="U110" s="1640"/>
      <c r="X110" s="548"/>
      <c r="AD110" s="1636"/>
      <c r="AE110" s="1636"/>
      <c r="AF110" s="1636"/>
      <c r="AG110" s="1636"/>
      <c r="AH110" s="1636"/>
      <c r="AI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596</v>
      </c>
      <c r="H111" s="561"/>
      <c r="I111" s="561"/>
      <c r="J111" s="561"/>
      <c r="K111" s="561"/>
      <c r="L111" s="561"/>
      <c r="M111" s="293" t="str">
        <f>FHD_NOTE_P_71</f>
        <v/>
      </c>
      <c r="N111" s="547"/>
      <c r="O111" s="1640"/>
      <c r="P111" s="1640"/>
      <c r="U111" s="1640"/>
      <c r="X111" s="548"/>
      <c r="AD111" s="1636"/>
      <c r="AE111" s="1636"/>
      <c r="AF111" s="1636"/>
      <c r="AG111" s="1636"/>
      <c r="AH111" s="1636"/>
      <c r="AI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597</v>
      </c>
      <c r="H112" s="581"/>
      <c r="I112" s="581"/>
      <c r="J112" s="581"/>
      <c r="K112" s="581"/>
      <c r="L112" s="581"/>
      <c r="M112" s="293" t="str">
        <f>FHD_NOTE_P_72</f>
        <v/>
      </c>
      <c r="N112" s="547"/>
      <c r="AI112" s="1635">
        <v>19</v>
      </c>
    </row>
    <row customHeight="1" ht="18.75">
      <c r="A113" s="993" t="s">
        <v>598</v>
      </c>
      <c r="D113" s="1642"/>
      <c r="E113" s="550" t="str">
        <f>FHD_NUM_P_73</f>
        <v>14</v>
      </c>
      <c r="F113" s="1884" t="str">
        <f>FHD_P_73</f>
        <v>Среднесписочная численность административно-управленческого персонала</v>
      </c>
      <c r="G113" s="974" t="s">
        <v>597</v>
      </c>
      <c r="H113" s="972"/>
      <c r="I113" s="972"/>
      <c r="J113" s="972"/>
      <c r="K113" s="972"/>
      <c r="L113" s="972"/>
      <c r="M113" s="293" t="str">
        <f>FHD_NOTE_P_73</f>
        <v/>
      </c>
      <c r="N113" s="547"/>
      <c r="AI113" s="1635">
        <v>0</v>
      </c>
    </row>
    <row customHeight="1" ht="33.75" hidden="1">
      <c r="A114" s="993" t="s">
        <v>599</v>
      </c>
      <c r="D114" s="1642"/>
      <c r="E114" s="550" t="str">
        <f>FHD_NUM_P_74</f>
        <v/>
      </c>
      <c r="F114" s="1884" t="str">
        <f>FHD_P_74</f>
        <v/>
      </c>
      <c r="G114" s="1880" t="s">
        <v>600</v>
      </c>
      <c r="H114" s="581"/>
      <c r="I114" s="581"/>
      <c r="J114" s="581"/>
      <c r="K114" s="581"/>
      <c r="L114" s="581"/>
      <c r="M114" s="293" t="str">
        <f>FHD_NOTE_P_74</f>
        <v/>
      </c>
      <c r="N114" s="547"/>
      <c r="AI114" s="1635">
        <v>0</v>
      </c>
    </row>
    <row s="1639" customFormat="1" customHeight="1" ht="18.75" hidden="1">
      <c r="A115" s="2377" t="s">
        <v>601</v>
      </c>
      <c r="B115" s="914"/>
      <c r="C115" s="739"/>
      <c r="D115" s="737"/>
      <c r="E115" s="550" t="str">
        <f>FHD_NUM_P_75</f>
        <v/>
      </c>
      <c r="F115" s="1884" t="str">
        <f>FHD_P_75</f>
        <v/>
      </c>
      <c r="G115" s="1880" t="s">
        <v>565</v>
      </c>
      <c r="H115" s="561"/>
      <c r="I115" s="561"/>
      <c r="J115" s="561"/>
      <c r="K115" s="561"/>
      <c r="L115" s="561"/>
      <c r="M115" s="293" t="str">
        <f>FHD_NOTE_P_75</f>
        <v/>
      </c>
      <c r="N115" s="738"/>
      <c r="O115" s="739"/>
      <c r="P115" s="739"/>
      <c r="Q115" s="914"/>
      <c r="R115" s="914"/>
      <c r="S115" s="914"/>
      <c r="T115" s="914"/>
      <c r="U115" s="739"/>
      <c r="V115" s="914"/>
      <c r="W115" s="914"/>
      <c r="X115" s="740"/>
      <c r="Y115" s="914"/>
      <c r="Z115" s="914"/>
      <c r="AA115" s="914"/>
      <c r="AB115" s="914"/>
      <c r="AC115" s="914"/>
      <c r="AD115" s="741"/>
      <c r="AE115" s="741"/>
      <c r="AF115" s="741"/>
      <c r="AG115" s="741"/>
      <c r="AH115" s="741"/>
      <c r="AI115" s="743">
        <v>0</v>
      </c>
    </row>
    <row s="1639" customFormat="1" customHeight="1" ht="18.75" hidden="1">
      <c r="A116" s="2377"/>
      <c r="B116" s="914"/>
      <c r="C116" s="739"/>
      <c r="D116" s="737"/>
      <c r="E116" s="550" t="str">
        <f>FHD_NUM_P_76</f>
        <v/>
      </c>
      <c r="F116" s="1884" t="str">
        <f>FHD_P_76</f>
        <v/>
      </c>
      <c r="G116" s="1880" t="s">
        <v>565</v>
      </c>
      <c r="H116" s="561"/>
      <c r="I116" s="561"/>
      <c r="J116" s="561"/>
      <c r="K116" s="561"/>
      <c r="L116" s="561"/>
      <c r="M116" s="293" t="str">
        <f>FHD_NOTE_P_76</f>
        <v/>
      </c>
      <c r="N116" s="738"/>
      <c r="O116" s="739"/>
      <c r="P116" s="739"/>
      <c r="Q116" s="914"/>
      <c r="R116" s="914"/>
      <c r="S116" s="914"/>
      <c r="T116" s="914"/>
      <c r="U116" s="739"/>
      <c r="V116" s="914"/>
      <c r="W116" s="914"/>
      <c r="X116" s="740"/>
      <c r="Y116" s="914"/>
      <c r="Z116" s="914"/>
      <c r="AA116" s="914"/>
      <c r="AB116" s="914"/>
      <c r="AC116" s="914"/>
      <c r="AD116" s="741"/>
      <c r="AE116" s="741"/>
      <c r="AF116" s="741"/>
      <c r="AG116" s="741"/>
      <c r="AH116" s="741"/>
      <c r="AI116" s="743">
        <v>0</v>
      </c>
    </row>
    <row s="1639" customFormat="1" customHeight="1" ht="18.75" hidden="1">
      <c r="A117" s="2377"/>
      <c r="B117" s="914"/>
      <c r="C117" s="739"/>
      <c r="D117" s="737"/>
      <c r="E117" s="550" t="str">
        <f>FHD_NUM_P_77</f>
        <v/>
      </c>
      <c r="F117" s="1884" t="str">
        <f>FHD_P_77</f>
        <v/>
      </c>
      <c r="G117" s="1880" t="s">
        <v>565</v>
      </c>
      <c r="H117" s="561"/>
      <c r="I117" s="561"/>
      <c r="J117" s="561"/>
      <c r="K117" s="561"/>
      <c r="L117" s="561"/>
      <c r="M117" s="293" t="str">
        <f>FHD_NOTE_P_77</f>
        <v/>
      </c>
      <c r="N117" s="738"/>
      <c r="O117" s="739"/>
      <c r="P117" s="739"/>
      <c r="Q117" s="914"/>
      <c r="R117" s="914"/>
      <c r="S117" s="914"/>
      <c r="T117" s="914"/>
      <c r="U117" s="739"/>
      <c r="V117" s="914"/>
      <c r="W117" s="914"/>
      <c r="X117" s="740"/>
      <c r="Y117" s="914"/>
      <c r="Z117" s="914"/>
      <c r="AA117" s="914"/>
      <c r="AB117" s="914"/>
      <c r="AC117" s="914"/>
      <c r="AD117" s="741"/>
      <c r="AE117" s="741"/>
      <c r="AF117" s="741"/>
      <c r="AG117" s="741"/>
      <c r="AH117" s="741"/>
      <c r="AI117" s="743">
        <v>0</v>
      </c>
    </row>
    <row s="1646" customFormat="1" customHeight="1" ht="0.75" hidden="1">
      <c r="A118" s="2377"/>
      <c r="D118" s="552"/>
      <c r="E118" s="1017" t="str">
        <f>E117&amp;".0"</f>
        <v>.0</v>
      </c>
      <c r="F118" s="1001"/>
      <c r="G118" s="1655"/>
      <c r="H118" s="996"/>
      <c r="I118" s="996"/>
      <c r="J118" s="996"/>
      <c r="K118" s="996"/>
      <c r="L118" s="996"/>
      <c r="M118" s="1000"/>
      <c r="AI118" s="1640">
        <v>0</v>
      </c>
    </row>
    <row s="1639" customFormat="1" customHeight="1" ht="15" hidden="1">
      <c r="A119" s="2377"/>
      <c r="B119" s="914"/>
      <c r="C119" s="739"/>
      <c r="D119" s="750"/>
      <c r="E119" s="977"/>
      <c r="F119" s="978" t="s">
        <v>602</v>
      </c>
      <c r="G119" s="751"/>
      <c r="H119" s="752"/>
      <c r="I119" s="752"/>
      <c r="J119" s="2646"/>
      <c r="K119" s="2647"/>
      <c r="L119" s="2648"/>
      <c r="M119" s="1007" t="s">
        <v>603</v>
      </c>
      <c r="N119" s="738"/>
      <c r="O119" s="739"/>
      <c r="P119" s="739"/>
      <c r="Q119" s="914"/>
      <c r="R119" s="914"/>
      <c r="S119" s="914"/>
      <c r="T119" s="914"/>
      <c r="U119" s="739"/>
      <c r="V119" s="914"/>
      <c r="W119" s="914"/>
      <c r="X119" s="740"/>
      <c r="Y119" s="914"/>
      <c r="Z119" s="914"/>
      <c r="AA119" s="914"/>
      <c r="AB119" s="914"/>
      <c r="AC119" s="914"/>
      <c r="AD119" s="741"/>
      <c r="AE119" s="741"/>
      <c r="AF119" s="741"/>
      <c r="AG119" s="741"/>
      <c r="AH119" s="741"/>
      <c r="AI119" s="743">
        <v>0</v>
      </c>
    </row>
    <row customHeight="1" ht="22.5">
      <c r="A120" s="2375" t="s">
        <v>604</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567</v>
      </c>
      <c r="H120" s="581"/>
      <c r="I120" s="581"/>
      <c r="J120" s="581"/>
      <c r="K120" s="581"/>
      <c r="L120" s="581"/>
      <c r="M120" s="293" t="str">
        <f>FHD_NOTE_P_78</f>
        <v/>
      </c>
      <c r="N120" s="547"/>
      <c r="AI120" s="1635">
        <v>0</v>
      </c>
    </row>
    <row s="1646" customFormat="1" customHeight="1" ht="0.75">
      <c r="A121" s="2375"/>
      <c r="D121" s="552"/>
      <c r="E121" s="1017" t="str">
        <f>E120&amp;".0"</f>
        <v>15.0</v>
      </c>
      <c r="F121" s="1001"/>
      <c r="G121" s="1655"/>
      <c r="H121" s="996"/>
      <c r="I121" s="996"/>
      <c r="J121" s="996"/>
      <c r="K121" s="996"/>
      <c r="L121" s="996"/>
      <c r="M121" s="1000"/>
      <c r="AI121" s="1640">
        <v>0</v>
      </c>
    </row>
    <row customHeight="1" ht="15">
      <c r="A122" s="2375"/>
      <c r="D122" s="1637"/>
      <c r="E122" s="574"/>
      <c r="F122" s="1172" t="s">
        <v>593</v>
      </c>
      <c r="G122" s="576"/>
      <c r="H122" s="577"/>
      <c r="I122" s="577"/>
      <c r="J122" s="2649"/>
      <c r="K122" s="2650"/>
      <c r="L122" s="2651"/>
      <c r="M122" s="1008" t="s">
        <v>605</v>
      </c>
      <c r="N122" s="547"/>
      <c r="AI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569</v>
      </c>
      <c r="H123" s="581"/>
      <c r="I123" s="581"/>
      <c r="J123" s="581"/>
      <c r="K123" s="581"/>
      <c r="L123" s="581"/>
      <c r="M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7"/>
      <c r="AI123" s="1635">
        <v>0</v>
      </c>
    </row>
    <row s="1646" customFormat="1" customHeight="1" ht="0.75">
      <c r="A124" s="2375"/>
      <c r="D124" s="552"/>
      <c r="E124" s="1017" t="str">
        <f>E123&amp;".0"</f>
        <v>16.0</v>
      </c>
      <c r="F124" s="1002"/>
      <c r="G124" s="1655"/>
      <c r="H124" s="996"/>
      <c r="I124" s="996"/>
      <c r="J124" s="996"/>
      <c r="K124" s="996"/>
      <c r="L124" s="996"/>
      <c r="M124" s="1000"/>
      <c r="AI124" s="1640">
        <v>0</v>
      </c>
    </row>
    <row customHeight="1" ht="15">
      <c r="A125" s="2375"/>
      <c r="D125" s="1637"/>
      <c r="E125" s="574"/>
      <c r="F125" s="1172" t="s">
        <v>593</v>
      </c>
      <c r="G125" s="576"/>
      <c r="H125" s="577"/>
      <c r="I125" s="577"/>
      <c r="J125" s="2652"/>
      <c r="K125" s="2653"/>
      <c r="L125" s="2654"/>
      <c r="M125" s="1008" t="s">
        <v>606</v>
      </c>
      <c r="N125" s="547"/>
      <c r="AI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607</v>
      </c>
      <c r="H126" s="561"/>
      <c r="I126" s="561"/>
      <c r="J126" s="561"/>
      <c r="K126" s="561"/>
      <c r="L126" s="561"/>
      <c r="M126" s="293" t="str">
        <f>FHD_NOTE_P_80</f>
        <v>Регулируемыми организациями указывается информация с по договорам, заключенным в рамках осуществления регулируемой деятельности.</v>
      </c>
      <c r="N126" s="547"/>
      <c r="AI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608</v>
      </c>
      <c r="H127" s="561"/>
      <c r="I127" s="561"/>
      <c r="J127" s="561"/>
      <c r="K127" s="561"/>
      <c r="L127" s="561"/>
      <c r="M127" s="293" t="str">
        <f>FHD_NOTE_P_81</f>
        <v>Регулируемыми организациями указывается информация с по договорам, заключенным в рамках осуществления регулируемой деятельности.</v>
      </c>
      <c r="N127" s="547"/>
      <c r="AI127" s="1635">
        <v>0</v>
      </c>
    </row>
    <row customHeight="1" ht="18.75">
      <c r="A128" s="2375"/>
      <c r="C128" s="1640" t="s">
        <v>595</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313</v>
      </c>
      <c r="H128" s="405"/>
      <c r="I128" s="405"/>
      <c r="J128" s="822"/>
      <c r="K128" s="822"/>
      <c r="L128" s="822"/>
      <c r="M128" s="293" t="str">
        <f>FHD_NOTE_P_82</f>
        <v>Указывается ссылка на документ, предварительно загруженный в хранилище файлов ФГИС ЕИАС.</v>
      </c>
      <c r="N128" s="547"/>
      <c r="AI128" s="1635">
        <v>0</v>
      </c>
    </row>
    <row customHeight="1" ht="18.75">
      <c r="A129" s="2375"/>
      <c r="C129" s="1640" t="s">
        <v>595</v>
      </c>
      <c r="D129" s="1642"/>
      <c r="E129" s="550" t="str">
        <f>FHD_NUM_P_83</f>
        <v>19.1</v>
      </c>
      <c r="F129" s="1528" t="str">
        <f>FHD_P_83</f>
        <v>Информация о показателях физического износа объектов теплоснабжения</v>
      </c>
      <c r="G129" s="1882" t="s">
        <v>313</v>
      </c>
      <c r="H129" s="405"/>
      <c r="I129" s="405"/>
      <c r="J129" s="822"/>
      <c r="K129" s="822"/>
      <c r="L129" s="822"/>
      <c r="M129" s="293" t="str">
        <f>FHD_NOTE_P_83</f>
        <v>Указывается ссылка на документ, предварительно загруженный в хранилище файлов ФГИС ЕИАС.</v>
      </c>
      <c r="N129" s="547"/>
      <c r="AI129" s="1635">
        <v>0</v>
      </c>
    </row>
    <row customHeight="1" ht="18.75">
      <c r="A130" s="2375"/>
      <c r="C130" s="1640" t="s">
        <v>595</v>
      </c>
      <c r="D130" s="1642"/>
      <c r="E130" s="550" t="str">
        <f>FHD_NUM_P_84</f>
        <v>19.2</v>
      </c>
      <c r="F130" s="1528" t="str">
        <f>FHD_P_84</f>
        <v>Информация о показателях энергетической эффективности объектов теплоснабжения</v>
      </c>
      <c r="G130" s="1882" t="s">
        <v>313</v>
      </c>
      <c r="H130" s="405"/>
      <c r="I130" s="405"/>
      <c r="J130" s="822"/>
      <c r="K130" s="822"/>
      <c r="L130" s="822"/>
      <c r="M130" s="293" t="str">
        <f>FHD_NOTE_P_84</f>
        <v>Указывается ссылка на документ, предварительно загруженный в хранилище файлов ФГИС ЕИАС.</v>
      </c>
      <c r="N130" s="547"/>
      <c r="AI130" s="1635">
        <v>0</v>
      </c>
    </row>
    <row customHeight="1" ht="11.549999999999999">
      <c r="D131" s="1642"/>
      <c r="J131" s="1639"/>
      <c r="K131" s="1639"/>
      <c r="L131" s="1639"/>
      <c r="AI131" s="1635">
        <v>11</v>
      </c>
    </row>
    <row customHeight="1" ht="13.5">
      <c r="D132" s="1642"/>
      <c r="E132" s="340"/>
      <c r="F132" s="373"/>
      <c r="G132" s="373"/>
      <c r="H132" s="373"/>
      <c r="I132" s="1651"/>
      <c r="J132" s="1691"/>
      <c r="K132" s="1691"/>
      <c r="L132" s="1691"/>
      <c r="M132" s="585"/>
      <c r="AI132" s="1635">
        <v>13</v>
      </c>
    </row>
    <row s="1645" customFormat="1" customHeight="1" ht="11.549999999999999">
      <c r="A133" s="991"/>
      <c r="B133" s="1640"/>
      <c r="C133" s="1640"/>
      <c r="D133" s="355"/>
      <c r="F133" s="1644"/>
      <c r="G133" s="1635"/>
      <c r="H133" s="1635"/>
      <c r="I133" s="1635"/>
      <c r="J133" s="1639"/>
      <c r="K133" s="1639"/>
      <c r="L133" s="1639"/>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L136" s="626" t="str">
        <f>IF(L30-L31&lt;&gt;L72,"WARNING","")</f>
        <v/>
      </c>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s="1645" customFormat="1" customHeight="1" ht="11.549999999999999">
      <c r="A201" s="991"/>
      <c r="B201" s="1640"/>
      <c r="C201" s="1640"/>
      <c r="D201" s="355"/>
      <c r="J201" s="1645"/>
      <c r="K201" s="1645"/>
      <c r="L201" s="1645"/>
      <c r="N201" s="1164"/>
      <c r="O201" s="1640"/>
      <c r="P201" s="1640"/>
      <c r="Q201" s="1164"/>
      <c r="R201" s="1164"/>
      <c r="S201" s="1164"/>
      <c r="T201" s="1164"/>
      <c r="U201" s="1640"/>
      <c r="V201" s="1164"/>
      <c r="W201" s="1164"/>
      <c r="X201" s="548"/>
      <c r="Y201" s="1164"/>
      <c r="Z201" s="1164"/>
      <c r="AA201" s="1164"/>
      <c r="AB201" s="1164"/>
      <c r="AC201" s="1164"/>
      <c r="AD201" s="1636"/>
      <c r="AE201" s="570"/>
      <c r="AF201" s="570"/>
      <c r="AG201" s="570"/>
      <c r="AH201" s="570"/>
      <c r="AI201" s="1645">
        <v>11</v>
      </c>
    </row>
    <row s="1645" customFormat="1" customHeight="1" ht="11.549999999999999">
      <c r="A202" s="991"/>
      <c r="B202" s="1640"/>
      <c r="C202" s="1640"/>
      <c r="D202" s="355"/>
      <c r="J202" s="1645"/>
      <c r="K202" s="1645"/>
      <c r="L202" s="1645"/>
      <c r="N202" s="1164"/>
      <c r="O202" s="1640"/>
      <c r="P202" s="1640"/>
      <c r="Q202" s="1164"/>
      <c r="R202" s="1164"/>
      <c r="S202" s="1164"/>
      <c r="T202" s="1164"/>
      <c r="U202" s="1640"/>
      <c r="V202" s="1164"/>
      <c r="W202" s="1164"/>
      <c r="X202" s="548"/>
      <c r="Y202" s="1164"/>
      <c r="Z202" s="1164"/>
      <c r="AA202" s="1164"/>
      <c r="AB202" s="1164"/>
      <c r="AC202" s="1164"/>
      <c r="AD202" s="1636"/>
      <c r="AE202" s="570"/>
      <c r="AF202" s="570"/>
      <c r="AG202" s="570"/>
      <c r="AH202" s="570"/>
      <c r="AI202" s="1645">
        <v>11</v>
      </c>
    </row>
    <row s="1645" customFormat="1" customHeight="1" ht="11.549999999999999">
      <c r="A203" s="991"/>
      <c r="B203" s="1640"/>
      <c r="C203" s="1640"/>
      <c r="D203" s="355"/>
      <c r="J203" s="1645"/>
      <c r="K203" s="1645"/>
      <c r="L203" s="1645"/>
      <c r="N203" s="1164"/>
      <c r="O203" s="1640"/>
      <c r="P203" s="1640"/>
      <c r="Q203" s="1164"/>
      <c r="R203" s="1164"/>
      <c r="S203" s="1164"/>
      <c r="T203" s="1164"/>
      <c r="U203" s="1640"/>
      <c r="V203" s="1164"/>
      <c r="W203" s="1164"/>
      <c r="X203" s="548"/>
      <c r="Y203" s="1164"/>
      <c r="Z203" s="1164"/>
      <c r="AA203" s="1164"/>
      <c r="AB203" s="1164"/>
      <c r="AC203" s="1164"/>
      <c r="AD203" s="1636"/>
      <c r="AE203" s="570"/>
      <c r="AF203" s="570"/>
      <c r="AG203" s="570"/>
      <c r="AH203" s="570"/>
      <c r="AI203" s="1645">
        <v>11</v>
      </c>
    </row>
    <row s="1645" customFormat="1" customHeight="1" ht="11.549999999999999">
      <c r="A204" s="991"/>
      <c r="B204" s="1640"/>
      <c r="C204" s="1640"/>
      <c r="D204" s="355"/>
      <c r="J204" s="1645"/>
      <c r="K204" s="1645"/>
      <c r="L204" s="1645"/>
      <c r="N204" s="1164"/>
      <c r="O204" s="1640"/>
      <c r="P204" s="1640"/>
      <c r="Q204" s="1164"/>
      <c r="R204" s="1164"/>
      <c r="S204" s="1164"/>
      <c r="T204" s="1164"/>
      <c r="U204" s="1640"/>
      <c r="V204" s="1164"/>
      <c r="W204" s="1164"/>
      <c r="X204" s="548"/>
      <c r="Y204" s="1164"/>
      <c r="Z204" s="1164"/>
      <c r="AA204" s="1164"/>
      <c r="AB204" s="1164"/>
      <c r="AC204" s="1164"/>
      <c r="AD204" s="1636"/>
      <c r="AE204" s="570"/>
      <c r="AF204" s="570"/>
      <c r="AG204" s="570"/>
      <c r="AH204" s="570"/>
      <c r="AI204" s="1645">
        <v>11</v>
      </c>
    </row>
    <row s="1645" customFormat="1" customHeight="1" ht="11.549999999999999">
      <c r="A205" s="991"/>
      <c r="B205" s="1640"/>
      <c r="C205" s="1640"/>
      <c r="D205" s="355"/>
      <c r="J205" s="1645"/>
      <c r="K205" s="1645"/>
      <c r="L205" s="1645"/>
      <c r="N205" s="1164"/>
      <c r="O205" s="1640"/>
      <c r="P205" s="1640"/>
      <c r="Q205" s="1164"/>
      <c r="R205" s="1164"/>
      <c r="S205" s="1164"/>
      <c r="T205" s="1164"/>
      <c r="U205" s="1640"/>
      <c r="V205" s="1164"/>
      <c r="W205" s="1164"/>
      <c r="X205" s="548"/>
      <c r="Y205" s="1164"/>
      <c r="Z205" s="1164"/>
      <c r="AA205" s="1164"/>
      <c r="AB205" s="1164"/>
      <c r="AC205" s="1164"/>
      <c r="AD205" s="1636"/>
      <c r="AE205" s="570"/>
      <c r="AF205" s="570"/>
      <c r="AG205" s="570"/>
      <c r="AH205" s="570"/>
      <c r="AI205" s="1645">
        <v>11</v>
      </c>
    </row>
    <row s="1645" customFormat="1" customHeight="1" ht="11.549999999999999">
      <c r="A206" s="991"/>
      <c r="B206" s="1640"/>
      <c r="C206" s="1640"/>
      <c r="D206" s="355"/>
      <c r="J206" s="1645"/>
      <c r="K206" s="1645"/>
      <c r="L206" s="1645"/>
      <c r="N206" s="1164"/>
      <c r="O206" s="1640"/>
      <c r="P206" s="1640"/>
      <c r="Q206" s="1164"/>
      <c r="R206" s="1164"/>
      <c r="S206" s="1164"/>
      <c r="T206" s="1164"/>
      <c r="U206" s="1640"/>
      <c r="V206" s="1164"/>
      <c r="W206" s="1164"/>
      <c r="X206" s="548"/>
      <c r="Y206" s="1164"/>
      <c r="Z206" s="1164"/>
      <c r="AA206" s="1164"/>
      <c r="AB206" s="1164"/>
      <c r="AC206" s="1164"/>
      <c r="AD206" s="1636"/>
      <c r="AE206" s="570"/>
      <c r="AF206" s="570"/>
      <c r="AG206" s="570"/>
      <c r="AH206" s="570"/>
      <c r="AI206" s="1645">
        <v>11</v>
      </c>
    </row>
    <row s="1645" customFormat="1" customHeight="1" ht="11.549999999999999">
      <c r="A207" s="991"/>
      <c r="B207" s="1640"/>
      <c r="C207" s="1640"/>
      <c r="D207" s="355"/>
      <c r="J207" s="1645"/>
      <c r="K207" s="1645"/>
      <c r="L207" s="1645"/>
      <c r="N207" s="1164"/>
      <c r="O207" s="1640"/>
      <c r="P207" s="1640"/>
      <c r="Q207" s="1164"/>
      <c r="R207" s="1164"/>
      <c r="S207" s="1164"/>
      <c r="T207" s="1164"/>
      <c r="U207" s="1640"/>
      <c r="V207" s="1164"/>
      <c r="W207" s="1164"/>
      <c r="X207" s="548"/>
      <c r="Y207" s="1164"/>
      <c r="Z207" s="1164"/>
      <c r="AA207" s="1164"/>
      <c r="AB207" s="1164"/>
      <c r="AC207" s="1164"/>
      <c r="AD207" s="1636"/>
      <c r="AE207" s="570"/>
      <c r="AF207" s="570"/>
      <c r="AG207" s="570"/>
      <c r="AH207" s="570"/>
      <c r="AI207" s="1645">
        <v>11</v>
      </c>
    </row>
    <row s="1645" customFormat="1" customHeight="1" ht="11.549999999999999">
      <c r="A208" s="991"/>
      <c r="B208" s="1640"/>
      <c r="C208" s="1640"/>
      <c r="D208" s="355"/>
      <c r="J208" s="1645"/>
      <c r="K208" s="1645"/>
      <c r="L208" s="1645"/>
      <c r="N208" s="1164"/>
      <c r="O208" s="1640"/>
      <c r="P208" s="1640"/>
      <c r="Q208" s="1164"/>
      <c r="R208" s="1164"/>
      <c r="S208" s="1164"/>
      <c r="T208" s="1164"/>
      <c r="U208" s="1640"/>
      <c r="V208" s="1164"/>
      <c r="W208" s="1164"/>
      <c r="X208" s="548"/>
      <c r="Y208" s="1164"/>
      <c r="Z208" s="1164"/>
      <c r="AA208" s="1164"/>
      <c r="AB208" s="1164"/>
      <c r="AC208" s="1164"/>
      <c r="AD208" s="1636"/>
      <c r="AE208" s="570"/>
      <c r="AF208" s="570"/>
      <c r="AG208" s="570"/>
      <c r="AH208" s="570"/>
      <c r="AI208" s="1645">
        <v>11</v>
      </c>
    </row>
    <row s="1645" customFormat="1" customHeight="1" ht="11.549999999999999">
      <c r="A209" s="991"/>
      <c r="B209" s="1640"/>
      <c r="C209" s="1640"/>
      <c r="D209" s="355"/>
      <c r="J209" s="1645"/>
      <c r="K209" s="1645"/>
      <c r="L209" s="1645"/>
      <c r="N209" s="1164"/>
      <c r="O209" s="1640"/>
      <c r="P209" s="1640"/>
      <c r="Q209" s="1164"/>
      <c r="R209" s="1164"/>
      <c r="S209" s="1164"/>
      <c r="T209" s="1164"/>
      <c r="U209" s="1640"/>
      <c r="V209" s="1164"/>
      <c r="W209" s="1164"/>
      <c r="X209" s="548"/>
      <c r="Y209" s="1164"/>
      <c r="Z209" s="1164"/>
      <c r="AA209" s="1164"/>
      <c r="AB209" s="1164"/>
      <c r="AC209" s="1164"/>
      <c r="AD209" s="1636"/>
      <c r="AE209" s="570"/>
      <c r="AF209" s="570"/>
      <c r="AG209" s="570"/>
      <c r="AH209" s="570"/>
      <c r="AI209" s="1645">
        <v>11</v>
      </c>
    </row>
    <row s="1645" customFormat="1" customHeight="1" ht="11.549999999999999">
      <c r="A210" s="991"/>
      <c r="B210" s="1640"/>
      <c r="C210" s="1640"/>
      <c r="D210" s="355"/>
      <c r="J210" s="1645"/>
      <c r="K210" s="1645"/>
      <c r="L210" s="1645"/>
      <c r="N210" s="1164"/>
      <c r="O210" s="1640"/>
      <c r="P210" s="1640"/>
      <c r="Q210" s="1164"/>
      <c r="R210" s="1164"/>
      <c r="S210" s="1164"/>
      <c r="T210" s="1164"/>
      <c r="U210" s="1640"/>
      <c r="V210" s="1164"/>
      <c r="W210" s="1164"/>
      <c r="X210" s="548"/>
      <c r="Y210" s="1164"/>
      <c r="Z210" s="1164"/>
      <c r="AA210" s="1164"/>
      <c r="AB210" s="1164"/>
      <c r="AC210" s="1164"/>
      <c r="AD210" s="1636"/>
      <c r="AE210" s="570"/>
      <c r="AF210" s="570"/>
      <c r="AG210" s="570"/>
      <c r="AH210" s="570"/>
      <c r="AI210" s="1645">
        <v>11</v>
      </c>
    </row>
    <row s="1645" customFormat="1" customHeight="1" ht="11.549999999999999">
      <c r="A211" s="991"/>
      <c r="B211" s="1640"/>
      <c r="C211" s="1640"/>
      <c r="D211" s="355"/>
      <c r="J211" s="1645"/>
      <c r="K211" s="1645"/>
      <c r="L211" s="1645"/>
      <c r="N211" s="1164"/>
      <c r="O211" s="1640"/>
      <c r="P211" s="1640"/>
      <c r="Q211" s="1164"/>
      <c r="R211" s="1164"/>
      <c r="S211" s="1164"/>
      <c r="T211" s="1164"/>
      <c r="U211" s="1640"/>
      <c r="V211" s="1164"/>
      <c r="W211" s="1164"/>
      <c r="X211" s="548"/>
      <c r="Y211" s="1164"/>
      <c r="Z211" s="1164"/>
      <c r="AA211" s="1164"/>
      <c r="AB211" s="1164"/>
      <c r="AC211" s="1164"/>
      <c r="AD211" s="1636"/>
      <c r="AE211" s="570"/>
      <c r="AF211" s="570"/>
      <c r="AG211" s="570"/>
      <c r="AH211" s="570"/>
      <c r="AI211" s="1645">
        <v>11</v>
      </c>
    </row>
    <row s="1645" customFormat="1" customHeight="1" ht="11.549999999999999">
      <c r="A212" s="991"/>
      <c r="B212" s="1640"/>
      <c r="C212" s="1640"/>
      <c r="D212" s="355"/>
      <c r="J212" s="1645"/>
      <c r="K212" s="1645"/>
      <c r="L212" s="1645"/>
      <c r="N212" s="1164"/>
      <c r="O212" s="1640"/>
      <c r="P212" s="1640"/>
      <c r="Q212" s="1164"/>
      <c r="R212" s="1164"/>
      <c r="S212" s="1164"/>
      <c r="T212" s="1164"/>
      <c r="U212" s="1640"/>
      <c r="V212" s="1164"/>
      <c r="W212" s="1164"/>
      <c r="X212" s="548"/>
      <c r="Y212" s="1164"/>
      <c r="Z212" s="1164"/>
      <c r="AA212" s="1164"/>
      <c r="AB212" s="1164"/>
      <c r="AC212" s="1164"/>
      <c r="AD212" s="1636"/>
      <c r="AE212" s="570"/>
      <c r="AF212" s="570"/>
      <c r="AG212" s="570"/>
      <c r="AH212" s="570"/>
      <c r="AI212" s="1645">
        <v>11</v>
      </c>
    </row>
    <row s="1645" customFormat="1" customHeight="1" ht="11.549999999999999">
      <c r="A213" s="991"/>
      <c r="B213" s="1640"/>
      <c r="C213" s="1640"/>
      <c r="D213" s="355"/>
      <c r="J213" s="1645"/>
      <c r="K213" s="1645"/>
      <c r="L213" s="1645"/>
      <c r="N213" s="1164"/>
      <c r="O213" s="1640"/>
      <c r="P213" s="1640"/>
      <c r="Q213" s="1164"/>
      <c r="R213" s="1164"/>
      <c r="S213" s="1164"/>
      <c r="T213" s="1164"/>
      <c r="U213" s="1640"/>
      <c r="V213" s="1164"/>
      <c r="W213" s="1164"/>
      <c r="X213" s="548"/>
      <c r="Y213" s="1164"/>
      <c r="Z213" s="1164"/>
      <c r="AA213" s="1164"/>
      <c r="AB213" s="1164"/>
      <c r="AC213" s="1164"/>
      <c r="AD213" s="1636"/>
      <c r="AE213" s="570"/>
      <c r="AF213" s="570"/>
      <c r="AG213" s="570"/>
      <c r="AH213" s="570"/>
      <c r="AI213" s="1645">
        <v>11</v>
      </c>
    </row>
    <row s="1645" customFormat="1" customHeight="1" ht="11.549999999999999">
      <c r="A214" s="991"/>
      <c r="B214" s="1640"/>
      <c r="C214" s="1640"/>
      <c r="D214" s="355"/>
      <c r="J214" s="1645"/>
      <c r="K214" s="1645"/>
      <c r="L214" s="1645"/>
      <c r="N214" s="1164"/>
      <c r="O214" s="1640"/>
      <c r="P214" s="1640"/>
      <c r="Q214" s="1164"/>
      <c r="R214" s="1164"/>
      <c r="S214" s="1164"/>
      <c r="T214" s="1164"/>
      <c r="U214" s="1640"/>
      <c r="V214" s="1164"/>
      <c r="W214" s="1164"/>
      <c r="X214" s="548"/>
      <c r="Y214" s="1164"/>
      <c r="Z214" s="1164"/>
      <c r="AA214" s="1164"/>
      <c r="AB214" s="1164"/>
      <c r="AC214" s="1164"/>
      <c r="AD214" s="1636"/>
      <c r="AE214" s="570"/>
      <c r="AF214" s="570"/>
      <c r="AG214" s="570"/>
      <c r="AH214" s="570"/>
      <c r="AI214" s="1645">
        <v>11</v>
      </c>
    </row>
    <row s="1645" customFormat="1" customHeight="1" ht="11.549999999999999">
      <c r="A215" s="991"/>
      <c r="B215" s="1640"/>
      <c r="C215" s="1640"/>
      <c r="D215" s="355"/>
      <c r="J215" s="1645"/>
      <c r="K215" s="1645"/>
      <c r="L215" s="1645"/>
      <c r="N215" s="1164"/>
      <c r="O215" s="1640"/>
      <c r="P215" s="1640"/>
      <c r="Q215" s="1164"/>
      <c r="R215" s="1164"/>
      <c r="S215" s="1164"/>
      <c r="T215" s="1164"/>
      <c r="U215" s="1640"/>
      <c r="V215" s="1164"/>
      <c r="W215" s="1164"/>
      <c r="X215" s="548"/>
      <c r="Y215" s="1164"/>
      <c r="Z215" s="1164"/>
      <c r="AA215" s="1164"/>
      <c r="AB215" s="1164"/>
      <c r="AC215" s="1164"/>
      <c r="AD215" s="1636"/>
      <c r="AE215" s="570"/>
      <c r="AF215" s="570"/>
      <c r="AG215" s="570"/>
      <c r="AH215" s="570"/>
      <c r="AI215" s="1645">
        <v>11</v>
      </c>
    </row>
    <row s="1645" customFormat="1" customHeight="1" ht="11.549999999999999">
      <c r="A216" s="991"/>
      <c r="B216" s="1640"/>
      <c r="C216" s="1640"/>
      <c r="D216" s="355"/>
      <c r="J216" s="1645"/>
      <c r="K216" s="1645"/>
      <c r="L216" s="1645"/>
      <c r="N216" s="1164"/>
      <c r="O216" s="1640"/>
      <c r="P216" s="1640"/>
      <c r="Q216" s="1164"/>
      <c r="R216" s="1164"/>
      <c r="S216" s="1164"/>
      <c r="T216" s="1164"/>
      <c r="U216" s="1640"/>
      <c r="V216" s="1164"/>
      <c r="W216" s="1164"/>
      <c r="X216" s="548"/>
      <c r="Y216" s="1164"/>
      <c r="Z216" s="1164"/>
      <c r="AA216" s="1164"/>
      <c r="AB216" s="1164"/>
      <c r="AC216" s="1164"/>
      <c r="AD216" s="1636"/>
      <c r="AE216" s="570"/>
      <c r="AF216" s="570"/>
      <c r="AG216" s="570"/>
      <c r="AH216" s="570"/>
      <c r="AI216" s="1645">
        <v>11</v>
      </c>
    </row>
    <row s="1645" customFormat="1" customHeight="1" ht="11.549999999999999">
      <c r="A217" s="991"/>
      <c r="B217" s="1640"/>
      <c r="C217" s="1640"/>
      <c r="D217" s="355"/>
      <c r="J217" s="1645"/>
      <c r="K217" s="1645"/>
      <c r="L217" s="1645"/>
      <c r="N217" s="1164"/>
      <c r="O217" s="1640"/>
      <c r="P217" s="1640"/>
      <c r="Q217" s="1164"/>
      <c r="R217" s="1164"/>
      <c r="S217" s="1164"/>
      <c r="T217" s="1164"/>
      <c r="U217" s="1640"/>
      <c r="V217" s="1164"/>
      <c r="W217" s="1164"/>
      <c r="X217" s="548"/>
      <c r="Y217" s="1164"/>
      <c r="Z217" s="1164"/>
      <c r="AA217" s="1164"/>
      <c r="AB217" s="1164"/>
      <c r="AC217" s="1164"/>
      <c r="AD217" s="1636"/>
      <c r="AE217" s="570"/>
      <c r="AF217" s="570"/>
      <c r="AG217" s="570"/>
      <c r="AH217" s="570"/>
      <c r="AI217" s="1645">
        <v>11</v>
      </c>
    </row>
    <row s="1645" customFormat="1" customHeight="1" ht="11.549999999999999">
      <c r="A218" s="991"/>
      <c r="B218" s="1640"/>
      <c r="C218" s="1640"/>
      <c r="D218" s="355"/>
      <c r="J218" s="1645"/>
      <c r="K218" s="1645"/>
      <c r="L218" s="1645"/>
      <c r="N218" s="1164"/>
      <c r="O218" s="1640"/>
      <c r="P218" s="1640"/>
      <c r="Q218" s="1164"/>
      <c r="R218" s="1164"/>
      <c r="S218" s="1164"/>
      <c r="T218" s="1164"/>
      <c r="U218" s="1640"/>
      <c r="V218" s="1164"/>
      <c r="W218" s="1164"/>
      <c r="X218" s="548"/>
      <c r="Y218" s="1164"/>
      <c r="Z218" s="1164"/>
      <c r="AA218" s="1164"/>
      <c r="AB218" s="1164"/>
      <c r="AC218" s="1164"/>
      <c r="AD218" s="1636"/>
      <c r="AE218" s="570"/>
      <c r="AF218" s="570"/>
      <c r="AG218" s="570"/>
      <c r="AH218" s="570"/>
      <c r="AI218" s="1645">
        <v>11</v>
      </c>
    </row>
    <row s="1645" customFormat="1" customHeight="1" ht="11.549999999999999">
      <c r="A219" s="991"/>
      <c r="B219" s="1640"/>
      <c r="C219" s="1640"/>
      <c r="D219" s="355"/>
      <c r="J219" s="1645"/>
      <c r="K219" s="1645"/>
      <c r="L219" s="1645"/>
      <c r="N219" s="1164"/>
      <c r="O219" s="1640"/>
      <c r="P219" s="1640"/>
      <c r="Q219" s="1164"/>
      <c r="R219" s="1164"/>
      <c r="S219" s="1164"/>
      <c r="T219" s="1164"/>
      <c r="U219" s="1640"/>
      <c r="V219" s="1164"/>
      <c r="W219" s="1164"/>
      <c r="X219" s="548"/>
      <c r="Y219" s="1164"/>
      <c r="Z219" s="1164"/>
      <c r="AA219" s="1164"/>
      <c r="AB219" s="1164"/>
      <c r="AC219" s="1164"/>
      <c r="AD219" s="1636"/>
      <c r="AE219" s="570"/>
      <c r="AF219" s="570"/>
      <c r="AG219" s="570"/>
      <c r="AH219" s="570"/>
      <c r="AI219" s="1645">
        <v>11</v>
      </c>
    </row>
    <row s="1645" customFormat="1" customHeight="1" ht="11.549999999999999">
      <c r="A220" s="991"/>
      <c r="B220" s="1640"/>
      <c r="C220" s="1640"/>
      <c r="D220" s="355"/>
      <c r="J220" s="1645"/>
      <c r="K220" s="1645"/>
      <c r="L220" s="1645"/>
      <c r="N220" s="1164"/>
      <c r="O220" s="1640"/>
      <c r="P220" s="1640"/>
      <c r="Q220" s="1164"/>
      <c r="R220" s="1164"/>
      <c r="S220" s="1164"/>
      <c r="T220" s="1164"/>
      <c r="U220" s="1640"/>
      <c r="V220" s="1164"/>
      <c r="W220" s="1164"/>
      <c r="X220" s="548"/>
      <c r="Y220" s="1164"/>
      <c r="Z220" s="1164"/>
      <c r="AA220" s="1164"/>
      <c r="AB220" s="1164"/>
      <c r="AC220" s="1164"/>
      <c r="AD220" s="1636"/>
      <c r="AE220" s="570"/>
      <c r="AF220" s="570"/>
      <c r="AG220" s="570"/>
      <c r="AH220" s="570"/>
      <c r="AI220" s="1645">
        <v>11</v>
      </c>
    </row>
    <row s="1645" customFormat="1" customHeight="1" ht="11.549999999999999">
      <c r="A221" s="991"/>
      <c r="B221" s="1640"/>
      <c r="C221" s="1640"/>
      <c r="D221" s="355"/>
      <c r="J221" s="1645"/>
      <c r="K221" s="1645"/>
      <c r="L221" s="1645"/>
      <c r="N221" s="1164"/>
      <c r="O221" s="1640"/>
      <c r="P221" s="1640"/>
      <c r="Q221" s="1164"/>
      <c r="R221" s="1164"/>
      <c r="S221" s="1164"/>
      <c r="T221" s="1164"/>
      <c r="U221" s="1640"/>
      <c r="V221" s="1164"/>
      <c r="W221" s="1164"/>
      <c r="X221" s="548"/>
      <c r="Y221" s="1164"/>
      <c r="Z221" s="1164"/>
      <c r="AA221" s="1164"/>
      <c r="AB221" s="1164"/>
      <c r="AC221" s="1164"/>
      <c r="AD221" s="1636"/>
      <c r="AE221" s="570"/>
      <c r="AF221" s="570"/>
      <c r="AG221" s="570"/>
      <c r="AH221" s="570"/>
      <c r="AI221" s="1645">
        <v>11</v>
      </c>
    </row>
    <row s="1645" customFormat="1" customHeight="1" ht="11.549999999999999">
      <c r="A222" s="991"/>
      <c r="B222" s="1640"/>
      <c r="C222" s="1640"/>
      <c r="D222" s="355"/>
      <c r="J222" s="1645"/>
      <c r="K222" s="1645"/>
      <c r="L222" s="1645"/>
      <c r="N222" s="1164"/>
      <c r="O222" s="1640"/>
      <c r="P222" s="1640"/>
      <c r="Q222" s="1164"/>
      <c r="R222" s="1164"/>
      <c r="S222" s="1164"/>
      <c r="T222" s="1164"/>
      <c r="U222" s="1640"/>
      <c r="V222" s="1164"/>
      <c r="W222" s="1164"/>
      <c r="X222" s="548"/>
      <c r="Y222" s="1164"/>
      <c r="Z222" s="1164"/>
      <c r="AA222" s="1164"/>
      <c r="AB222" s="1164"/>
      <c r="AC222" s="1164"/>
      <c r="AD222" s="1636"/>
      <c r="AE222" s="570"/>
      <c r="AF222" s="570"/>
      <c r="AG222" s="570"/>
      <c r="AH222" s="570"/>
      <c r="AI222" s="1645">
        <v>11</v>
      </c>
    </row>
    <row s="1645" customFormat="1" customHeight="1" ht="11.549999999999999">
      <c r="A223" s="991"/>
      <c r="B223" s="1640"/>
      <c r="C223" s="1640"/>
      <c r="D223" s="355"/>
      <c r="J223" s="1645"/>
      <c r="K223" s="1645"/>
      <c r="L223" s="1645"/>
      <c r="N223" s="1164"/>
      <c r="O223" s="1640"/>
      <c r="P223" s="1640"/>
      <c r="Q223" s="1164"/>
      <c r="R223" s="1164"/>
      <c r="S223" s="1164"/>
      <c r="T223" s="1164"/>
      <c r="U223" s="1640"/>
      <c r="V223" s="1164"/>
      <c r="W223" s="1164"/>
      <c r="X223" s="548"/>
      <c r="Y223" s="1164"/>
      <c r="Z223" s="1164"/>
      <c r="AA223" s="1164"/>
      <c r="AB223" s="1164"/>
      <c r="AC223" s="1164"/>
      <c r="AD223" s="1636"/>
      <c r="AE223" s="570"/>
      <c r="AF223" s="570"/>
      <c r="AG223" s="570"/>
      <c r="AH223" s="570"/>
      <c r="AI223" s="1645">
        <v>11</v>
      </c>
    </row>
    <row s="1645" customFormat="1" customHeight="1" ht="11.549999999999999">
      <c r="A224" s="991"/>
      <c r="B224" s="1640"/>
      <c r="C224" s="1640"/>
      <c r="D224" s="355"/>
      <c r="J224" s="1645"/>
      <c r="K224" s="1645"/>
      <c r="L224" s="1645"/>
      <c r="N224" s="1164"/>
      <c r="O224" s="1640"/>
      <c r="P224" s="1640"/>
      <c r="Q224" s="1164"/>
      <c r="R224" s="1164"/>
      <c r="S224" s="1164"/>
      <c r="T224" s="1164"/>
      <c r="U224" s="1640"/>
      <c r="V224" s="1164"/>
      <c r="W224" s="1164"/>
      <c r="X224" s="548"/>
      <c r="Y224" s="1164"/>
      <c r="Z224" s="1164"/>
      <c r="AA224" s="1164"/>
      <c r="AB224" s="1164"/>
      <c r="AC224" s="1164"/>
      <c r="AD224" s="1636"/>
      <c r="AE224" s="570"/>
      <c r="AF224" s="570"/>
      <c r="AG224" s="570"/>
      <c r="AH224" s="570"/>
      <c r="AI224" s="1645">
        <v>11</v>
      </c>
    </row>
    <row s="1645" customFormat="1" customHeight="1" ht="11.549999999999999">
      <c r="A225" s="991"/>
      <c r="B225" s="1640"/>
      <c r="C225" s="1640"/>
      <c r="D225" s="355"/>
      <c r="J225" s="1645"/>
      <c r="K225" s="1645"/>
      <c r="L225" s="1645"/>
      <c r="N225" s="1164"/>
      <c r="O225" s="1640"/>
      <c r="P225" s="1640"/>
      <c r="Q225" s="1164"/>
      <c r="R225" s="1164"/>
      <c r="S225" s="1164"/>
      <c r="T225" s="1164"/>
      <c r="U225" s="1640"/>
      <c r="V225" s="1164"/>
      <c r="W225" s="1164"/>
      <c r="X225" s="548"/>
      <c r="Y225" s="1164"/>
      <c r="Z225" s="1164"/>
      <c r="AA225" s="1164"/>
      <c r="AB225" s="1164"/>
      <c r="AC225" s="1164"/>
      <c r="AD225" s="1636"/>
      <c r="AE225" s="570"/>
      <c r="AF225" s="570"/>
      <c r="AG225" s="570"/>
      <c r="AH225" s="570"/>
      <c r="AI225" s="1645">
        <v>11</v>
      </c>
    </row>
    <row s="1645" customFormat="1" customHeight="1" ht="11.549999999999999">
      <c r="A226" s="991"/>
      <c r="B226" s="1640"/>
      <c r="C226" s="1640"/>
      <c r="D226" s="355"/>
      <c r="J226" s="1645"/>
      <c r="K226" s="1645"/>
      <c r="L226" s="1645"/>
      <c r="N226" s="1164"/>
      <c r="O226" s="1640"/>
      <c r="P226" s="1640"/>
      <c r="Q226" s="1164"/>
      <c r="R226" s="1164"/>
      <c r="S226" s="1164"/>
      <c r="T226" s="1164"/>
      <c r="U226" s="1640"/>
      <c r="V226" s="1164"/>
      <c r="W226" s="1164"/>
      <c r="X226" s="548"/>
      <c r="Y226" s="1164"/>
      <c r="Z226" s="1164"/>
      <c r="AA226" s="1164"/>
      <c r="AB226" s="1164"/>
      <c r="AC226" s="1164"/>
      <c r="AD226" s="1636"/>
      <c r="AE226" s="570"/>
      <c r="AF226" s="570"/>
      <c r="AG226" s="570"/>
      <c r="AH226" s="570"/>
      <c r="AI226" s="1645">
        <v>11</v>
      </c>
    </row>
    <row s="1645" customFormat="1" customHeight="1" ht="11.549999999999999">
      <c r="A227" s="991"/>
      <c r="B227" s="1640"/>
      <c r="C227" s="1640"/>
      <c r="D227" s="355"/>
      <c r="J227" s="1645"/>
      <c r="K227" s="1645"/>
      <c r="L227" s="1645"/>
      <c r="N227" s="1164"/>
      <c r="O227" s="1640"/>
      <c r="P227" s="1640"/>
      <c r="Q227" s="1164"/>
      <c r="R227" s="1164"/>
      <c r="S227" s="1164"/>
      <c r="T227" s="1164"/>
      <c r="U227" s="1640"/>
      <c r="V227" s="1164"/>
      <c r="W227" s="1164"/>
      <c r="X227" s="548"/>
      <c r="Y227" s="1164"/>
      <c r="Z227" s="1164"/>
      <c r="AA227" s="1164"/>
      <c r="AB227" s="1164"/>
      <c r="AC227" s="1164"/>
      <c r="AD227" s="1636"/>
      <c r="AE227" s="570"/>
      <c r="AF227" s="570"/>
      <c r="AG227" s="570"/>
      <c r="AH227" s="570"/>
      <c r="AI227" s="1645">
        <v>11</v>
      </c>
    </row>
    <row s="1645" customFormat="1" customHeight="1" ht="11.549999999999999">
      <c r="A228" s="991"/>
      <c r="B228" s="1640"/>
      <c r="C228" s="1640"/>
      <c r="D228" s="355"/>
      <c r="J228" s="1645"/>
      <c r="K228" s="1645"/>
      <c r="L228" s="1645"/>
      <c r="N228" s="1164"/>
      <c r="O228" s="1640"/>
      <c r="P228" s="1640"/>
      <c r="Q228" s="1164"/>
      <c r="R228" s="1164"/>
      <c r="S228" s="1164"/>
      <c r="T228" s="1164"/>
      <c r="U228" s="1640"/>
      <c r="V228" s="1164"/>
      <c r="W228" s="1164"/>
      <c r="X228" s="548"/>
      <c r="Y228" s="1164"/>
      <c r="Z228" s="1164"/>
      <c r="AA228" s="1164"/>
      <c r="AB228" s="1164"/>
      <c r="AC228" s="1164"/>
      <c r="AD228" s="1636"/>
      <c r="AE228" s="570"/>
      <c r="AF228" s="570"/>
      <c r="AG228" s="570"/>
      <c r="AH228" s="570"/>
      <c r="AI228" s="1645">
        <v>11</v>
      </c>
    </row>
    <row s="1645" customFormat="1" customHeight="1" ht="11.549999999999999">
      <c r="A229" s="991"/>
      <c r="B229" s="1640"/>
      <c r="C229" s="1640"/>
      <c r="D229" s="355"/>
      <c r="J229" s="1645"/>
      <c r="K229" s="1645"/>
      <c r="L229" s="1645"/>
      <c r="N229" s="1164"/>
      <c r="O229" s="1640"/>
      <c r="P229" s="1640"/>
      <c r="Q229" s="1164"/>
      <c r="R229" s="1164"/>
      <c r="S229" s="1164"/>
      <c r="T229" s="1164"/>
      <c r="U229" s="1640"/>
      <c r="V229" s="1164"/>
      <c r="W229" s="1164"/>
      <c r="X229" s="548"/>
      <c r="Y229" s="1164"/>
      <c r="Z229" s="1164"/>
      <c r="AA229" s="1164"/>
      <c r="AB229" s="1164"/>
      <c r="AC229" s="1164"/>
      <c r="AD229" s="1636"/>
      <c r="AE229" s="570"/>
      <c r="AF229" s="570"/>
      <c r="AG229" s="570"/>
      <c r="AH229" s="570"/>
      <c r="AI229" s="1645">
        <v>11</v>
      </c>
    </row>
    <row s="1645" customFormat="1" customHeight="1" ht="11.549999999999999">
      <c r="A230" s="991"/>
      <c r="B230" s="1640"/>
      <c r="C230" s="1640"/>
      <c r="D230" s="355"/>
      <c r="J230" s="1645"/>
      <c r="K230" s="1645"/>
      <c r="L230" s="1645"/>
      <c r="N230" s="1164"/>
      <c r="O230" s="1640"/>
      <c r="P230" s="1640"/>
      <c r="Q230" s="1164"/>
      <c r="R230" s="1164"/>
      <c r="S230" s="1164"/>
      <c r="T230" s="1164"/>
      <c r="U230" s="1640"/>
      <c r="V230" s="1164"/>
      <c r="W230" s="1164"/>
      <c r="X230" s="548"/>
      <c r="Y230" s="1164"/>
      <c r="Z230" s="1164"/>
      <c r="AA230" s="1164"/>
      <c r="AB230" s="1164"/>
      <c r="AC230" s="1164"/>
      <c r="AD230" s="1636"/>
      <c r="AE230" s="570"/>
      <c r="AF230" s="570"/>
      <c r="AG230" s="570"/>
      <c r="AH230" s="570"/>
      <c r="AI230" s="1645">
        <v>11</v>
      </c>
    </row>
    <row s="1645" customFormat="1" customHeight="1" ht="11.549999999999999">
      <c r="A231" s="991"/>
      <c r="B231" s="1640"/>
      <c r="C231" s="1640"/>
      <c r="D231" s="355"/>
      <c r="J231" s="1645"/>
      <c r="K231" s="1645"/>
      <c r="L231" s="1645"/>
      <c r="N231" s="1164"/>
      <c r="O231" s="1640"/>
      <c r="P231" s="1640"/>
      <c r="Q231" s="1164"/>
      <c r="R231" s="1164"/>
      <c r="S231" s="1164"/>
      <c r="T231" s="1164"/>
      <c r="U231" s="1640"/>
      <c r="V231" s="1164"/>
      <c r="W231" s="1164"/>
      <c r="X231" s="548"/>
      <c r="Y231" s="1164"/>
      <c r="Z231" s="1164"/>
      <c r="AA231" s="1164"/>
      <c r="AB231" s="1164"/>
      <c r="AC231" s="1164"/>
      <c r="AD231" s="1636"/>
      <c r="AE231" s="570"/>
      <c r="AF231" s="570"/>
      <c r="AG231" s="570"/>
      <c r="AH231" s="570"/>
      <c r="AI231" s="1645">
        <v>11</v>
      </c>
    </row>
    <row s="1645" customFormat="1" customHeight="1" ht="11.549999999999999">
      <c r="A232" s="991"/>
      <c r="B232" s="1640"/>
      <c r="C232" s="1640"/>
      <c r="D232" s="355"/>
      <c r="J232" s="1645"/>
      <c r="K232" s="1645"/>
      <c r="L232" s="1645"/>
      <c r="N232" s="1164"/>
      <c r="O232" s="1640"/>
      <c r="P232" s="1640"/>
      <c r="Q232" s="1164"/>
      <c r="R232" s="1164"/>
      <c r="S232" s="1164"/>
      <c r="T232" s="1164"/>
      <c r="U232" s="1640"/>
      <c r="V232" s="1164"/>
      <c r="W232" s="1164"/>
      <c r="X232" s="548"/>
      <c r="Y232" s="1164"/>
      <c r="Z232" s="1164"/>
      <c r="AA232" s="1164"/>
      <c r="AB232" s="1164"/>
      <c r="AC232" s="1164"/>
      <c r="AD232" s="1636"/>
      <c r="AE232" s="570"/>
      <c r="AF232" s="570"/>
      <c r="AG232" s="570"/>
      <c r="AH232" s="570"/>
      <c r="AI232" s="1645">
        <v>11</v>
      </c>
    </row>
    <row s="1645" customFormat="1" customHeight="1" ht="11.549999999999999">
      <c r="A233" s="991"/>
      <c r="B233" s="1640"/>
      <c r="C233" s="1640"/>
      <c r="D233" s="355"/>
      <c r="J233" s="1645"/>
      <c r="K233" s="1645"/>
      <c r="L233" s="1645"/>
      <c r="N233" s="1164"/>
      <c r="O233" s="1640"/>
      <c r="P233" s="1640"/>
      <c r="Q233" s="1164"/>
      <c r="R233" s="1164"/>
      <c r="S233" s="1164"/>
      <c r="T233" s="1164"/>
      <c r="U233" s="1640"/>
      <c r="V233" s="1164"/>
      <c r="W233" s="1164"/>
      <c r="X233" s="548"/>
      <c r="Y233" s="1164"/>
      <c r="Z233" s="1164"/>
      <c r="AA233" s="1164"/>
      <c r="AB233" s="1164"/>
      <c r="AC233" s="1164"/>
      <c r="AD233" s="1636"/>
      <c r="AE233" s="570"/>
      <c r="AF233" s="570"/>
      <c r="AG233" s="570"/>
      <c r="AH233" s="570"/>
      <c r="AI233" s="1645">
        <v>11</v>
      </c>
    </row>
    <row s="1645" customFormat="1" customHeight="1" ht="11.549999999999999">
      <c r="A234" s="991"/>
      <c r="B234" s="1640"/>
      <c r="C234" s="1640"/>
      <c r="D234" s="355"/>
      <c r="J234" s="1645"/>
      <c r="K234" s="1645"/>
      <c r="L234" s="1645"/>
      <c r="N234" s="1164"/>
      <c r="O234" s="1640"/>
      <c r="P234" s="1640"/>
      <c r="Q234" s="1164"/>
      <c r="R234" s="1164"/>
      <c r="S234" s="1164"/>
      <c r="T234" s="1164"/>
      <c r="U234" s="1640"/>
      <c r="V234" s="1164"/>
      <c r="W234" s="1164"/>
      <c r="X234" s="548"/>
      <c r="Y234" s="1164"/>
      <c r="Z234" s="1164"/>
      <c r="AA234" s="1164"/>
      <c r="AB234" s="1164"/>
      <c r="AC234" s="1164"/>
      <c r="AD234" s="1636"/>
      <c r="AE234" s="570"/>
      <c r="AF234" s="570"/>
      <c r="AG234" s="570"/>
      <c r="AH234" s="570"/>
      <c r="AI234" s="1645">
        <v>11</v>
      </c>
    </row>
    <row s="1645" customFormat="1" customHeight="1" ht="11.549999999999999">
      <c r="A235" s="991"/>
      <c r="B235" s="1640"/>
      <c r="C235" s="1640"/>
      <c r="D235" s="355"/>
      <c r="J235" s="1645"/>
      <c r="K235" s="1645"/>
      <c r="L235" s="1645"/>
      <c r="N235" s="1164"/>
      <c r="O235" s="1640"/>
      <c r="P235" s="1640"/>
      <c r="Q235" s="1164"/>
      <c r="R235" s="1164"/>
      <c r="S235" s="1164"/>
      <c r="T235" s="1164"/>
      <c r="U235" s="1640"/>
      <c r="V235" s="1164"/>
      <c r="W235" s="1164"/>
      <c r="X235" s="548"/>
      <c r="Y235" s="1164"/>
      <c r="Z235" s="1164"/>
      <c r="AA235" s="1164"/>
      <c r="AB235" s="1164"/>
      <c r="AC235" s="1164"/>
      <c r="AD235" s="1636"/>
      <c r="AE235" s="570"/>
      <c r="AF235" s="570"/>
      <c r="AG235" s="570"/>
      <c r="AH235" s="570"/>
      <c r="AI235" s="1645">
        <v>11</v>
      </c>
    </row>
    <row s="1645" customFormat="1" customHeight="1" ht="11.549999999999999">
      <c r="A236" s="991"/>
      <c r="B236" s="1640"/>
      <c r="C236" s="1640"/>
      <c r="D236" s="355"/>
      <c r="J236" s="1645"/>
      <c r="K236" s="1645"/>
      <c r="L236" s="1645"/>
      <c r="N236" s="1164"/>
      <c r="O236" s="1640"/>
      <c r="P236" s="1640"/>
      <c r="Q236" s="1164"/>
      <c r="R236" s="1164"/>
      <c r="S236" s="1164"/>
      <c r="T236" s="1164"/>
      <c r="U236" s="1640"/>
      <c r="V236" s="1164"/>
      <c r="W236" s="1164"/>
      <c r="X236" s="548"/>
      <c r="Y236" s="1164"/>
      <c r="Z236" s="1164"/>
      <c r="AA236" s="1164"/>
      <c r="AB236" s="1164"/>
      <c r="AC236" s="1164"/>
      <c r="AD236" s="1636"/>
      <c r="AE236" s="570"/>
      <c r="AF236" s="570"/>
      <c r="AG236" s="570"/>
      <c r="AH236" s="570"/>
      <c r="AI236" s="1645">
        <v>11</v>
      </c>
    </row>
    <row s="1645" customFormat="1" customHeight="1" ht="11.549999999999999">
      <c r="A237" s="991"/>
      <c r="B237" s="1640"/>
      <c r="C237" s="1640"/>
      <c r="D237" s="355"/>
      <c r="J237" s="1645"/>
      <c r="K237" s="1645"/>
      <c r="L237" s="1645"/>
      <c r="N237" s="1164"/>
      <c r="O237" s="1640"/>
      <c r="P237" s="1640"/>
      <c r="Q237" s="1164"/>
      <c r="R237" s="1164"/>
      <c r="S237" s="1164"/>
      <c r="T237" s="1164"/>
      <c r="U237" s="1640"/>
      <c r="V237" s="1164"/>
      <c r="W237" s="1164"/>
      <c r="X237" s="548"/>
      <c r="Y237" s="1164"/>
      <c r="Z237" s="1164"/>
      <c r="AA237" s="1164"/>
      <c r="AB237" s="1164"/>
      <c r="AC237" s="1164"/>
      <c r="AD237" s="1636"/>
      <c r="AE237" s="570"/>
      <c r="AF237" s="570"/>
      <c r="AG237" s="570"/>
      <c r="AH237" s="570"/>
      <c r="AI237" s="1645">
        <v>11</v>
      </c>
    </row>
    <row s="1645" customFormat="1" customHeight="1" ht="11.549999999999999">
      <c r="A238" s="991"/>
      <c r="B238" s="1640"/>
      <c r="C238" s="1640"/>
      <c r="D238" s="355"/>
      <c r="J238" s="1645"/>
      <c r="K238" s="1645"/>
      <c r="L238" s="1645"/>
      <c r="N238" s="1164"/>
      <c r="O238" s="1640"/>
      <c r="P238" s="1640"/>
      <c r="Q238" s="1164"/>
      <c r="R238" s="1164"/>
      <c r="S238" s="1164"/>
      <c r="T238" s="1164"/>
      <c r="U238" s="1640"/>
      <c r="V238" s="1164"/>
      <c r="W238" s="1164"/>
      <c r="X238" s="548"/>
      <c r="Y238" s="1164"/>
      <c r="Z238" s="1164"/>
      <c r="AA238" s="1164"/>
      <c r="AB238" s="1164"/>
      <c r="AC238" s="1164"/>
      <c r="AD238" s="1636"/>
      <c r="AE238" s="570"/>
      <c r="AF238" s="570"/>
      <c r="AG238" s="570"/>
      <c r="AH238" s="570"/>
      <c r="AI238" s="1645">
        <v>11</v>
      </c>
    </row>
    <row s="1645" customFormat="1" customHeight="1" ht="11.549999999999999">
      <c r="A239" s="991"/>
      <c r="B239" s="1640"/>
      <c r="C239" s="1640"/>
      <c r="D239" s="355"/>
      <c r="J239" s="1645"/>
      <c r="K239" s="1645"/>
      <c r="L239" s="1645"/>
      <c r="N239" s="1164"/>
      <c r="O239" s="1640"/>
      <c r="P239" s="1640"/>
      <c r="Q239" s="1164"/>
      <c r="R239" s="1164"/>
      <c r="S239" s="1164"/>
      <c r="T239" s="1164"/>
      <c r="U239" s="1640"/>
      <c r="V239" s="1164"/>
      <c r="W239" s="1164"/>
      <c r="X239" s="548"/>
      <c r="Y239" s="1164"/>
      <c r="Z239" s="1164"/>
      <c r="AA239" s="1164"/>
      <c r="AB239" s="1164"/>
      <c r="AC239" s="1164"/>
      <c r="AD239" s="1636"/>
      <c r="AE239" s="570"/>
      <c r="AF239" s="570"/>
      <c r="AG239" s="570"/>
      <c r="AH239" s="570"/>
      <c r="AI239" s="1645">
        <v>11</v>
      </c>
    </row>
    <row s="1645" customFormat="1" customHeight="1" ht="11.549999999999999">
      <c r="A240" s="991"/>
      <c r="B240" s="1640"/>
      <c r="C240" s="1640"/>
      <c r="D240" s="355"/>
      <c r="J240" s="1645"/>
      <c r="K240" s="1645"/>
      <c r="L240" s="1645"/>
      <c r="N240" s="1164"/>
      <c r="O240" s="1640"/>
      <c r="P240" s="1640"/>
      <c r="Q240" s="1164"/>
      <c r="R240" s="1164"/>
      <c r="S240" s="1164"/>
      <c r="T240" s="1164"/>
      <c r="U240" s="1640"/>
      <c r="V240" s="1164"/>
      <c r="W240" s="1164"/>
      <c r="X240" s="548"/>
      <c r="Y240" s="1164"/>
      <c r="Z240" s="1164"/>
      <c r="AA240" s="1164"/>
      <c r="AB240" s="1164"/>
      <c r="AC240" s="1164"/>
      <c r="AD240" s="1636"/>
      <c r="AE240" s="570"/>
      <c r="AF240" s="570"/>
      <c r="AG240" s="570"/>
      <c r="AH240" s="570"/>
      <c r="AI240" s="1645">
        <v>11</v>
      </c>
    </row>
    <row s="1645" customFormat="1" customHeight="1" ht="11.549999999999999">
      <c r="A241" s="991"/>
      <c r="B241" s="1640"/>
      <c r="C241" s="1640"/>
      <c r="D241" s="355"/>
      <c r="J241" s="1645"/>
      <c r="K241" s="1645"/>
      <c r="L241" s="1645"/>
      <c r="N241" s="1164"/>
      <c r="O241" s="1640"/>
      <c r="P241" s="1640"/>
      <c r="Q241" s="1164"/>
      <c r="R241" s="1164"/>
      <c r="S241" s="1164"/>
      <c r="T241" s="1164"/>
      <c r="U241" s="1640"/>
      <c r="V241" s="1164"/>
      <c r="W241" s="1164"/>
      <c r="X241" s="548"/>
      <c r="Y241" s="1164"/>
      <c r="Z241" s="1164"/>
      <c r="AA241" s="1164"/>
      <c r="AB241" s="1164"/>
      <c r="AC241" s="1164"/>
      <c r="AD241" s="1636"/>
      <c r="AE241" s="570"/>
      <c r="AF241" s="570"/>
      <c r="AG241" s="570"/>
      <c r="AH241" s="570"/>
      <c r="AI241" s="1645">
        <v>11</v>
      </c>
    </row>
    <row s="1645" customFormat="1" customHeight="1" ht="11.549999999999999">
      <c r="A242" s="991"/>
      <c r="B242" s="1640"/>
      <c r="C242" s="1640"/>
      <c r="D242" s="355"/>
      <c r="J242" s="1645"/>
      <c r="K242" s="1645"/>
      <c r="L242" s="1645"/>
      <c r="N242" s="1164"/>
      <c r="O242" s="1640"/>
      <c r="P242" s="1640"/>
      <c r="Q242" s="1164"/>
      <c r="R242" s="1164"/>
      <c r="S242" s="1164"/>
      <c r="T242" s="1164"/>
      <c r="U242" s="1640"/>
      <c r="V242" s="1164"/>
      <c r="W242" s="1164"/>
      <c r="X242" s="548"/>
      <c r="Y242" s="1164"/>
      <c r="Z242" s="1164"/>
      <c r="AA242" s="1164"/>
      <c r="AB242" s="1164"/>
      <c r="AC242" s="1164"/>
      <c r="AD242" s="1636"/>
      <c r="AE242" s="570"/>
      <c r="AF242" s="570"/>
      <c r="AG242" s="570"/>
      <c r="AH242" s="570"/>
      <c r="AI242" s="1645">
        <v>11</v>
      </c>
    </row>
    <row s="1645" customFormat="1" customHeight="1" ht="11.549999999999999">
      <c r="A243" s="991"/>
      <c r="B243" s="1640"/>
      <c r="C243" s="1640"/>
      <c r="D243" s="355"/>
      <c r="J243" s="1645"/>
      <c r="K243" s="1645"/>
      <c r="L243" s="1645"/>
      <c r="N243" s="1164"/>
      <c r="O243" s="1640"/>
      <c r="P243" s="1640"/>
      <c r="Q243" s="1164"/>
      <c r="R243" s="1164"/>
      <c r="S243" s="1164"/>
      <c r="T243" s="1164"/>
      <c r="U243" s="1640"/>
      <c r="V243" s="1164"/>
      <c r="W243" s="1164"/>
      <c r="X243" s="548"/>
      <c r="Y243" s="1164"/>
      <c r="Z243" s="1164"/>
      <c r="AA243" s="1164"/>
      <c r="AB243" s="1164"/>
      <c r="AC243" s="1164"/>
      <c r="AD243" s="1636"/>
      <c r="AE243" s="570"/>
      <c r="AF243" s="570"/>
      <c r="AG243" s="570"/>
      <c r="AH243" s="570"/>
      <c r="AI243" s="1645">
        <v>11</v>
      </c>
    </row>
    <row s="1645" customFormat="1" customHeight="1" ht="11.549999999999999">
      <c r="A244" s="991"/>
      <c r="B244" s="1640"/>
      <c r="C244" s="1640"/>
      <c r="D244" s="355"/>
      <c r="J244" s="1645"/>
      <c r="K244" s="1645"/>
      <c r="L244" s="1645"/>
      <c r="N244" s="1164"/>
      <c r="O244" s="1640"/>
      <c r="P244" s="1640"/>
      <c r="Q244" s="1164"/>
      <c r="R244" s="1164"/>
      <c r="S244" s="1164"/>
      <c r="T244" s="1164"/>
      <c r="U244" s="1640"/>
      <c r="V244" s="1164"/>
      <c r="W244" s="1164"/>
      <c r="X244" s="548"/>
      <c r="Y244" s="1164"/>
      <c r="Z244" s="1164"/>
      <c r="AA244" s="1164"/>
      <c r="AB244" s="1164"/>
      <c r="AC244" s="1164"/>
      <c r="AD244" s="1636"/>
      <c r="AE244" s="570"/>
      <c r="AF244" s="570"/>
      <c r="AG244" s="570"/>
      <c r="AH244" s="570"/>
      <c r="AI244" s="1645">
        <v>11</v>
      </c>
    </row>
    <row s="1645" customFormat="1" customHeight="1" ht="11.549999999999999">
      <c r="A245" s="991"/>
      <c r="B245" s="1640"/>
      <c r="C245" s="1640"/>
      <c r="D245" s="355"/>
      <c r="J245" s="1645"/>
      <c r="K245" s="1645"/>
      <c r="L245" s="1645"/>
      <c r="N245" s="1164"/>
      <c r="O245" s="1640"/>
      <c r="P245" s="1640"/>
      <c r="Q245" s="1164"/>
      <c r="R245" s="1164"/>
      <c r="S245" s="1164"/>
      <c r="T245" s="1164"/>
      <c r="U245" s="1640"/>
      <c r="V245" s="1164"/>
      <c r="W245" s="1164"/>
      <c r="X245" s="548"/>
      <c r="Y245" s="1164"/>
      <c r="Z245" s="1164"/>
      <c r="AA245" s="1164"/>
      <c r="AB245" s="1164"/>
      <c r="AC245" s="1164"/>
      <c r="AD245" s="1636"/>
      <c r="AE245" s="570"/>
      <c r="AF245" s="570"/>
      <c r="AG245" s="570"/>
      <c r="AH245" s="570"/>
      <c r="AI245" s="1645">
        <v>11</v>
      </c>
    </row>
    <row s="1645" customFormat="1" customHeight="1" ht="11.549999999999999">
      <c r="A246" s="991"/>
      <c r="B246" s="1640"/>
      <c r="C246" s="1640"/>
      <c r="D246" s="355"/>
      <c r="J246" s="1645"/>
      <c r="K246" s="1645"/>
      <c r="L246" s="1645"/>
      <c r="N246" s="1164"/>
      <c r="O246" s="1640"/>
      <c r="P246" s="1640"/>
      <c r="Q246" s="1164"/>
      <c r="R246" s="1164"/>
      <c r="S246" s="1164"/>
      <c r="T246" s="1164"/>
      <c r="U246" s="1640"/>
      <c r="V246" s="1164"/>
      <c r="W246" s="1164"/>
      <c r="X246" s="548"/>
      <c r="Y246" s="1164"/>
      <c r="Z246" s="1164"/>
      <c r="AA246" s="1164"/>
      <c r="AB246" s="1164"/>
      <c r="AC246" s="1164"/>
      <c r="AD246" s="1636"/>
      <c r="AE246" s="570"/>
      <c r="AF246" s="570"/>
      <c r="AG246" s="570"/>
      <c r="AH246" s="570"/>
      <c r="AI246" s="1645">
        <v>11</v>
      </c>
    </row>
    <row s="1645" customFormat="1" customHeight="1" ht="11.549999999999999">
      <c r="A247" s="991"/>
      <c r="B247" s="1640"/>
      <c r="C247" s="1640"/>
      <c r="D247" s="355"/>
      <c r="J247" s="1645"/>
      <c r="K247" s="1645"/>
      <c r="L247" s="1645"/>
      <c r="N247" s="1164"/>
      <c r="O247" s="1640"/>
      <c r="P247" s="1640"/>
      <c r="Q247" s="1164"/>
      <c r="R247" s="1164"/>
      <c r="S247" s="1164"/>
      <c r="T247" s="1164"/>
      <c r="U247" s="1640"/>
      <c r="V247" s="1164"/>
      <c r="W247" s="1164"/>
      <c r="X247" s="548"/>
      <c r="Y247" s="1164"/>
      <c r="Z247" s="1164"/>
      <c r="AA247" s="1164"/>
      <c r="AB247" s="1164"/>
      <c r="AC247" s="1164"/>
      <c r="AD247" s="1636"/>
      <c r="AE247" s="570"/>
      <c r="AF247" s="570"/>
      <c r="AG247" s="570"/>
      <c r="AH247" s="570"/>
      <c r="AI247" s="1645">
        <v>11</v>
      </c>
    </row>
    <row s="1645" customFormat="1" customHeight="1" ht="11.549999999999999">
      <c r="A248" s="991"/>
      <c r="B248" s="1640"/>
      <c r="C248" s="1640"/>
      <c r="D248" s="355"/>
      <c r="J248" s="1645"/>
      <c r="K248" s="1645"/>
      <c r="L248" s="1645"/>
      <c r="N248" s="1164"/>
      <c r="O248" s="1640"/>
      <c r="P248" s="1640"/>
      <c r="Q248" s="1164"/>
      <c r="R248" s="1164"/>
      <c r="S248" s="1164"/>
      <c r="T248" s="1164"/>
      <c r="U248" s="1640"/>
      <c r="V248" s="1164"/>
      <c r="W248" s="1164"/>
      <c r="X248" s="548"/>
      <c r="Y248" s="1164"/>
      <c r="Z248" s="1164"/>
      <c r="AA248" s="1164"/>
      <c r="AB248" s="1164"/>
      <c r="AC248" s="1164"/>
      <c r="AD248" s="1636"/>
      <c r="AE248" s="570"/>
      <c r="AF248" s="570"/>
      <c r="AG248" s="570"/>
      <c r="AH248" s="570"/>
      <c r="AI248" s="1645">
        <v>11</v>
      </c>
    </row>
    <row s="1645" customFormat="1" customHeight="1" ht="11.549999999999999">
      <c r="A249" s="991"/>
      <c r="B249" s="1640"/>
      <c r="C249" s="1640"/>
      <c r="D249" s="355"/>
      <c r="J249" s="1645"/>
      <c r="K249" s="1645"/>
      <c r="L249" s="1645"/>
      <c r="N249" s="1164"/>
      <c r="O249" s="1640"/>
      <c r="P249" s="1640"/>
      <c r="Q249" s="1164"/>
      <c r="R249" s="1164"/>
      <c r="S249" s="1164"/>
      <c r="T249" s="1164"/>
      <c r="U249" s="1640"/>
      <c r="V249" s="1164"/>
      <c r="W249" s="1164"/>
      <c r="X249" s="548"/>
      <c r="Y249" s="1164"/>
      <c r="Z249" s="1164"/>
      <c r="AA249" s="1164"/>
      <c r="AB249" s="1164"/>
      <c r="AC249" s="1164"/>
      <c r="AD249" s="1636"/>
      <c r="AE249" s="570"/>
      <c r="AF249" s="570"/>
      <c r="AG249" s="570"/>
      <c r="AH249" s="570"/>
      <c r="AI249" s="1645">
        <v>11</v>
      </c>
    </row>
    <row s="1645" customFormat="1" customHeight="1" ht="11.549999999999999">
      <c r="A250" s="991"/>
      <c r="B250" s="1640"/>
      <c r="C250" s="1640"/>
      <c r="D250" s="355"/>
      <c r="J250" s="1645"/>
      <c r="K250" s="1645"/>
      <c r="L250" s="1645"/>
      <c r="N250" s="1164"/>
      <c r="O250" s="1640"/>
      <c r="P250" s="1640"/>
      <c r="Q250" s="1164"/>
      <c r="R250" s="1164"/>
      <c r="S250" s="1164"/>
      <c r="T250" s="1164"/>
      <c r="U250" s="1640"/>
      <c r="V250" s="1164"/>
      <c r="W250" s="1164"/>
      <c r="X250" s="548"/>
      <c r="Y250" s="1164"/>
      <c r="Z250" s="1164"/>
      <c r="AA250" s="1164"/>
      <c r="AB250" s="1164"/>
      <c r="AC250" s="1164"/>
      <c r="AD250" s="1636"/>
      <c r="AE250" s="570"/>
      <c r="AF250" s="570"/>
      <c r="AG250" s="570"/>
      <c r="AH250" s="570"/>
      <c r="AI250" s="1645">
        <v>11</v>
      </c>
    </row>
    <row s="1645" customFormat="1" customHeight="1" ht="11.549999999999999">
      <c r="A251" s="991"/>
      <c r="B251" s="1640"/>
      <c r="C251" s="1640"/>
      <c r="D251" s="355"/>
      <c r="J251" s="1645"/>
      <c r="K251" s="1645"/>
      <c r="L251" s="1645"/>
      <c r="N251" s="1164"/>
      <c r="O251" s="1640"/>
      <c r="P251" s="1640"/>
      <c r="Q251" s="1164"/>
      <c r="R251" s="1164"/>
      <c r="S251" s="1164"/>
      <c r="T251" s="1164"/>
      <c r="U251" s="1640"/>
      <c r="V251" s="1164"/>
      <c r="W251" s="1164"/>
      <c r="X251" s="548"/>
      <c r="Y251" s="1164"/>
      <c r="Z251" s="1164"/>
      <c r="AA251" s="1164"/>
      <c r="AB251" s="1164"/>
      <c r="AC251" s="1164"/>
      <c r="AD251" s="1636"/>
      <c r="AE251" s="570"/>
      <c r="AF251" s="570"/>
      <c r="AG251" s="570"/>
      <c r="AH251" s="570"/>
      <c r="AI251" s="1645">
        <v>11</v>
      </c>
    </row>
    <row s="1645" customFormat="1" customHeight="1" ht="11.549999999999999">
      <c r="A252" s="991"/>
      <c r="B252" s="1640"/>
      <c r="C252" s="1640"/>
      <c r="D252" s="355"/>
      <c r="J252" s="1645"/>
      <c r="K252" s="1645"/>
      <c r="L252" s="1645"/>
      <c r="N252" s="1164"/>
      <c r="O252" s="1640"/>
      <c r="P252" s="1640"/>
      <c r="Q252" s="1164"/>
      <c r="R252" s="1164"/>
      <c r="S252" s="1164"/>
      <c r="T252" s="1164"/>
      <c r="U252" s="1640"/>
      <c r="V252" s="1164"/>
      <c r="W252" s="1164"/>
      <c r="X252" s="548"/>
      <c r="Y252" s="1164"/>
      <c r="Z252" s="1164"/>
      <c r="AA252" s="1164"/>
      <c r="AB252" s="1164"/>
      <c r="AC252" s="1164"/>
      <c r="AD252" s="1636"/>
      <c r="AE252" s="570"/>
      <c r="AF252" s="570"/>
      <c r="AG252" s="570"/>
      <c r="AH252" s="570"/>
      <c r="AI252" s="1645">
        <v>11</v>
      </c>
    </row>
    <row s="1645" customFormat="1" customHeight="1" ht="11.549999999999999">
      <c r="A253" s="991"/>
      <c r="B253" s="1640"/>
      <c r="C253" s="1640"/>
      <c r="D253" s="355"/>
      <c r="J253" s="1645"/>
      <c r="K253" s="1645"/>
      <c r="L253" s="1645"/>
      <c r="N253" s="1164"/>
      <c r="O253" s="1640"/>
      <c r="P253" s="1640"/>
      <c r="Q253" s="1164"/>
      <c r="R253" s="1164"/>
      <c r="S253" s="1164"/>
      <c r="T253" s="1164"/>
      <c r="U253" s="1640"/>
      <c r="V253" s="1164"/>
      <c r="W253" s="1164"/>
      <c r="X253" s="548"/>
      <c r="Y253" s="1164"/>
      <c r="Z253" s="1164"/>
      <c r="AA253" s="1164"/>
      <c r="AB253" s="1164"/>
      <c r="AC253" s="1164"/>
      <c r="AD253" s="1636"/>
      <c r="AE253" s="570"/>
      <c r="AF253" s="570"/>
      <c r="AG253" s="570"/>
      <c r="AH253" s="570"/>
      <c r="AI253" s="1645">
        <v>11</v>
      </c>
    </row>
    <row s="1645" customFormat="1" customHeight="1" ht="11.549999999999999">
      <c r="A254" s="991"/>
      <c r="B254" s="1640"/>
      <c r="C254" s="1640"/>
      <c r="D254" s="355"/>
      <c r="J254" s="1645"/>
      <c r="K254" s="1645"/>
      <c r="L254" s="1645"/>
      <c r="N254" s="1164"/>
      <c r="O254" s="1640"/>
      <c r="P254" s="1640"/>
      <c r="Q254" s="1164"/>
      <c r="R254" s="1164"/>
      <c r="S254" s="1164"/>
      <c r="T254" s="1164"/>
      <c r="U254" s="1640"/>
      <c r="V254" s="1164"/>
      <c r="W254" s="1164"/>
      <c r="X254" s="548"/>
      <c r="Y254" s="1164"/>
      <c r="Z254" s="1164"/>
      <c r="AA254" s="1164"/>
      <c r="AB254" s="1164"/>
      <c r="AC254" s="1164"/>
      <c r="AD254" s="1636"/>
      <c r="AE254" s="570"/>
      <c r="AF254" s="570"/>
      <c r="AG254" s="570"/>
      <c r="AH254" s="570"/>
      <c r="AI254" s="1645">
        <v>11</v>
      </c>
    </row>
    <row s="1645" customFormat="1" customHeight="1" ht="11.549999999999999">
      <c r="A255" s="991"/>
      <c r="B255" s="1640"/>
      <c r="C255" s="1640"/>
      <c r="D255" s="355"/>
      <c r="J255" s="1645"/>
      <c r="K255" s="1645"/>
      <c r="L255" s="1645"/>
      <c r="N255" s="1164"/>
      <c r="O255" s="1640"/>
      <c r="P255" s="1640"/>
      <c r="Q255" s="1164"/>
      <c r="R255" s="1164"/>
      <c r="S255" s="1164"/>
      <c r="T255" s="1164"/>
      <c r="U255" s="1640"/>
      <c r="V255" s="1164"/>
      <c r="W255" s="1164"/>
      <c r="X255" s="548"/>
      <c r="Y255" s="1164"/>
      <c r="Z255" s="1164"/>
      <c r="AA255" s="1164"/>
      <c r="AB255" s="1164"/>
      <c r="AC255" s="1164"/>
      <c r="AD255" s="1636"/>
      <c r="AE255" s="570"/>
      <c r="AF255" s="570"/>
      <c r="AG255" s="570"/>
      <c r="AH255" s="570"/>
      <c r="AI255" s="1645">
        <v>11</v>
      </c>
    </row>
    <row s="1645" customFormat="1" customHeight="1" ht="11.549999999999999">
      <c r="A256" s="991"/>
      <c r="B256" s="1640"/>
      <c r="C256" s="1640"/>
      <c r="D256" s="355"/>
      <c r="J256" s="1645"/>
      <c r="K256" s="1645"/>
      <c r="L256" s="1645"/>
      <c r="N256" s="1164"/>
      <c r="O256" s="1640"/>
      <c r="P256" s="1640"/>
      <c r="Q256" s="1164"/>
      <c r="R256" s="1164"/>
      <c r="S256" s="1164"/>
      <c r="T256" s="1164"/>
      <c r="U256" s="1640"/>
      <c r="V256" s="1164"/>
      <c r="W256" s="1164"/>
      <c r="X256" s="548"/>
      <c r="Y256" s="1164"/>
      <c r="Z256" s="1164"/>
      <c r="AA256" s="1164"/>
      <c r="AB256" s="1164"/>
      <c r="AC256" s="1164"/>
      <c r="AD256" s="1636"/>
      <c r="AE256" s="570"/>
      <c r="AF256" s="570"/>
      <c r="AG256" s="570"/>
      <c r="AH256" s="570"/>
      <c r="AI256" s="1645">
        <v>11</v>
      </c>
    </row>
    <row s="1645" customFormat="1" customHeight="1" ht="11.549999999999999">
      <c r="A257" s="991"/>
      <c r="B257" s="1640"/>
      <c r="C257" s="1640"/>
      <c r="D257" s="355"/>
      <c r="J257" s="1645"/>
      <c r="K257" s="1645"/>
      <c r="L257" s="1645"/>
      <c r="N257" s="1164"/>
      <c r="O257" s="1640"/>
      <c r="P257" s="1640"/>
      <c r="Q257" s="1164"/>
      <c r="R257" s="1164"/>
      <c r="S257" s="1164"/>
      <c r="T257" s="1164"/>
      <c r="U257" s="1640"/>
      <c r="V257" s="1164"/>
      <c r="W257" s="1164"/>
      <c r="X257" s="548"/>
      <c r="Y257" s="1164"/>
      <c r="Z257" s="1164"/>
      <c r="AA257" s="1164"/>
      <c r="AB257" s="1164"/>
      <c r="AC257" s="1164"/>
      <c r="AD257" s="1636"/>
      <c r="AE257" s="570"/>
      <c r="AF257" s="570"/>
      <c r="AG257" s="570"/>
      <c r="AH257" s="570"/>
      <c r="AI257" s="1645">
        <v>11</v>
      </c>
    </row>
    <row s="1645" customFormat="1" customHeight="1" ht="11.549999999999999">
      <c r="A258" s="991"/>
      <c r="B258" s="1640"/>
      <c r="C258" s="1640"/>
      <c r="D258" s="355"/>
      <c r="J258" s="1645"/>
      <c r="K258" s="1645"/>
      <c r="L258" s="1645"/>
      <c r="N258" s="1164"/>
      <c r="O258" s="1640"/>
      <c r="P258" s="1640"/>
      <c r="Q258" s="1164"/>
      <c r="R258" s="1164"/>
      <c r="S258" s="1164"/>
      <c r="T258" s="1164"/>
      <c r="U258" s="1640"/>
      <c r="V258" s="1164"/>
      <c r="W258" s="1164"/>
      <c r="X258" s="548"/>
      <c r="Y258" s="1164"/>
      <c r="Z258" s="1164"/>
      <c r="AA258" s="1164"/>
      <c r="AB258" s="1164"/>
      <c r="AC258" s="1164"/>
      <c r="AD258" s="1636"/>
      <c r="AE258" s="570"/>
      <c r="AF258" s="570"/>
      <c r="AG258" s="570"/>
      <c r="AH258" s="570"/>
      <c r="AI258" s="1645">
        <v>11</v>
      </c>
    </row>
    <row s="1645" customFormat="1" customHeight="1" ht="11.549999999999999">
      <c r="A259" s="991"/>
      <c r="B259" s="1640"/>
      <c r="C259" s="1640"/>
      <c r="D259" s="355"/>
      <c r="J259" s="1645"/>
      <c r="K259" s="1645"/>
      <c r="L259" s="1645"/>
      <c r="N259" s="1164"/>
      <c r="O259" s="1640"/>
      <c r="P259" s="1640"/>
      <c r="Q259" s="1164"/>
      <c r="R259" s="1164"/>
      <c r="S259" s="1164"/>
      <c r="T259" s="1164"/>
      <c r="U259" s="1640"/>
      <c r="V259" s="1164"/>
      <c r="W259" s="1164"/>
      <c r="X259" s="548"/>
      <c r="Y259" s="1164"/>
      <c r="Z259" s="1164"/>
      <c r="AA259" s="1164"/>
      <c r="AB259" s="1164"/>
      <c r="AC259" s="1164"/>
      <c r="AD259" s="1636"/>
      <c r="AE259" s="570"/>
      <c r="AF259" s="570"/>
      <c r="AG259" s="570"/>
      <c r="AH259" s="570"/>
      <c r="AI259" s="1645">
        <v>11</v>
      </c>
    </row>
    <row s="1645" customFormat="1" customHeight="1" ht="11.549999999999999">
      <c r="A260" s="991"/>
      <c r="B260" s="1640"/>
      <c r="C260" s="1640"/>
      <c r="D260" s="355"/>
      <c r="J260" s="1645"/>
      <c r="K260" s="1645"/>
      <c r="L260" s="1645"/>
      <c r="N260" s="1164"/>
      <c r="O260" s="1640"/>
      <c r="P260" s="1640"/>
      <c r="Q260" s="1164"/>
      <c r="R260" s="1164"/>
      <c r="S260" s="1164"/>
      <c r="T260" s="1164"/>
      <c r="U260" s="1640"/>
      <c r="V260" s="1164"/>
      <c r="W260" s="1164"/>
      <c r="X260" s="548"/>
      <c r="Y260" s="1164"/>
      <c r="Z260" s="1164"/>
      <c r="AA260" s="1164"/>
      <c r="AB260" s="1164"/>
      <c r="AC260" s="1164"/>
      <c r="AD260" s="1636"/>
      <c r="AE260" s="570"/>
      <c r="AF260" s="570"/>
      <c r="AG260" s="570"/>
      <c r="AH260" s="570"/>
      <c r="AI260" s="1645">
        <v>11</v>
      </c>
    </row>
    <row s="1645" customFormat="1" customHeight="1" ht="11.549999999999999">
      <c r="A261" s="991"/>
      <c r="B261" s="1640"/>
      <c r="C261" s="1640"/>
      <c r="D261" s="355"/>
      <c r="J261" s="1645"/>
      <c r="K261" s="1645"/>
      <c r="L261" s="1645"/>
      <c r="N261" s="1164"/>
      <c r="O261" s="1640"/>
      <c r="P261" s="1640"/>
      <c r="Q261" s="1164"/>
      <c r="R261" s="1164"/>
      <c r="S261" s="1164"/>
      <c r="T261" s="1164"/>
      <c r="U261" s="1640"/>
      <c r="V261" s="1164"/>
      <c r="W261" s="1164"/>
      <c r="X261" s="548"/>
      <c r="Y261" s="1164"/>
      <c r="Z261" s="1164"/>
      <c r="AA261" s="1164"/>
      <c r="AB261" s="1164"/>
      <c r="AC261" s="1164"/>
      <c r="AD261" s="1636"/>
      <c r="AE261" s="570"/>
      <c r="AF261" s="570"/>
      <c r="AG261" s="570"/>
      <c r="AH261" s="570"/>
      <c r="AI261" s="1645">
        <v>11</v>
      </c>
    </row>
    <row s="1645" customFormat="1" customHeight="1" ht="11.549999999999999">
      <c r="A262" s="991"/>
      <c r="B262" s="1640"/>
      <c r="C262" s="1640"/>
      <c r="D262" s="355"/>
      <c r="J262" s="1645"/>
      <c r="K262" s="1645"/>
      <c r="L262" s="1645"/>
      <c r="N262" s="1164"/>
      <c r="O262" s="1640"/>
      <c r="P262" s="1640"/>
      <c r="Q262" s="1164"/>
      <c r="R262" s="1164"/>
      <c r="S262" s="1164"/>
      <c r="T262" s="1164"/>
      <c r="U262" s="1640"/>
      <c r="V262" s="1164"/>
      <c r="W262" s="1164"/>
      <c r="X262" s="548"/>
      <c r="Y262" s="1164"/>
      <c r="Z262" s="1164"/>
      <c r="AA262" s="1164"/>
      <c r="AB262" s="1164"/>
      <c r="AC262" s="1164"/>
      <c r="AD262" s="1636"/>
      <c r="AE262" s="570"/>
      <c r="AF262" s="570"/>
      <c r="AG262" s="570"/>
      <c r="AH262" s="570"/>
      <c r="AI262" s="1645">
        <v>11</v>
      </c>
    </row>
    <row s="1645" customFormat="1" customHeight="1" ht="11.549999999999999">
      <c r="A263" s="991"/>
      <c r="B263" s="1640"/>
      <c r="C263" s="1640"/>
      <c r="D263" s="355"/>
      <c r="J263" s="1645"/>
      <c r="K263" s="1645"/>
      <c r="L263" s="1645"/>
      <c r="N263" s="1164"/>
      <c r="O263" s="1640"/>
      <c r="P263" s="1640"/>
      <c r="Q263" s="1164"/>
      <c r="R263" s="1164"/>
      <c r="S263" s="1164"/>
      <c r="T263" s="1164"/>
      <c r="U263" s="1640"/>
      <c r="V263" s="1164"/>
      <c r="W263" s="1164"/>
      <c r="X263" s="548"/>
      <c r="Y263" s="1164"/>
      <c r="Z263" s="1164"/>
      <c r="AA263" s="1164"/>
      <c r="AB263" s="1164"/>
      <c r="AC263" s="1164"/>
      <c r="AD263" s="1636"/>
      <c r="AE263" s="570"/>
      <c r="AF263" s="570"/>
      <c r="AG263" s="570"/>
      <c r="AH263" s="570"/>
      <c r="AI263" s="1645">
        <v>11</v>
      </c>
    </row>
    <row s="1645" customFormat="1" customHeight="1" ht="11.549999999999999">
      <c r="A264" s="991"/>
      <c r="B264" s="1640"/>
      <c r="C264" s="1640"/>
      <c r="D264" s="355"/>
      <c r="J264" s="1645"/>
      <c r="K264" s="1645"/>
      <c r="L264" s="1645"/>
      <c r="N264" s="1164"/>
      <c r="O264" s="1640"/>
      <c r="P264" s="1640"/>
      <c r="Q264" s="1164"/>
      <c r="R264" s="1164"/>
      <c r="S264" s="1164"/>
      <c r="T264" s="1164"/>
      <c r="U264" s="1640"/>
      <c r="V264" s="1164"/>
      <c r="W264" s="1164"/>
      <c r="X264" s="548"/>
      <c r="Y264" s="1164"/>
      <c r="Z264" s="1164"/>
      <c r="AA264" s="1164"/>
      <c r="AB264" s="1164"/>
      <c r="AC264" s="1164"/>
      <c r="AD264" s="1636"/>
      <c r="AE264" s="570"/>
      <c r="AF264" s="570"/>
      <c r="AG264" s="570"/>
      <c r="AH264" s="570"/>
      <c r="AI264" s="1645">
        <v>11</v>
      </c>
    </row>
    <row s="1645" customFormat="1" customHeight="1" ht="11.549999999999999">
      <c r="A265" s="991"/>
      <c r="B265" s="1640"/>
      <c r="C265" s="1640"/>
      <c r="D265" s="355"/>
      <c r="J265" s="1645"/>
      <c r="K265" s="1645"/>
      <c r="L265" s="1645"/>
      <c r="N265" s="1164"/>
      <c r="O265" s="1640"/>
      <c r="P265" s="1640"/>
      <c r="Q265" s="1164"/>
      <c r="R265" s="1164"/>
      <c r="S265" s="1164"/>
      <c r="T265" s="1164"/>
      <c r="U265" s="1640"/>
      <c r="V265" s="1164"/>
      <c r="W265" s="1164"/>
      <c r="X265" s="548"/>
      <c r="Y265" s="1164"/>
      <c r="Z265" s="1164"/>
      <c r="AA265" s="1164"/>
      <c r="AB265" s="1164"/>
      <c r="AC265" s="1164"/>
      <c r="AD265" s="1636"/>
      <c r="AE265" s="570"/>
      <c r="AF265" s="570"/>
      <c r="AG265" s="570"/>
      <c r="AH265" s="570"/>
      <c r="AI265" s="1645">
        <v>11</v>
      </c>
    </row>
    <row s="1645" customFormat="1" customHeight="1" ht="11.549999999999999">
      <c r="A266" s="991"/>
      <c r="B266" s="1640"/>
      <c r="C266" s="1640"/>
      <c r="D266" s="355"/>
      <c r="J266" s="1645"/>
      <c r="K266" s="1645"/>
      <c r="L266" s="1645"/>
      <c r="N266" s="1164"/>
      <c r="O266" s="1640"/>
      <c r="P266" s="1640"/>
      <c r="Q266" s="1164"/>
      <c r="R266" s="1164"/>
      <c r="S266" s="1164"/>
      <c r="T266" s="1164"/>
      <c r="U266" s="1640"/>
      <c r="V266" s="1164"/>
      <c r="W266" s="1164"/>
      <c r="X266" s="548"/>
      <c r="Y266" s="1164"/>
      <c r="Z266" s="1164"/>
      <c r="AA266" s="1164"/>
      <c r="AB266" s="1164"/>
      <c r="AC266" s="1164"/>
      <c r="AD266" s="1636"/>
      <c r="AE266" s="570"/>
      <c r="AF266" s="570"/>
      <c r="AG266" s="570"/>
      <c r="AH266" s="570"/>
      <c r="AI266" s="1645">
        <v>11</v>
      </c>
    </row>
    <row s="1645" customFormat="1" customHeight="1" ht="11.549999999999999">
      <c r="A267" s="991"/>
      <c r="B267" s="1640"/>
      <c r="C267" s="1640"/>
      <c r="D267" s="355"/>
      <c r="J267" s="1645"/>
      <c r="K267" s="1645"/>
      <c r="L267" s="1645"/>
      <c r="N267" s="1164"/>
      <c r="O267" s="1640"/>
      <c r="P267" s="1640"/>
      <c r="Q267" s="1164"/>
      <c r="R267" s="1164"/>
      <c r="S267" s="1164"/>
      <c r="T267" s="1164"/>
      <c r="U267" s="1640"/>
      <c r="V267" s="1164"/>
      <c r="W267" s="1164"/>
      <c r="X267" s="548"/>
      <c r="Y267" s="1164"/>
      <c r="Z267" s="1164"/>
      <c r="AA267" s="1164"/>
      <c r="AB267" s="1164"/>
      <c r="AC267" s="1164"/>
      <c r="AD267" s="1636"/>
      <c r="AE267" s="570"/>
      <c r="AF267" s="570"/>
      <c r="AG267" s="570"/>
      <c r="AH267" s="570"/>
      <c r="AI267" s="1645">
        <v>11</v>
      </c>
    </row>
    <row s="1645" customFormat="1" customHeight="1" ht="11.549999999999999">
      <c r="A268" s="991"/>
      <c r="B268" s="1640"/>
      <c r="C268" s="1640"/>
      <c r="D268" s="355"/>
      <c r="J268" s="1645"/>
      <c r="K268" s="1645"/>
      <c r="L268" s="1645"/>
      <c r="N268" s="1164"/>
      <c r="O268" s="1640"/>
      <c r="P268" s="1640"/>
      <c r="Q268" s="1164"/>
      <c r="R268" s="1164"/>
      <c r="S268" s="1164"/>
      <c r="T268" s="1164"/>
      <c r="U268" s="1640"/>
      <c r="V268" s="1164"/>
      <c r="W268" s="1164"/>
      <c r="X268" s="548"/>
      <c r="Y268" s="1164"/>
      <c r="Z268" s="1164"/>
      <c r="AA268" s="1164"/>
      <c r="AB268" s="1164"/>
      <c r="AC268" s="1164"/>
      <c r="AD268" s="1636"/>
      <c r="AE268" s="570"/>
      <c r="AF268" s="570"/>
      <c r="AG268" s="570"/>
      <c r="AH268" s="570"/>
      <c r="AI268" s="1645">
        <v>11</v>
      </c>
    </row>
    <row s="1645" customFormat="1" customHeight="1" ht="11.549999999999999">
      <c r="A269" s="991"/>
      <c r="B269" s="1640"/>
      <c r="C269" s="1640"/>
      <c r="D269" s="355"/>
      <c r="J269" s="1645"/>
      <c r="K269" s="1645"/>
      <c r="L269" s="1645"/>
      <c r="N269" s="1164"/>
      <c r="O269" s="1640"/>
      <c r="P269" s="1640"/>
      <c r="Q269" s="1164"/>
      <c r="R269" s="1164"/>
      <c r="S269" s="1164"/>
      <c r="T269" s="1164"/>
      <c r="U269" s="1640"/>
      <c r="V269" s="1164"/>
      <c r="W269" s="1164"/>
      <c r="X269" s="548"/>
      <c r="Y269" s="1164"/>
      <c r="Z269" s="1164"/>
      <c r="AA269" s="1164"/>
      <c r="AB269" s="1164"/>
      <c r="AC269" s="1164"/>
      <c r="AD269" s="1636"/>
      <c r="AE269" s="570"/>
      <c r="AF269" s="570"/>
      <c r="AG269" s="570"/>
      <c r="AH269" s="570"/>
      <c r="AI269" s="1645">
        <v>11</v>
      </c>
    </row>
    <row s="1645" customFormat="1" customHeight="1" ht="11.549999999999999">
      <c r="A270" s="991"/>
      <c r="B270" s="1640"/>
      <c r="C270" s="1640"/>
      <c r="D270" s="355"/>
      <c r="J270" s="1645"/>
      <c r="K270" s="1645"/>
      <c r="L270" s="1645"/>
      <c r="N270" s="1164"/>
      <c r="O270" s="1640"/>
      <c r="P270" s="1640"/>
      <c r="Q270" s="1164"/>
      <c r="R270" s="1164"/>
      <c r="S270" s="1164"/>
      <c r="T270" s="1164"/>
      <c r="U270" s="1640"/>
      <c r="V270" s="1164"/>
      <c r="W270" s="1164"/>
      <c r="X270" s="548"/>
      <c r="Y270" s="1164"/>
      <c r="Z270" s="1164"/>
      <c r="AA270" s="1164"/>
      <c r="AB270" s="1164"/>
      <c r="AC270" s="1164"/>
      <c r="AD270" s="1636"/>
      <c r="AE270" s="570"/>
      <c r="AF270" s="570"/>
      <c r="AG270" s="570"/>
      <c r="AH270" s="570"/>
      <c r="AI270" s="1645">
        <v>11</v>
      </c>
    </row>
    <row s="1645" customFormat="1" customHeight="1" ht="11.549999999999999">
      <c r="A271" s="991"/>
      <c r="B271" s="1640"/>
      <c r="C271" s="1640"/>
      <c r="D271" s="355"/>
      <c r="J271" s="1645"/>
      <c r="K271" s="1645"/>
      <c r="L271" s="1645"/>
      <c r="N271" s="1164"/>
      <c r="O271" s="1640"/>
      <c r="P271" s="1640"/>
      <c r="Q271" s="1164"/>
      <c r="R271" s="1164"/>
      <c r="S271" s="1164"/>
      <c r="T271" s="1164"/>
      <c r="U271" s="1640"/>
      <c r="V271" s="1164"/>
      <c r="W271" s="1164"/>
      <c r="X271" s="548"/>
      <c r="Y271" s="1164"/>
      <c r="Z271" s="1164"/>
      <c r="AA271" s="1164"/>
      <c r="AB271" s="1164"/>
      <c r="AC271" s="1164"/>
      <c r="AD271" s="1636"/>
      <c r="AE271" s="570"/>
      <c r="AF271" s="570"/>
      <c r="AG271" s="570"/>
      <c r="AH271" s="570"/>
      <c r="AI271" s="1645">
        <v>11</v>
      </c>
    </row>
    <row s="1645" customFormat="1" customHeight="1" ht="11.549999999999999">
      <c r="A272" s="991"/>
      <c r="B272" s="1640"/>
      <c r="C272" s="1640"/>
      <c r="D272" s="355"/>
      <c r="J272" s="1645"/>
      <c r="K272" s="1645"/>
      <c r="L272" s="1645"/>
      <c r="N272" s="1164"/>
      <c r="O272" s="1640"/>
      <c r="P272" s="1640"/>
      <c r="Q272" s="1164"/>
      <c r="R272" s="1164"/>
      <c r="S272" s="1164"/>
      <c r="T272" s="1164"/>
      <c r="U272" s="1640"/>
      <c r="V272" s="1164"/>
      <c r="W272" s="1164"/>
      <c r="X272" s="548"/>
      <c r="Y272" s="1164"/>
      <c r="Z272" s="1164"/>
      <c r="AA272" s="1164"/>
      <c r="AB272" s="1164"/>
      <c r="AC272" s="1164"/>
      <c r="AD272" s="1636"/>
      <c r="AE272" s="570"/>
      <c r="AF272" s="570"/>
      <c r="AG272" s="570"/>
      <c r="AH272" s="570"/>
      <c r="AI272" s="1645">
        <v>11</v>
      </c>
    </row>
    <row s="1645" customFormat="1" customHeight="1" ht="11.549999999999999">
      <c r="A273" s="991"/>
      <c r="B273" s="1640"/>
      <c r="C273" s="1640"/>
      <c r="D273" s="355"/>
      <c r="J273" s="1645"/>
      <c r="K273" s="1645"/>
      <c r="L273" s="1645"/>
      <c r="N273" s="1164"/>
      <c r="O273" s="1640"/>
      <c r="P273" s="1640"/>
      <c r="Q273" s="1164"/>
      <c r="R273" s="1164"/>
      <c r="S273" s="1164"/>
      <c r="T273" s="1164"/>
      <c r="U273" s="1640"/>
      <c r="V273" s="1164"/>
      <c r="W273" s="1164"/>
      <c r="X273" s="548"/>
      <c r="Y273" s="1164"/>
      <c r="Z273" s="1164"/>
      <c r="AA273" s="1164"/>
      <c r="AB273" s="1164"/>
      <c r="AC273" s="1164"/>
      <c r="AD273" s="1636"/>
      <c r="AE273" s="570"/>
      <c r="AF273" s="570"/>
      <c r="AG273" s="570"/>
      <c r="AH273" s="570"/>
      <c r="AI273" s="1645">
        <v>11</v>
      </c>
    </row>
    <row s="1645" customFormat="1" customHeight="1" ht="11.549999999999999">
      <c r="A274" s="991"/>
      <c r="B274" s="1640"/>
      <c r="C274" s="1640"/>
      <c r="D274" s="355"/>
      <c r="J274" s="1645"/>
      <c r="K274" s="1645"/>
      <c r="L274" s="1645"/>
      <c r="N274" s="1164"/>
      <c r="O274" s="1640"/>
      <c r="P274" s="1640"/>
      <c r="Q274" s="1164"/>
      <c r="R274" s="1164"/>
      <c r="S274" s="1164"/>
      <c r="T274" s="1164"/>
      <c r="U274" s="1640"/>
      <c r="V274" s="1164"/>
      <c r="W274" s="1164"/>
      <c r="X274" s="548"/>
      <c r="Y274" s="1164"/>
      <c r="Z274" s="1164"/>
      <c r="AA274" s="1164"/>
      <c r="AB274" s="1164"/>
      <c r="AC274" s="1164"/>
      <c r="AD274" s="1636"/>
      <c r="AE274" s="570"/>
      <c r="AF274" s="570"/>
      <c r="AG274" s="570"/>
      <c r="AH274" s="570"/>
      <c r="AI274" s="1645">
        <v>11</v>
      </c>
    </row>
    <row s="1645" customFormat="1" customHeight="1" ht="11.549999999999999">
      <c r="A275" s="991"/>
      <c r="B275" s="1640"/>
      <c r="C275" s="1640"/>
      <c r="D275" s="355"/>
      <c r="J275" s="1645"/>
      <c r="K275" s="1645"/>
      <c r="L275" s="1645"/>
      <c r="N275" s="1164"/>
      <c r="O275" s="1640"/>
      <c r="P275" s="1640"/>
      <c r="Q275" s="1164"/>
      <c r="R275" s="1164"/>
      <c r="S275" s="1164"/>
      <c r="T275" s="1164"/>
      <c r="U275" s="1640"/>
      <c r="V275" s="1164"/>
      <c r="W275" s="1164"/>
      <c r="X275" s="548"/>
      <c r="Y275" s="1164"/>
      <c r="Z275" s="1164"/>
      <c r="AA275" s="1164"/>
      <c r="AB275" s="1164"/>
      <c r="AC275" s="1164"/>
      <c r="AD275" s="1636"/>
      <c r="AE275" s="570"/>
      <c r="AF275" s="570"/>
      <c r="AG275" s="570"/>
      <c r="AH275" s="570"/>
      <c r="AI275" s="1645">
        <v>11</v>
      </c>
    </row>
    <row s="1645" customFormat="1" customHeight="1" ht="11.549999999999999">
      <c r="A276" s="991"/>
      <c r="B276" s="1640"/>
      <c r="C276" s="1640"/>
      <c r="D276" s="355"/>
      <c r="J276" s="1645"/>
      <c r="K276" s="1645"/>
      <c r="L276" s="1645"/>
      <c r="N276" s="1164"/>
      <c r="O276" s="1640"/>
      <c r="P276" s="1640"/>
      <c r="Q276" s="1164"/>
      <c r="R276" s="1164"/>
      <c r="S276" s="1164"/>
      <c r="T276" s="1164"/>
      <c r="U276" s="1640"/>
      <c r="V276" s="1164"/>
      <c r="W276" s="1164"/>
      <c r="X276" s="548"/>
      <c r="Y276" s="1164"/>
      <c r="Z276" s="1164"/>
      <c r="AA276" s="1164"/>
      <c r="AB276" s="1164"/>
      <c r="AC276" s="1164"/>
      <c r="AD276" s="1636"/>
      <c r="AE276" s="570"/>
      <c r="AF276" s="570"/>
      <c r="AG276" s="570"/>
      <c r="AH276" s="570"/>
      <c r="AI276" s="1645">
        <v>11</v>
      </c>
    </row>
    <row s="1645" customFormat="1" customHeight="1" ht="11.549999999999999">
      <c r="A277" s="991"/>
      <c r="B277" s="1640"/>
      <c r="C277" s="1640"/>
      <c r="D277" s="355"/>
      <c r="J277" s="1645"/>
      <c r="K277" s="1645"/>
      <c r="L277" s="1645"/>
      <c r="N277" s="1164"/>
      <c r="O277" s="1640"/>
      <c r="P277" s="1640"/>
      <c r="Q277" s="1164"/>
      <c r="R277" s="1164"/>
      <c r="S277" s="1164"/>
      <c r="T277" s="1164"/>
      <c r="U277" s="1640"/>
      <c r="V277" s="1164"/>
      <c r="W277" s="1164"/>
      <c r="X277" s="548"/>
      <c r="Y277" s="1164"/>
      <c r="Z277" s="1164"/>
      <c r="AA277" s="1164"/>
      <c r="AB277" s="1164"/>
      <c r="AC277" s="1164"/>
      <c r="AD277" s="1636"/>
      <c r="AE277" s="570"/>
      <c r="AF277" s="570"/>
      <c r="AG277" s="570"/>
      <c r="AH277" s="570"/>
      <c r="AI277" s="1645">
        <v>11</v>
      </c>
    </row>
    <row s="1645" customFormat="1" customHeight="1" ht="11.549999999999999">
      <c r="A278" s="991"/>
      <c r="B278" s="1640"/>
      <c r="C278" s="1640"/>
      <c r="D278" s="355"/>
      <c r="J278" s="1645"/>
      <c r="K278" s="1645"/>
      <c r="L278" s="1645"/>
      <c r="N278" s="1164"/>
      <c r="O278" s="1640"/>
      <c r="P278" s="1640"/>
      <c r="Q278" s="1164"/>
      <c r="R278" s="1164"/>
      <c r="S278" s="1164"/>
      <c r="T278" s="1164"/>
      <c r="U278" s="1640"/>
      <c r="V278" s="1164"/>
      <c r="W278" s="1164"/>
      <c r="X278" s="548"/>
      <c r="Y278" s="1164"/>
      <c r="Z278" s="1164"/>
      <c r="AA278" s="1164"/>
      <c r="AB278" s="1164"/>
      <c r="AC278" s="1164"/>
      <c r="AD278" s="1636"/>
      <c r="AE278" s="570"/>
      <c r="AF278" s="570"/>
      <c r="AG278" s="570"/>
      <c r="AH278" s="570"/>
      <c r="AI278" s="1645">
        <v>11</v>
      </c>
    </row>
    <row s="1645" customFormat="1" customHeight="1" ht="11.549999999999999">
      <c r="A279" s="991"/>
      <c r="B279" s="1640"/>
      <c r="C279" s="1640"/>
      <c r="D279" s="355"/>
      <c r="J279" s="1645"/>
      <c r="K279" s="1645"/>
      <c r="L279" s="1645"/>
      <c r="N279" s="1164"/>
      <c r="O279" s="1640"/>
      <c r="P279" s="1640"/>
      <c r="Q279" s="1164"/>
      <c r="R279" s="1164"/>
      <c r="S279" s="1164"/>
      <c r="T279" s="1164"/>
      <c r="U279" s="1640"/>
      <c r="V279" s="1164"/>
      <c r="W279" s="1164"/>
      <c r="X279" s="548"/>
      <c r="Y279" s="1164"/>
      <c r="Z279" s="1164"/>
      <c r="AA279" s="1164"/>
      <c r="AB279" s="1164"/>
      <c r="AC279" s="1164"/>
      <c r="AD279" s="1636"/>
      <c r="AE279" s="570"/>
      <c r="AF279" s="570"/>
      <c r="AG279" s="570"/>
      <c r="AH279" s="570"/>
      <c r="AI279" s="1645">
        <v>11</v>
      </c>
    </row>
    <row s="1645" customFormat="1" customHeight="1" ht="11.549999999999999">
      <c r="A280" s="991"/>
      <c r="B280" s="1640"/>
      <c r="C280" s="1640"/>
      <c r="D280" s="355"/>
      <c r="J280" s="1645"/>
      <c r="K280" s="1645"/>
      <c r="L280" s="1645"/>
      <c r="N280" s="1164"/>
      <c r="O280" s="1640"/>
      <c r="P280" s="1640"/>
      <c r="Q280" s="1164"/>
      <c r="R280" s="1164"/>
      <c r="S280" s="1164"/>
      <c r="T280" s="1164"/>
      <c r="U280" s="1640"/>
      <c r="V280" s="1164"/>
      <c r="W280" s="1164"/>
      <c r="X280" s="548"/>
      <c r="Y280" s="1164"/>
      <c r="Z280" s="1164"/>
      <c r="AA280" s="1164"/>
      <c r="AB280" s="1164"/>
      <c r="AC280" s="1164"/>
      <c r="AD280" s="1636"/>
      <c r="AE280" s="570"/>
      <c r="AF280" s="570"/>
      <c r="AG280" s="570"/>
      <c r="AH280" s="570"/>
      <c r="AI280" s="1645">
        <v>11</v>
      </c>
    </row>
    <row s="1645" customFormat="1" customHeight="1" ht="11.549999999999999">
      <c r="A281" s="991"/>
      <c r="B281" s="1640"/>
      <c r="C281" s="1640"/>
      <c r="D281" s="355"/>
      <c r="J281" s="1645"/>
      <c r="K281" s="1645"/>
      <c r="L281" s="1645"/>
      <c r="N281" s="1164"/>
      <c r="O281" s="1640"/>
      <c r="P281" s="1640"/>
      <c r="Q281" s="1164"/>
      <c r="R281" s="1164"/>
      <c r="S281" s="1164"/>
      <c r="T281" s="1164"/>
      <c r="U281" s="1640"/>
      <c r="V281" s="1164"/>
      <c r="W281" s="1164"/>
      <c r="X281" s="548"/>
      <c r="Y281" s="1164"/>
      <c r="Z281" s="1164"/>
      <c r="AA281" s="1164"/>
      <c r="AB281" s="1164"/>
      <c r="AC281" s="1164"/>
      <c r="AD281" s="1636"/>
      <c r="AE281" s="570"/>
      <c r="AF281" s="570"/>
      <c r="AG281" s="570"/>
      <c r="AH281" s="570"/>
      <c r="AI281" s="1645">
        <v>11</v>
      </c>
    </row>
    <row s="1645" customFormat="1" customHeight="1" ht="11.549999999999999">
      <c r="A282" s="991"/>
      <c r="B282" s="1640"/>
      <c r="C282" s="1640"/>
      <c r="D282" s="355"/>
      <c r="J282" s="1645"/>
      <c r="K282" s="1645"/>
      <c r="L282" s="1645"/>
      <c r="N282" s="1164"/>
      <c r="O282" s="1640"/>
      <c r="P282" s="1640"/>
      <c r="Q282" s="1164"/>
      <c r="R282" s="1164"/>
      <c r="S282" s="1164"/>
      <c r="T282" s="1164"/>
      <c r="U282" s="1640"/>
      <c r="V282" s="1164"/>
      <c r="W282" s="1164"/>
      <c r="X282" s="548"/>
      <c r="Y282" s="1164"/>
      <c r="Z282" s="1164"/>
      <c r="AA282" s="1164"/>
      <c r="AB282" s="1164"/>
      <c r="AC282" s="1164"/>
      <c r="AD282" s="1636"/>
      <c r="AE282" s="570"/>
      <c r="AF282" s="570"/>
      <c r="AG282" s="570"/>
      <c r="AH282" s="570"/>
      <c r="AI282" s="1645">
        <v>11</v>
      </c>
    </row>
    <row s="1645" customFormat="1" customHeight="1" ht="11.549999999999999">
      <c r="A283" s="991"/>
      <c r="B283" s="1640"/>
      <c r="C283" s="1640"/>
      <c r="D283" s="355"/>
      <c r="J283" s="1645"/>
      <c r="K283" s="1645"/>
      <c r="L283" s="1645"/>
      <c r="N283" s="1164"/>
      <c r="O283" s="1640"/>
      <c r="P283" s="1640"/>
      <c r="Q283" s="1164"/>
      <c r="R283" s="1164"/>
      <c r="S283" s="1164"/>
      <c r="T283" s="1164"/>
      <c r="U283" s="1640"/>
      <c r="V283" s="1164"/>
      <c r="W283" s="1164"/>
      <c r="X283" s="548"/>
      <c r="Y283" s="1164"/>
      <c r="Z283" s="1164"/>
      <c r="AA283" s="1164"/>
      <c r="AB283" s="1164"/>
      <c r="AC283" s="1164"/>
      <c r="AD283" s="1636"/>
      <c r="AE283" s="570"/>
      <c r="AF283" s="570"/>
      <c r="AG283" s="570"/>
      <c r="AH283" s="570"/>
      <c r="AI283" s="1645">
        <v>11</v>
      </c>
    </row>
    <row s="1645" customFormat="1" customHeight="1" ht="11.549999999999999">
      <c r="A284" s="991"/>
      <c r="B284" s="1640"/>
      <c r="C284" s="1640"/>
      <c r="D284" s="355"/>
      <c r="J284" s="1645"/>
      <c r="K284" s="1645"/>
      <c r="L284" s="1645"/>
      <c r="N284" s="1164"/>
      <c r="O284" s="1640"/>
      <c r="P284" s="1640"/>
      <c r="Q284" s="1164"/>
      <c r="R284" s="1164"/>
      <c r="S284" s="1164"/>
      <c r="T284" s="1164"/>
      <c r="U284" s="1640"/>
      <c r="V284" s="1164"/>
      <c r="W284" s="1164"/>
      <c r="X284" s="548"/>
      <c r="Y284" s="1164"/>
      <c r="Z284" s="1164"/>
      <c r="AA284" s="1164"/>
      <c r="AB284" s="1164"/>
      <c r="AC284" s="1164"/>
      <c r="AD284" s="1636"/>
      <c r="AE284" s="570"/>
      <c r="AF284" s="570"/>
      <c r="AG284" s="570"/>
      <c r="AH284" s="570"/>
      <c r="AI284" s="1645">
        <v>11</v>
      </c>
    </row>
    <row s="1645" customFormat="1" customHeight="1" ht="11.549999999999999">
      <c r="A285" s="991"/>
      <c r="B285" s="1640"/>
      <c r="C285" s="1640"/>
      <c r="D285" s="355"/>
      <c r="J285" s="1645"/>
      <c r="K285" s="1645"/>
      <c r="L285" s="1645"/>
      <c r="N285" s="1164"/>
      <c r="O285" s="1640"/>
      <c r="P285" s="1640"/>
      <c r="Q285" s="1164"/>
      <c r="R285" s="1164"/>
      <c r="S285" s="1164"/>
      <c r="T285" s="1164"/>
      <c r="U285" s="1640"/>
      <c r="V285" s="1164"/>
      <c r="W285" s="1164"/>
      <c r="X285" s="548"/>
      <c r="Y285" s="1164"/>
      <c r="Z285" s="1164"/>
      <c r="AA285" s="1164"/>
      <c r="AB285" s="1164"/>
      <c r="AC285" s="1164"/>
      <c r="AD285" s="1636"/>
      <c r="AE285" s="570"/>
      <c r="AF285" s="570"/>
      <c r="AG285" s="570"/>
      <c r="AH285" s="570"/>
      <c r="AI285" s="1645">
        <v>11</v>
      </c>
    </row>
    <row s="1645" customFormat="1" customHeight="1" ht="11.549999999999999">
      <c r="A286" s="991"/>
      <c r="B286" s="1640"/>
      <c r="C286" s="1640"/>
      <c r="D286" s="355"/>
      <c r="J286" s="1645"/>
      <c r="K286" s="1645"/>
      <c r="L286" s="1645"/>
      <c r="N286" s="1164"/>
      <c r="O286" s="1640"/>
      <c r="P286" s="1640"/>
      <c r="Q286" s="1164"/>
      <c r="R286" s="1164"/>
      <c r="S286" s="1164"/>
      <c r="T286" s="1164"/>
      <c r="U286" s="1640"/>
      <c r="V286" s="1164"/>
      <c r="W286" s="1164"/>
      <c r="X286" s="548"/>
      <c r="Y286" s="1164"/>
      <c r="Z286" s="1164"/>
      <c r="AA286" s="1164"/>
      <c r="AB286" s="1164"/>
      <c r="AC286" s="1164"/>
      <c r="AD286" s="1636"/>
      <c r="AE286" s="570"/>
      <c r="AF286" s="570"/>
      <c r="AG286" s="570"/>
      <c r="AH286" s="570"/>
      <c r="AI286" s="1645">
        <v>11</v>
      </c>
    </row>
    <row s="1645" customFormat="1" customHeight="1" ht="11.549999999999999">
      <c r="A287" s="991"/>
      <c r="B287" s="1640"/>
      <c r="C287" s="1640"/>
      <c r="D287" s="355"/>
      <c r="J287" s="1645"/>
      <c r="K287" s="1645"/>
      <c r="L287" s="1645"/>
      <c r="N287" s="1164"/>
      <c r="O287" s="1640"/>
      <c r="P287" s="1640"/>
      <c r="Q287" s="1164"/>
      <c r="R287" s="1164"/>
      <c r="S287" s="1164"/>
      <c r="T287" s="1164"/>
      <c r="U287" s="1640"/>
      <c r="V287" s="1164"/>
      <c r="W287" s="1164"/>
      <c r="X287" s="548"/>
      <c r="Y287" s="1164"/>
      <c r="Z287" s="1164"/>
      <c r="AA287" s="1164"/>
      <c r="AB287" s="1164"/>
      <c r="AC287" s="1164"/>
      <c r="AD287" s="1636"/>
      <c r="AE287" s="570"/>
      <c r="AF287" s="570"/>
      <c r="AG287" s="570"/>
      <c r="AH287" s="570"/>
      <c r="AI287" s="1645">
        <v>11</v>
      </c>
    </row>
    <row s="1645" customFormat="1" customHeight="1" ht="11.549999999999999">
      <c r="A288" s="991"/>
      <c r="B288" s="1640"/>
      <c r="C288" s="1640"/>
      <c r="D288" s="355"/>
      <c r="J288" s="1645"/>
      <c r="K288" s="1645"/>
      <c r="L288" s="1645"/>
      <c r="N288" s="1164"/>
      <c r="O288" s="1640"/>
      <c r="P288" s="1640"/>
      <c r="Q288" s="1164"/>
      <c r="R288" s="1164"/>
      <c r="S288" s="1164"/>
      <c r="T288" s="1164"/>
      <c r="U288" s="1640"/>
      <c r="V288" s="1164"/>
      <c r="W288" s="1164"/>
      <c r="X288" s="548"/>
      <c r="Y288" s="1164"/>
      <c r="Z288" s="1164"/>
      <c r="AA288" s="1164"/>
      <c r="AB288" s="1164"/>
      <c r="AC288" s="1164"/>
      <c r="AD288" s="1636"/>
      <c r="AE288" s="570"/>
      <c r="AF288" s="570"/>
      <c r="AG288" s="570"/>
      <c r="AH288" s="570"/>
      <c r="AI288" s="1645">
        <v>11</v>
      </c>
    </row>
    <row customHeight="1" ht="11.549999999999999">
      <c r="J289" s="1639"/>
      <c r="K289" s="1639"/>
      <c r="L289" s="1639"/>
      <c r="AI289" s="1635">
        <v>11</v>
      </c>
    </row>
    <row customHeight="1" ht="11.549999999999999">
      <c r="J290" s="1639"/>
      <c r="K290" s="1639"/>
      <c r="L290" s="1639"/>
      <c r="AI290" s="1635">
        <v>11</v>
      </c>
    </row>
    <row customHeight="1" ht="11.549999999999999">
      <c r="J291" s="1639"/>
      <c r="K291" s="1639"/>
      <c r="L291" s="1639"/>
      <c r="AI291" s="1635">
        <v>11</v>
      </c>
    </row>
    <row customHeight="1" ht="11.549999999999999">
      <c r="A292" s="994"/>
      <c r="B292" s="1635"/>
      <c r="D292" s="1635"/>
      <c r="J292" s="1639"/>
      <c r="K292" s="1639"/>
      <c r="L292" s="1639"/>
      <c r="N292" s="1635"/>
      <c r="Q292" s="1635"/>
      <c r="R292" s="1635"/>
      <c r="S292" s="1635"/>
      <c r="T292" s="1635"/>
      <c r="V292" s="1635"/>
      <c r="W292" s="1635"/>
      <c r="X292" s="1635"/>
      <c r="Y292" s="1635"/>
      <c r="Z292" s="1635"/>
      <c r="AA292" s="1635"/>
      <c r="AB292" s="1635"/>
      <c r="AC292" s="1635"/>
      <c r="AD292" s="1635"/>
      <c r="AE292" s="1635"/>
      <c r="AF292" s="1635"/>
      <c r="AG292" s="1635"/>
      <c r="AH292" s="1635"/>
      <c r="AI292" s="1635">
        <v>11</v>
      </c>
    </row>
    <row customHeight="1" ht="11.549999999999999">
      <c r="A293" s="994"/>
      <c r="B293" s="1635"/>
      <c r="D293" s="1635"/>
      <c r="J293" s="1639"/>
      <c r="K293" s="1639"/>
      <c r="L293" s="1639"/>
      <c r="N293" s="1635"/>
      <c r="Q293" s="1635"/>
      <c r="R293" s="1635"/>
      <c r="S293" s="1635"/>
      <c r="T293" s="1635"/>
      <c r="V293" s="1635"/>
      <c r="W293" s="1635"/>
      <c r="X293" s="1635"/>
      <c r="Y293" s="1635"/>
      <c r="Z293" s="1635"/>
      <c r="AA293" s="1635"/>
      <c r="AB293" s="1635"/>
      <c r="AC293" s="1635"/>
      <c r="AD293" s="1635"/>
      <c r="AE293" s="1635"/>
      <c r="AF293" s="1635"/>
      <c r="AG293" s="1635"/>
      <c r="AH293" s="1635"/>
      <c r="AI293" s="1635">
        <v>11</v>
      </c>
    </row>
    <row customHeight="1" ht="11.549999999999999">
      <c r="A294" s="994"/>
      <c r="B294" s="1635"/>
      <c r="D294" s="1635"/>
      <c r="J294" s="1639"/>
      <c r="K294" s="1639"/>
      <c r="L294" s="1639"/>
      <c r="N294" s="1635"/>
      <c r="Q294" s="1635"/>
      <c r="R294" s="1635"/>
      <c r="S294" s="1635"/>
      <c r="T294" s="1635"/>
      <c r="V294" s="1635"/>
      <c r="W294" s="1635"/>
      <c r="X294" s="1635"/>
      <c r="Y294" s="1635"/>
      <c r="Z294" s="1635"/>
      <c r="AA294" s="1635"/>
      <c r="AB294" s="1635"/>
      <c r="AC294" s="1635"/>
      <c r="AD294" s="1635"/>
      <c r="AE294" s="1635"/>
      <c r="AF294" s="1635"/>
      <c r="AG294" s="1635"/>
      <c r="AH294" s="1635"/>
      <c r="AI294" s="1635">
        <v>11</v>
      </c>
    </row>
    <row customHeight="1" ht="11.549999999999999">
      <c r="A295" s="994"/>
      <c r="B295" s="1635"/>
      <c r="D295" s="1635"/>
      <c r="J295" s="1639"/>
      <c r="K295" s="1639"/>
      <c r="L295" s="1639"/>
      <c r="N295" s="1635"/>
      <c r="Q295" s="1635"/>
      <c r="R295" s="1635"/>
      <c r="S295" s="1635"/>
      <c r="T295" s="1635"/>
      <c r="V295" s="1635"/>
      <c r="W295" s="1635"/>
      <c r="X295" s="1635"/>
      <c r="Y295" s="1635"/>
      <c r="Z295" s="1635"/>
      <c r="AA295" s="1635"/>
      <c r="AB295" s="1635"/>
      <c r="AC295" s="1635"/>
      <c r="AD295" s="1635"/>
      <c r="AE295" s="1635"/>
      <c r="AF295" s="1635"/>
      <c r="AG295" s="1635"/>
      <c r="AH295" s="1635"/>
      <c r="AI295" s="1635">
        <v>11</v>
      </c>
    </row>
    <row customHeight="1" ht="11.549999999999999">
      <c r="A296" s="994"/>
      <c r="B296" s="1635"/>
      <c r="D296" s="1635"/>
      <c r="J296" s="1639"/>
      <c r="K296" s="1639"/>
      <c r="L296" s="1639"/>
      <c r="N296" s="1635"/>
      <c r="Q296" s="1635"/>
      <c r="R296" s="1635"/>
      <c r="S296" s="1635"/>
      <c r="T296" s="1635"/>
      <c r="V296" s="1635"/>
      <c r="W296" s="1635"/>
      <c r="X296" s="1635"/>
      <c r="Y296" s="1635"/>
      <c r="Z296" s="1635"/>
      <c r="AA296" s="1635"/>
      <c r="AB296" s="1635"/>
      <c r="AC296" s="1635"/>
      <c r="AD296" s="1635"/>
      <c r="AE296" s="1635"/>
      <c r="AF296" s="1635"/>
      <c r="AG296" s="1635"/>
      <c r="AH296" s="1635"/>
      <c r="AI296" s="1635">
        <v>11</v>
      </c>
    </row>
    <row customHeight="1" ht="11.549999999999999">
      <c r="A297" s="994"/>
      <c r="B297" s="1635"/>
      <c r="D297" s="1635"/>
      <c r="J297" s="1639"/>
      <c r="K297" s="1639"/>
      <c r="L297" s="1639"/>
      <c r="N297" s="1635"/>
      <c r="Q297" s="1635"/>
      <c r="R297" s="1635"/>
      <c r="S297" s="1635"/>
      <c r="T297" s="1635"/>
      <c r="V297" s="1635"/>
      <c r="W297" s="1635"/>
      <c r="X297" s="1635"/>
      <c r="Y297" s="1635"/>
      <c r="Z297" s="1635"/>
      <c r="AA297" s="1635"/>
      <c r="AB297" s="1635"/>
      <c r="AC297" s="1635"/>
      <c r="AD297" s="1635"/>
      <c r="AE297" s="1635"/>
      <c r="AF297" s="1635"/>
      <c r="AG297" s="1635"/>
      <c r="AH297" s="1635"/>
      <c r="AI297" s="1635">
        <v>11</v>
      </c>
    </row>
    <row customHeight="1" ht="11.549999999999999">
      <c r="A298" s="994"/>
      <c r="B298" s="1635"/>
      <c r="D298" s="1635"/>
      <c r="J298" s="1639"/>
      <c r="K298" s="1639"/>
      <c r="L298" s="1639"/>
      <c r="N298" s="1635"/>
      <c r="Q298" s="1635"/>
      <c r="R298" s="1635"/>
      <c r="S298" s="1635"/>
      <c r="T298" s="1635"/>
      <c r="V298" s="1635"/>
      <c r="W298" s="1635"/>
      <c r="X298" s="1635"/>
      <c r="Y298" s="1635"/>
      <c r="Z298" s="1635"/>
      <c r="AA298" s="1635"/>
      <c r="AB298" s="1635"/>
      <c r="AC298" s="1635"/>
      <c r="AD298" s="1635"/>
      <c r="AE298" s="1635"/>
      <c r="AF298" s="1635"/>
      <c r="AG298" s="1635"/>
      <c r="AH298" s="1635"/>
      <c r="AI298" s="1635">
        <v>11</v>
      </c>
    </row>
    <row customHeight="1" ht="11.549999999999999">
      <c r="A299" s="994"/>
      <c r="B299" s="1635"/>
      <c r="D299" s="1635"/>
      <c r="J299" s="1639"/>
      <c r="K299" s="1639"/>
      <c r="L299" s="1639"/>
      <c r="N299" s="1635"/>
      <c r="Q299" s="1635"/>
      <c r="R299" s="1635"/>
      <c r="S299" s="1635"/>
      <c r="T299" s="1635"/>
      <c r="V299" s="1635"/>
      <c r="W299" s="1635"/>
      <c r="X299" s="1635"/>
      <c r="Y299" s="1635"/>
      <c r="Z299" s="1635"/>
      <c r="AA299" s="1635"/>
      <c r="AB299" s="1635"/>
      <c r="AC299" s="1635"/>
      <c r="AD299" s="1635"/>
      <c r="AE299" s="1635"/>
      <c r="AF299" s="1635"/>
      <c r="AG299" s="1635"/>
      <c r="AH299" s="1635"/>
      <c r="AI299" s="1635">
        <v>11</v>
      </c>
    </row>
    <row customHeight="1" ht="11.549999999999999">
      <c r="A300" s="994"/>
      <c r="B300" s="1635"/>
      <c r="D300" s="1635"/>
      <c r="J300" s="1639"/>
      <c r="K300" s="1639"/>
      <c r="L300" s="1639"/>
      <c r="N300" s="1635"/>
      <c r="Q300" s="1635"/>
      <c r="R300" s="1635"/>
      <c r="S300" s="1635"/>
      <c r="T300" s="1635"/>
      <c r="V300" s="1635"/>
      <c r="W300" s="1635"/>
      <c r="X300" s="1635"/>
      <c r="Y300" s="1635"/>
      <c r="Z300" s="1635"/>
      <c r="AA300" s="1635"/>
      <c r="AB300" s="1635"/>
      <c r="AC300" s="1635"/>
      <c r="AD300" s="1635"/>
      <c r="AE300" s="1635"/>
      <c r="AF300" s="1635"/>
      <c r="AG300" s="1635"/>
      <c r="AH300" s="1635"/>
      <c r="AI300" s="1635">
        <v>11</v>
      </c>
    </row>
    <row customHeight="1" ht="11.549999999999999">
      <c r="A301" s="994"/>
      <c r="B301" s="1635"/>
      <c r="D301" s="1635"/>
      <c r="J301" s="1639"/>
      <c r="K301" s="1639"/>
      <c r="L301" s="1639"/>
      <c r="N301" s="1635"/>
      <c r="Q301" s="1635"/>
      <c r="R301" s="1635"/>
      <c r="S301" s="1635"/>
      <c r="T301" s="1635"/>
      <c r="V301" s="1635"/>
      <c r="W301" s="1635"/>
      <c r="X301" s="1635"/>
      <c r="Y301" s="1635"/>
      <c r="Z301" s="1635"/>
      <c r="AA301" s="1635"/>
      <c r="AB301" s="1635"/>
      <c r="AC301" s="1635"/>
      <c r="AD301" s="1635"/>
      <c r="AE301" s="1635"/>
      <c r="AF301" s="1635"/>
      <c r="AG301" s="1635"/>
      <c r="AH301" s="1635"/>
      <c r="AI301" s="1635">
        <v>11</v>
      </c>
    </row>
    <row customHeight="1" ht="11.549999999999999">
      <c r="A302" s="994"/>
      <c r="B302" s="1635"/>
      <c r="D302" s="1635"/>
      <c r="J302" s="1639"/>
      <c r="K302" s="1639"/>
      <c r="L302" s="1639"/>
      <c r="N302" s="1635"/>
      <c r="Q302" s="1635"/>
      <c r="R302" s="1635"/>
      <c r="S302" s="1635"/>
      <c r="T302" s="1635"/>
      <c r="V302" s="1635"/>
      <c r="W302" s="1635"/>
      <c r="X302" s="1635"/>
      <c r="Y302" s="1635"/>
      <c r="Z302" s="1635"/>
      <c r="AA302" s="1635"/>
      <c r="AB302" s="1635"/>
      <c r="AC302" s="1635"/>
      <c r="AD302" s="1635"/>
      <c r="AE302" s="1635"/>
      <c r="AF302" s="1635"/>
      <c r="AG302" s="1635"/>
      <c r="AH302" s="1635"/>
      <c r="AI302" s="1635">
        <v>11</v>
      </c>
    </row>
    <row customHeight="1" ht="11.25" hidden="1">
      <c r="A303" s="991" t="s">
        <v>82</v>
      </c>
      <c r="B303" s="1164">
        <v>0</v>
      </c>
      <c r="C303" s="1640">
        <v>0</v>
      </c>
      <c r="D303" s="1639">
        <v>3</v>
      </c>
      <c r="E303" s="1635">
        <v>7</v>
      </c>
      <c r="F303" s="1635">
        <v>54</v>
      </c>
      <c r="G303" s="1635">
        <v>10</v>
      </c>
      <c r="H303" s="1635">
        <v>0</v>
      </c>
      <c r="I303" s="1635">
        <v>40</v>
      </c>
      <c r="J303" s="1639">
        <v>0</v>
      </c>
      <c r="K303" s="1639">
        <v>0</v>
      </c>
      <c r="L303" s="1639">
        <v>0</v>
      </c>
      <c r="M303" s="1635">
        <v>102</v>
      </c>
      <c r="N303" s="1164">
        <v>9</v>
      </c>
      <c r="O303" s="1640">
        <v>5</v>
      </c>
      <c r="P303" s="1640">
        <v>3</v>
      </c>
      <c r="Q303" s="1164">
        <v>3</v>
      </c>
      <c r="R303" s="1164">
        <v>3</v>
      </c>
      <c r="S303" s="1164">
        <v>3</v>
      </c>
      <c r="T303" s="1164">
        <v>3</v>
      </c>
      <c r="U303" s="1640">
        <v>10</v>
      </c>
      <c r="V303" s="1164">
        <v>34</v>
      </c>
      <c r="W303" s="1164">
        <v>9</v>
      </c>
      <c r="X303" s="548">
        <v>8</v>
      </c>
      <c r="Y303" s="1164">
        <v>8</v>
      </c>
      <c r="Z303" s="1164">
        <v>8</v>
      </c>
      <c r="AA303" s="1164">
        <v>8</v>
      </c>
      <c r="AB303" s="1164">
        <v>8</v>
      </c>
      <c r="AC303" s="1164">
        <v>8</v>
      </c>
      <c r="AD303" s="1636">
        <v>8</v>
      </c>
      <c r="AE303" s="1636">
        <v>8</v>
      </c>
      <c r="AF303" s="1636">
        <v>8</v>
      </c>
      <c r="AG303" s="1636">
        <v>8</v>
      </c>
      <c r="AH303" s="1636">
        <v>8</v>
      </c>
      <c r="AI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5C99F-9817-FBA2-8D28-0.045A5B46}"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"Уренгойская ГРЭС" АО "Интер РАО - Электрогенерация"</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307</v>
      </c>
      <c r="F9" s="2106"/>
      <c r="G9" s="2106"/>
      <c r="H9" s="2106"/>
      <c r="I9" s="2106"/>
      <c r="J9" s="2106"/>
      <c r="K9" s="2106"/>
      <c r="L9" s="2106"/>
      <c r="M9" s="2106"/>
      <c r="N9" s="2106"/>
      <c r="O9" s="2106"/>
      <c r="P9" s="2106"/>
      <c r="Q9" s="2106"/>
      <c r="R9" s="2107"/>
      <c r="S9" s="2131" t="s">
        <v>308</v>
      </c>
      <c r="T9" s="338"/>
      <c r="CF9" s="509">
        <v>19</v>
      </c>
    </row>
    <row customHeight="1" ht="48.29999999999999">
      <c r="D10" s="555" t="s">
        <v>88</v>
      </c>
      <c r="E10" s="2131" t="s">
        <v>88</v>
      </c>
      <c r="F10" s="2131"/>
      <c r="G10" s="525" t="s">
        <v>309</v>
      </c>
      <c r="H10" s="2131" t="s">
        <v>88</v>
      </c>
      <c r="I10" s="2131"/>
      <c r="J10" s="525" t="s">
        <v>609</v>
      </c>
      <c r="K10" s="525" t="s">
        <v>610</v>
      </c>
      <c r="L10" s="2131" t="s">
        <v>88</v>
      </c>
      <c r="M10" s="2131"/>
      <c r="N10" s="525" t="s">
        <v>611</v>
      </c>
      <c r="O10" s="525" t="s">
        <v>612</v>
      </c>
      <c r="P10" s="525" t="s">
        <v>613</v>
      </c>
      <c r="Q10" s="525" t="s">
        <v>614</v>
      </c>
      <c r="R10" s="525" t="s">
        <v>615</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158</v>
      </c>
      <c r="P11" s="1029" t="s">
        <v>159</v>
      </c>
      <c r="Q11" s="1029" t="s">
        <v>99</v>
      </c>
      <c r="R11" s="1029" t="s">
        <v>160</v>
      </c>
      <c r="S11" s="1029" t="s">
        <v>161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571</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572</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617</v>
      </c>
      <c r="F17" s="2380"/>
      <c r="G17" s="2380"/>
      <c r="H17" s="2380"/>
      <c r="I17" s="2380"/>
      <c r="J17" s="2380"/>
      <c r="K17" s="2380"/>
      <c r="L17" s="2380"/>
      <c r="M17" s="2380"/>
      <c r="N17" s="2380"/>
      <c r="O17" s="2380"/>
      <c r="P17" s="2380"/>
      <c r="Q17" s="562">
        <f>SUMIF(T18:T19,"i",Q18:Q19)</f>
        <v>0</v>
      </c>
      <c r="R17" s="1021"/>
      <c r="S17" s="901" t="s">
        <v>618</v>
      </c>
      <c r="T17" s="721" t="s">
        <v>619</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620</v>
      </c>
      <c r="F20" s="2380"/>
      <c r="G20" s="2380"/>
      <c r="H20" s="2380"/>
      <c r="I20" s="2380"/>
      <c r="J20" s="2380"/>
      <c r="K20" s="2380"/>
      <c r="L20" s="2380"/>
      <c r="M20" s="2380"/>
      <c r="N20" s="2380"/>
      <c r="O20" s="2380"/>
      <c r="P20" s="2380"/>
      <c r="Q20" s="562">
        <f>SUMIF(T21:T22,"i",Q21:Q22)</f>
        <v>0</v>
      </c>
      <c r="R20" s="1021"/>
      <c r="S20" s="713" t="s">
        <v>621</v>
      </c>
      <c r="T20" s="721" t="s">
        <v>619</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124</v>
      </c>
      <c r="B23" s="628"/>
      <c r="C23" s="628" t="s">
        <v>22</v>
      </c>
      <c r="D23" s="2582" t="s">
        <v>99</v>
      </c>
      <c r="E23" s="2381" t="s">
        <v>105</v>
      </c>
      <c r="F23" s="2382"/>
      <c r="G23" s="2383"/>
      <c r="H23" s="2387"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616</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571</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572</v>
      </c>
      <c r="F25" s="2382"/>
      <c r="G25" s="2383"/>
      <c r="H25" s="2387" t="str">
        <f>IF(A23="","",INDEX(DIFFERENTIATION_UNMERGE_SYSTEM,MATCH(A23,DIFFERENTIATION_ID_DIFF,0)))</f>
        <v>потребителям района Лимбяяха</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617</v>
      </c>
      <c r="F26" s="2380"/>
      <c r="G26" s="2380"/>
      <c r="H26" s="2380"/>
      <c r="I26" s="2380"/>
      <c r="J26" s="2380"/>
      <c r="K26" s="2380"/>
      <c r="L26" s="2380"/>
      <c r="M26" s="2380"/>
      <c r="N26" s="2380"/>
      <c r="O26" s="2380"/>
      <c r="P26" s="2380"/>
      <c r="Q26" s="562">
        <f>SUMIF(T27:T28,"i",Q27:Q28)</f>
        <v>0</v>
      </c>
      <c r="R26" s="1021"/>
      <c r="S26" s="1802" t="s">
        <v>618</v>
      </c>
      <c r="T26" s="721" t="s">
        <v>619</v>
      </c>
      <c r="U26" s="2378">
        <v>1</v>
      </c>
      <c r="V26" s="2378" t="s">
        <v>582</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622</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619</v>
      </c>
      <c r="U29" s="2378">
        <v>1</v>
      </c>
      <c r="V29" s="2378" t="s">
        <v>582</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5" hidden="1">
      <c r="A32" s="627" t="s">
        <v>127</v>
      </c>
      <c r="B32" s="628"/>
      <c r="C32" s="628" t="s">
        <v>22</v>
      </c>
      <c r="D32" s="2582" t="s">
        <v>623</v>
      </c>
      <c r="E32" s="2381" t="s">
        <v>105</v>
      </c>
      <c r="F32" s="2382"/>
      <c r="G32" s="2383"/>
      <c r="H32" s="2387"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616</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571</v>
      </c>
      <c r="F33" s="2382"/>
      <c r="G33" s="2383"/>
      <c r="H33" s="2387" t="str">
        <f>IF(A32="","",INDEX(DIFFERENTIATION_UNMERGE_AREA,MATCH(A32,DIFFERENTIATION_ID_DIFF,0)))</f>
        <v>без дифференциации</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572</v>
      </c>
      <c r="F34" s="2382"/>
      <c r="G34" s="2383"/>
      <c r="H34" s="2387" t="str">
        <f>IF(A32="","",INDEX(DIFFERENTIATION_UNMERGE_SYSTEM,MATCH(A32,DIFFERENTIATION_ID_DIFF,0)))</f>
        <v>для АО "Уренгойтеплогенерация-1"</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617</v>
      </c>
      <c r="F35" s="2380"/>
      <c r="G35" s="2380"/>
      <c r="H35" s="2380"/>
      <c r="I35" s="2380"/>
      <c r="J35" s="2380"/>
      <c r="K35" s="2380"/>
      <c r="L35" s="2380"/>
      <c r="M35" s="2380"/>
      <c r="N35" s="2380"/>
      <c r="O35" s="2380"/>
      <c r="P35" s="2380"/>
      <c r="Q35" s="562">
        <f>SUMIF(T36:T37,"i",Q36:Q37)</f>
        <v>0</v>
      </c>
      <c r="R35" s="1021"/>
      <c r="S35" s="1802" t="s">
        <v>618</v>
      </c>
      <c r="T35" s="721" t="s">
        <v>619</v>
      </c>
      <c r="U35" s="2378">
        <v>1</v>
      </c>
      <c r="V35" s="2378" t="s">
        <v>582</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622</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5.25" hidden="1">
      <c r="A38" s="1797"/>
      <c r="B38" s="1640"/>
      <c r="C38" s="1640"/>
      <c r="D38" s="2583"/>
      <c r="E38" s="1043"/>
      <c r="F38" s="1043"/>
      <c r="G38" s="1043"/>
      <c r="H38" s="1043"/>
      <c r="I38" s="1043"/>
      <c r="J38" s="1043"/>
      <c r="K38" s="1043"/>
      <c r="L38" s="1043"/>
      <c r="M38" s="1043"/>
      <c r="N38" s="1043"/>
      <c r="O38" s="1043"/>
      <c r="P38" s="1043"/>
      <c r="Q38" s="1044"/>
      <c r="R38" s="1045"/>
      <c r="S38" s="1046"/>
      <c r="T38" s="721" t="s">
        <v>619</v>
      </c>
      <c r="U38" s="2378">
        <v>1</v>
      </c>
      <c r="V38" s="2378" t="s">
        <v>582</v>
      </c>
      <c r="W38" s="1640"/>
      <c r="X38" s="1640"/>
      <c r="Y38" s="1640"/>
      <c r="Z38" s="1640"/>
      <c r="AA38" s="1640"/>
      <c r="AB38" s="1640"/>
      <c r="AC38" s="1041"/>
      <c r="AD38" s="1042"/>
      <c r="AE38" s="1640"/>
      <c r="AF38" s="1640"/>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640"/>
      <c r="BW38" s="1640"/>
      <c r="BX38" s="1640"/>
      <c r="BY38" s="1640"/>
      <c r="BZ38" s="1640"/>
      <c r="CA38" s="1640"/>
      <c r="CB38" s="1640"/>
      <c r="CC38" s="1640"/>
      <c r="CD38" s="1640"/>
      <c r="CE38" s="1640"/>
      <c r="CF38" s="1320"/>
    </row>
    <row customHeight="1" ht="5.25" hidden="1">
      <c r="A39" s="1797"/>
      <c r="B39" s="1640"/>
      <c r="C39" s="1640"/>
      <c r="D39" s="2583"/>
      <c r="E39" s="639"/>
      <c r="F39" s="639"/>
      <c r="G39" s="639"/>
      <c r="H39" s="639"/>
      <c r="I39" s="639"/>
      <c r="J39" s="639"/>
      <c r="K39" s="639"/>
      <c r="L39" s="639"/>
      <c r="M39" s="639"/>
      <c r="N39" s="639"/>
      <c r="O39" s="639"/>
      <c r="P39" s="639"/>
      <c r="Q39" s="639"/>
      <c r="R39" s="639"/>
      <c r="S39" s="640"/>
      <c r="T39" s="722"/>
      <c r="U39" s="2378"/>
      <c r="V39" s="2378"/>
      <c r="W39" s="1640"/>
      <c r="X39" s="1640"/>
      <c r="Y39" s="1640"/>
      <c r="Z39" s="1640"/>
      <c r="AA39" s="1640"/>
      <c r="AB39" s="1640"/>
      <c r="AC39" s="1041"/>
      <c r="AD39" s="1042"/>
      <c r="AE39" s="1640"/>
      <c r="AF39" s="1640"/>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320"/>
    </row>
    <row customHeight="1" ht="5.25" hidden="1">
      <c r="A40" s="1797"/>
      <c r="B40" s="1640"/>
      <c r="C40" s="1640"/>
      <c r="D40" s="2584"/>
      <c r="E40" s="1047"/>
      <c r="F40" s="1048"/>
      <c r="G40" s="1048"/>
      <c r="H40" s="1049"/>
      <c r="I40" s="1049"/>
      <c r="J40" s="1049"/>
      <c r="K40" s="1049"/>
      <c r="L40" s="1049"/>
      <c r="M40" s="1049"/>
      <c r="N40" s="1049"/>
      <c r="O40" s="1049"/>
      <c r="P40" s="1049"/>
      <c r="Q40" s="1049"/>
      <c r="R40" s="950"/>
      <c r="S40" s="1050"/>
      <c r="T40" s="722"/>
      <c r="U40" s="2378"/>
      <c r="V40" s="2378"/>
      <c r="W40" s="1640"/>
      <c r="X40" s="1640"/>
      <c r="Y40" s="1640"/>
      <c r="Z40" s="1640"/>
      <c r="AA40" s="1640"/>
      <c r="AB40" s="1640"/>
      <c r="AC40" s="1041"/>
      <c r="AD40" s="1042"/>
      <c r="AE40" s="1640"/>
      <c r="AF40" s="1640"/>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640"/>
      <c r="BW40" s="1640"/>
      <c r="BX40" s="1640"/>
      <c r="BY40" s="1640"/>
      <c r="BZ40" s="1640"/>
      <c r="CA40" s="1640"/>
      <c r="CB40" s="1640"/>
      <c r="CC40" s="1640"/>
      <c r="CD40" s="1640"/>
      <c r="CE40" s="1640"/>
      <c r="CF40" s="1320"/>
    </row>
    <row customHeight="1" ht="15" hidden="1">
      <c r="A41" s="627" t="s">
        <v>129</v>
      </c>
      <c r="B41" s="628"/>
      <c r="C41" s="628" t="s">
        <v>22</v>
      </c>
      <c r="D41" s="2582" t="s">
        <v>624</v>
      </c>
      <c r="E41" s="2381" t="s">
        <v>105</v>
      </c>
      <c r="F41" s="2382"/>
      <c r="G41" s="2383"/>
      <c r="H41" s="2387" t="str">
        <f>IF(A41="","",INDEX(DIFFERENTIATION_UNMERGE_VD,MATCH(A41,DIFFERENTIATION_ID_DIFF,0)))</f>
        <v>Производство. Теплоноситель; Передача. Теплоноситель; Сбыт. Теплоноситель</v>
      </c>
      <c r="I41" s="2387"/>
      <c r="J41" s="2387"/>
      <c r="K41" s="2387"/>
      <c r="L41" s="2387"/>
      <c r="M41" s="2387"/>
      <c r="N41" s="2387"/>
      <c r="O41" s="2387"/>
      <c r="P41" s="2387"/>
      <c r="Q41" s="2387"/>
      <c r="R41" s="2387"/>
      <c r="S41" s="723"/>
      <c r="T41" s="720"/>
      <c r="U41" s="629"/>
      <c r="V41" s="629"/>
      <c r="W41" s="630"/>
      <c r="X41" s="630"/>
      <c r="Y41" s="630"/>
      <c r="Z41" s="630"/>
      <c r="AA41" s="631"/>
      <c r="AB41" s="632"/>
      <c r="AC41" s="2379"/>
      <c r="AD41" s="633"/>
      <c r="AE41" s="634" t="s">
        <v>22</v>
      </c>
      <c r="AF41" s="634"/>
      <c r="AG41" s="635" t="s">
        <v>616</v>
      </c>
      <c r="AH41" s="636">
        <v>3</v>
      </c>
      <c r="AI41" s="629"/>
      <c r="AJ41" s="629"/>
      <c r="AK41" s="629"/>
      <c r="AL41" s="629"/>
      <c r="AM41" s="629"/>
      <c r="AN41" s="629"/>
      <c r="AO41" s="629"/>
      <c r="AP41" s="629"/>
      <c r="AQ41" s="629"/>
      <c r="AR41" s="629"/>
      <c r="AS41" s="629"/>
      <c r="AT41" s="629"/>
      <c r="AU41" s="629"/>
      <c r="AV41" s="629"/>
      <c r="AW41" s="629"/>
      <c r="AX41" s="629"/>
      <c r="AY41" s="629"/>
      <c r="AZ41" s="629"/>
      <c r="BA41" s="629"/>
      <c r="BB41" s="629"/>
      <c r="BC41" s="629"/>
      <c r="BD41" s="629"/>
      <c r="BE41" s="629"/>
      <c r="BF41" s="629"/>
      <c r="BG41" s="629"/>
      <c r="BH41" s="629"/>
      <c r="BI41" s="629"/>
      <c r="BJ41" s="629"/>
      <c r="BK41" s="629"/>
      <c r="BL41" s="629"/>
      <c r="BM41" s="629"/>
      <c r="BN41" s="629"/>
      <c r="BO41" s="629"/>
      <c r="BP41" s="629"/>
      <c r="BQ41" s="629"/>
      <c r="BR41" s="629"/>
      <c r="BS41" s="629"/>
      <c r="BT41" s="629"/>
      <c r="BU41" s="629"/>
      <c r="BV41" s="630"/>
      <c r="BW41" s="630"/>
      <c r="BX41" s="630"/>
      <c r="BY41" s="630"/>
      <c r="BZ41" s="630"/>
      <c r="CA41" s="630"/>
      <c r="CB41" s="630"/>
      <c r="CC41" s="630"/>
      <c r="CD41" s="630"/>
      <c r="CE41" s="630"/>
      <c r="CF41" s="1854"/>
    </row>
    <row customHeight="1" ht="15" hidden="1">
      <c r="A42" s="627"/>
      <c r="B42" s="628"/>
      <c r="C42" s="628"/>
      <c r="D42" s="2583"/>
      <c r="E42" s="2381" t="s">
        <v>571</v>
      </c>
      <c r="F42" s="2382"/>
      <c r="G42" s="2383"/>
      <c r="H42" s="2387" t="str">
        <f>IF(A41="","",INDEX(DIFFERENTIATION_UNMERGE_AREA,MATCH(A41,DIFFERENTIATION_ID_DIFF,0)))</f>
        <v>без дифференциации</v>
      </c>
      <c r="I42" s="2387"/>
      <c r="J42" s="2387"/>
      <c r="K42" s="2387"/>
      <c r="L42" s="2387"/>
      <c r="M42" s="2387"/>
      <c r="N42" s="2387"/>
      <c r="O42" s="2387"/>
      <c r="P42" s="2387"/>
      <c r="Q42" s="2387"/>
      <c r="R42" s="2387"/>
      <c r="S42" s="723"/>
      <c r="T42" s="720"/>
      <c r="U42" s="629"/>
      <c r="V42" s="629"/>
      <c r="W42" s="630"/>
      <c r="X42" s="630"/>
      <c r="Y42" s="630"/>
      <c r="Z42" s="630"/>
      <c r="AA42" s="631"/>
      <c r="AB42" s="632"/>
      <c r="AC42" s="2379"/>
      <c r="AD42" s="633"/>
      <c r="AE42" s="634"/>
      <c r="AF42" s="634"/>
      <c r="AG42" s="635"/>
      <c r="AH42" s="636"/>
      <c r="AI42" s="629"/>
      <c r="AJ42" s="629"/>
      <c r="AK42" s="629"/>
      <c r="AL42" s="629"/>
      <c r="AM42" s="629"/>
      <c r="AN42" s="629"/>
      <c r="AO42" s="629"/>
      <c r="AP42" s="629"/>
      <c r="AQ42" s="629"/>
      <c r="AR42" s="629"/>
      <c r="AS42" s="629"/>
      <c r="AT42" s="629"/>
      <c r="AU42" s="629"/>
      <c r="AV42" s="629"/>
      <c r="AW42" s="629"/>
      <c r="AX42" s="629"/>
      <c r="AY42" s="629"/>
      <c r="AZ42" s="629"/>
      <c r="BA42" s="629"/>
      <c r="BB42" s="629"/>
      <c r="BC42" s="629"/>
      <c r="BD42" s="629"/>
      <c r="BE42" s="629"/>
      <c r="BF42" s="629"/>
      <c r="BG42" s="629"/>
      <c r="BH42" s="629"/>
      <c r="BI42" s="629"/>
      <c r="BJ42" s="629"/>
      <c r="BK42" s="629"/>
      <c r="BL42" s="629"/>
      <c r="BM42" s="629"/>
      <c r="BN42" s="629"/>
      <c r="BO42" s="629"/>
      <c r="BP42" s="629"/>
      <c r="BQ42" s="629"/>
      <c r="BR42" s="629"/>
      <c r="BS42" s="629"/>
      <c r="BT42" s="629"/>
      <c r="BU42" s="629"/>
      <c r="BV42" s="630"/>
      <c r="BW42" s="630"/>
      <c r="BX42" s="630"/>
      <c r="BY42" s="630"/>
      <c r="BZ42" s="630"/>
      <c r="CA42" s="630"/>
      <c r="CB42" s="630"/>
      <c r="CC42" s="630"/>
      <c r="CD42" s="630"/>
      <c r="CE42" s="630"/>
      <c r="CF42" s="1854"/>
    </row>
    <row customHeight="1" ht="15" hidden="1">
      <c r="A43" s="627"/>
      <c r="B43" s="628"/>
      <c r="C43" s="628"/>
      <c r="D43" s="2583"/>
      <c r="E43" s="2381" t="s">
        <v>572</v>
      </c>
      <c r="F43" s="2382"/>
      <c r="G43" s="2383"/>
      <c r="H43" s="2387" t="str">
        <f>IF(A41="","",INDEX(DIFFERENTIATION_UNMERGE_SYSTEM,MATCH(A41,DIFFERENTIATION_ID_DIFF,0)))</f>
        <v>без дифференциации</v>
      </c>
      <c r="I43" s="2387"/>
      <c r="J43" s="2387"/>
      <c r="K43" s="2387"/>
      <c r="L43" s="2387"/>
      <c r="M43" s="2387"/>
      <c r="N43" s="2387"/>
      <c r="O43" s="2387"/>
      <c r="P43" s="2387"/>
      <c r="Q43" s="2387"/>
      <c r="R43" s="2387"/>
      <c r="S43" s="723"/>
      <c r="T43" s="720"/>
      <c r="U43" s="629"/>
      <c r="V43" s="629"/>
      <c r="W43" s="630"/>
      <c r="X43" s="630"/>
      <c r="Y43" s="630"/>
      <c r="Z43" s="630"/>
      <c r="AA43" s="631"/>
      <c r="AB43" s="632"/>
      <c r="AC43" s="2379"/>
      <c r="AD43" s="633"/>
      <c r="AE43" s="634"/>
      <c r="AF43" s="634"/>
      <c r="AG43" s="635"/>
      <c r="AH43" s="636"/>
      <c r="AI43" s="629"/>
      <c r="AJ43" s="629"/>
      <c r="AK43" s="629"/>
      <c r="AL43" s="629"/>
      <c r="AM43" s="629"/>
      <c r="AN43" s="629"/>
      <c r="AO43" s="629"/>
      <c r="AP43" s="629"/>
      <c r="AQ43" s="629"/>
      <c r="AR43" s="629"/>
      <c r="AS43" s="629"/>
      <c r="AT43" s="629"/>
      <c r="AU43" s="629"/>
      <c r="AV43" s="629"/>
      <c r="AW43" s="629"/>
      <c r="AX43" s="629"/>
      <c r="AY43" s="629"/>
      <c r="AZ43" s="629"/>
      <c r="BA43" s="629"/>
      <c r="BB43" s="629"/>
      <c r="BC43" s="629"/>
      <c r="BD43" s="629"/>
      <c r="BE43" s="629"/>
      <c r="BF43" s="629"/>
      <c r="BG43" s="629"/>
      <c r="BH43" s="629"/>
      <c r="BI43" s="629"/>
      <c r="BJ43" s="629"/>
      <c r="BK43" s="629"/>
      <c r="BL43" s="629"/>
      <c r="BM43" s="629"/>
      <c r="BN43" s="629"/>
      <c r="BO43" s="629"/>
      <c r="BP43" s="629"/>
      <c r="BQ43" s="629"/>
      <c r="BR43" s="629"/>
      <c r="BS43" s="629"/>
      <c r="BT43" s="629"/>
      <c r="BU43" s="629"/>
      <c r="BV43" s="630"/>
      <c r="BW43" s="630"/>
      <c r="BX43" s="630"/>
      <c r="BY43" s="630"/>
      <c r="BZ43" s="630"/>
      <c r="CA43" s="630"/>
      <c r="CB43" s="630"/>
      <c r="CC43" s="630"/>
      <c r="CD43" s="630"/>
      <c r="CE43" s="630"/>
      <c r="CF43" s="1854"/>
    </row>
    <row customHeight="1" ht="24.75" hidden="1">
      <c r="A44" s="1810"/>
      <c r="B44" s="1164"/>
      <c r="C44" s="416"/>
      <c r="D44" s="2583"/>
      <c r="E44" s="2380" t="s">
        <v>617</v>
      </c>
      <c r="F44" s="2380"/>
      <c r="G44" s="2380"/>
      <c r="H44" s="2380"/>
      <c r="I44" s="2380"/>
      <c r="J44" s="2380"/>
      <c r="K44" s="2380"/>
      <c r="L44" s="2380"/>
      <c r="M44" s="2380"/>
      <c r="N44" s="2380"/>
      <c r="O44" s="2380"/>
      <c r="P44" s="2380"/>
      <c r="Q44" s="562">
        <f>SUMIF(T45:T46,"i",Q45:Q46)</f>
        <v>0</v>
      </c>
      <c r="R44" s="1021"/>
      <c r="S44" s="1802" t="s">
        <v>618</v>
      </c>
      <c r="T44" s="721" t="s">
        <v>619</v>
      </c>
      <c r="U44" s="2378">
        <v>1</v>
      </c>
      <c r="V44" s="2378" t="s">
        <v>582</v>
      </c>
      <c r="W44" s="1164"/>
      <c r="X44" s="1164"/>
      <c r="Y44" s="1164"/>
      <c r="Z44" s="1164"/>
      <c r="AA44" s="1640"/>
      <c r="AB44" s="1164"/>
      <c r="AC44" s="2379"/>
      <c r="AD44" s="633"/>
      <c r="AE44" s="1164"/>
      <c r="AF44" s="1164"/>
      <c r="AG44" s="1640"/>
      <c r="AH44" s="1640"/>
      <c r="AI44" s="1640"/>
      <c r="AJ44" s="1640"/>
      <c r="AK44" s="1640"/>
      <c r="AL44" s="1640"/>
      <c r="AM44" s="1640"/>
      <c r="AN44" s="1640"/>
      <c r="AO44" s="1640"/>
      <c r="AP44" s="1640"/>
      <c r="AQ44" s="1640"/>
      <c r="AR44" s="1640"/>
      <c r="AS44" s="1640"/>
      <c r="AT44" s="1640"/>
      <c r="AU44" s="1640"/>
      <c r="AV44" s="1640"/>
      <c r="AW44" s="1640"/>
      <c r="AX44" s="1640"/>
      <c r="AY44" s="1640"/>
      <c r="AZ44" s="1640"/>
      <c r="BA44" s="1640"/>
      <c r="BB44" s="1640"/>
      <c r="BC44" s="1640"/>
      <c r="BD44" s="1640"/>
      <c r="BE44" s="1640"/>
      <c r="BF44" s="1640"/>
      <c r="BG44" s="1640"/>
      <c r="BH44" s="1640"/>
      <c r="BI44" s="1640"/>
      <c r="BJ44" s="1640"/>
      <c r="BK44" s="1640"/>
      <c r="BL44" s="1640"/>
      <c r="BM44" s="1640"/>
      <c r="BN44" s="1640"/>
      <c r="BO44" s="1640"/>
      <c r="BP44" s="1640"/>
      <c r="BQ44" s="1640"/>
      <c r="BR44" s="1640"/>
      <c r="BS44" s="1640"/>
      <c r="BT44" s="1640"/>
      <c r="BU44" s="1640"/>
      <c r="BV44" s="1164"/>
      <c r="BW44" s="1164"/>
      <c r="BX44" s="1164"/>
      <c r="BY44" s="1164"/>
      <c r="BZ44" s="1164"/>
      <c r="CA44" s="1164"/>
      <c r="CB44" s="1164"/>
      <c r="CC44" s="1164"/>
      <c r="CD44" s="1164"/>
      <c r="CE44" s="1164"/>
      <c r="CF44" s="1854"/>
    </row>
    <row customHeight="1" ht="11.25" hidden="1">
      <c r="A45" s="1797"/>
      <c r="B45" s="1640"/>
      <c r="C45" s="1640"/>
      <c r="D45" s="2583"/>
      <c r="E45" s="639"/>
      <c r="F45" s="639">
        <v>0</v>
      </c>
      <c r="G45" s="639"/>
      <c r="H45" s="639"/>
      <c r="I45" s="639"/>
      <c r="J45" s="639"/>
      <c r="K45" s="639"/>
      <c r="L45" s="639"/>
      <c r="M45" s="639"/>
      <c r="N45" s="639"/>
      <c r="O45" s="639"/>
      <c r="P45" s="639"/>
      <c r="Q45" s="639"/>
      <c r="R45" s="639"/>
      <c r="S45" s="640"/>
      <c r="T45" s="722"/>
      <c r="U45" s="2378"/>
      <c r="V45" s="2378"/>
      <c r="W45" s="1640"/>
      <c r="X45" s="1640"/>
      <c r="Y45" s="1640"/>
      <c r="Z45" s="1640"/>
      <c r="AA45" s="1640"/>
      <c r="AB45" s="1164"/>
      <c r="AC45" s="2379"/>
      <c r="AD45" s="633"/>
      <c r="AE45" s="1164"/>
      <c r="AF45" s="1164"/>
      <c r="AG45" s="1640"/>
      <c r="AH45" s="1640"/>
      <c r="AI45" s="1640"/>
      <c r="AJ45" s="1640"/>
      <c r="AK45" s="1640"/>
      <c r="AL45" s="1640"/>
      <c r="AM45" s="1640"/>
      <c r="AN45" s="1640"/>
      <c r="AO45" s="1640"/>
      <c r="AP45" s="1640"/>
      <c r="AQ45" s="1640"/>
      <c r="AR45" s="1640"/>
      <c r="AS45" s="1640"/>
      <c r="AT45" s="1640"/>
      <c r="AU45" s="1640"/>
      <c r="AV45" s="1640"/>
      <c r="AW45" s="1640"/>
      <c r="AX45" s="1640"/>
      <c r="AY45" s="1640"/>
      <c r="AZ45" s="1640"/>
      <c r="BA45" s="1640"/>
      <c r="BB45" s="1640"/>
      <c r="BC45" s="1640"/>
      <c r="BD45" s="1640"/>
      <c r="BE45" s="1640"/>
      <c r="BF45" s="1640"/>
      <c r="BG45" s="1640"/>
      <c r="BH45" s="1640"/>
      <c r="BI45" s="1640"/>
      <c r="BJ45" s="1640"/>
      <c r="BK45" s="1640"/>
      <c r="BL45" s="1640"/>
      <c r="BM45" s="1640"/>
      <c r="BN45" s="1640"/>
      <c r="BO45" s="1640"/>
      <c r="BP45" s="1640"/>
      <c r="BQ45" s="1640"/>
      <c r="BR45" s="1640"/>
      <c r="BS45" s="1640"/>
      <c r="BT45" s="1640"/>
      <c r="BU45" s="1640"/>
      <c r="BV45" s="1640"/>
      <c r="BW45" s="1640"/>
      <c r="BX45" s="1640"/>
      <c r="BY45" s="1640"/>
      <c r="BZ45" s="1640"/>
      <c r="CA45" s="1640"/>
      <c r="CB45" s="1640"/>
      <c r="CC45" s="1640"/>
      <c r="CD45" s="1640"/>
      <c r="CE45" s="1640"/>
      <c r="CF45" s="1854"/>
    </row>
    <row customHeight="1" ht="11.25" hidden="1">
      <c r="A46" s="1810"/>
      <c r="B46" s="1164"/>
      <c r="C46" s="416"/>
      <c r="D46" s="2583"/>
      <c r="E46" s="653" t="s">
        <v>22</v>
      </c>
      <c r="F46" s="1172" t="s">
        <v>22</v>
      </c>
      <c r="G46" s="1172" t="s">
        <v>622</v>
      </c>
      <c r="H46" s="655" t="s">
        <v>22</v>
      </c>
      <c r="I46" s="655"/>
      <c r="J46" s="655"/>
      <c r="K46" s="655"/>
      <c r="L46" s="655"/>
      <c r="M46" s="655"/>
      <c r="N46" s="655"/>
      <c r="O46" s="655"/>
      <c r="P46" s="655"/>
      <c r="Q46" s="655"/>
      <c r="R46" s="656"/>
      <c r="S46" s="657"/>
      <c r="T46" s="722"/>
      <c r="U46" s="2378"/>
      <c r="V46" s="2378"/>
      <c r="W46" s="1164"/>
      <c r="X46" s="1164"/>
      <c r="Y46" s="1164"/>
      <c r="Z46" s="1164"/>
      <c r="AA46" s="1640"/>
      <c r="AB46" s="1164"/>
      <c r="AC46" s="2379"/>
      <c r="AD46" s="633"/>
      <c r="AE46" s="1164"/>
      <c r="AF46" s="1164"/>
      <c r="AG46" s="1640"/>
      <c r="AH46" s="1640"/>
      <c r="AI46" s="1640"/>
      <c r="AJ46" s="1640"/>
      <c r="AK46" s="1640"/>
      <c r="AL46" s="1640"/>
      <c r="AM46" s="1640"/>
      <c r="AN46" s="1640"/>
      <c r="AO46" s="1640"/>
      <c r="AP46" s="1640"/>
      <c r="AQ46" s="1640"/>
      <c r="AR46" s="1640"/>
      <c r="AS46" s="1640"/>
      <c r="AT46" s="1640"/>
      <c r="AU46" s="1640"/>
      <c r="AV46" s="1640"/>
      <c r="AW46" s="1640"/>
      <c r="AX46" s="1640"/>
      <c r="AY46" s="1640"/>
      <c r="AZ46" s="1640"/>
      <c r="BA46" s="1640"/>
      <c r="BB46" s="1640"/>
      <c r="BC46" s="1640"/>
      <c r="BD46" s="1640"/>
      <c r="BE46" s="1640"/>
      <c r="BF46" s="1640"/>
      <c r="BG46" s="1640"/>
      <c r="BH46" s="1640"/>
      <c r="BI46" s="1640"/>
      <c r="BJ46" s="1640"/>
      <c r="BK46" s="1640"/>
      <c r="BL46" s="1640"/>
      <c r="BM46" s="1640"/>
      <c r="BN46" s="1640"/>
      <c r="BO46" s="1640"/>
      <c r="BP46" s="1640"/>
      <c r="BQ46" s="1640"/>
      <c r="BR46" s="1640"/>
      <c r="BS46" s="1640"/>
      <c r="BT46" s="1640"/>
      <c r="BU46" s="1640"/>
      <c r="BV46" s="1164"/>
      <c r="BW46" s="1164"/>
      <c r="BX46" s="1164"/>
      <c r="BY46" s="1164"/>
      <c r="BZ46" s="1164"/>
      <c r="CA46" s="1164"/>
      <c r="CB46" s="1164"/>
      <c r="CC46" s="1164"/>
      <c r="CD46" s="1164"/>
      <c r="CE46" s="1164"/>
      <c r="CF46" s="1854"/>
    </row>
    <row customHeight="1" ht="5.25" hidden="1">
      <c r="A47" s="1797"/>
      <c r="B47" s="1640"/>
      <c r="C47" s="1640"/>
      <c r="D47" s="2583"/>
      <c r="E47" s="1043"/>
      <c r="F47" s="1043"/>
      <c r="G47" s="1043"/>
      <c r="H47" s="1043"/>
      <c r="I47" s="1043"/>
      <c r="J47" s="1043"/>
      <c r="K47" s="1043"/>
      <c r="L47" s="1043"/>
      <c r="M47" s="1043"/>
      <c r="N47" s="1043"/>
      <c r="O47" s="1043"/>
      <c r="P47" s="1043"/>
      <c r="Q47" s="1044"/>
      <c r="R47" s="1045"/>
      <c r="S47" s="1046"/>
      <c r="T47" s="721" t="s">
        <v>619</v>
      </c>
      <c r="U47" s="2378">
        <v>1</v>
      </c>
      <c r="V47" s="2378" t="s">
        <v>582</v>
      </c>
      <c r="W47" s="1640"/>
      <c r="X47" s="1640"/>
      <c r="Y47" s="1640"/>
      <c r="Z47" s="1640"/>
      <c r="AA47" s="1640"/>
      <c r="AB47" s="1640"/>
      <c r="AC47" s="1041"/>
      <c r="AD47" s="1042"/>
      <c r="AE47" s="1640"/>
      <c r="AF47" s="1640"/>
      <c r="AG47" s="1640"/>
      <c r="AH47" s="1640"/>
      <c r="AI47" s="1640"/>
      <c r="AJ47" s="1640"/>
      <c r="AK47" s="1640"/>
      <c r="AL47" s="1640"/>
      <c r="AM47" s="1640"/>
      <c r="AN47" s="1640"/>
      <c r="AO47" s="1640"/>
      <c r="AP47" s="1640"/>
      <c r="AQ47" s="1640"/>
      <c r="AR47" s="1640"/>
      <c r="AS47" s="1640"/>
      <c r="AT47" s="1640"/>
      <c r="AU47" s="1640"/>
      <c r="AV47" s="1640"/>
      <c r="AW47" s="1640"/>
      <c r="AX47" s="1640"/>
      <c r="AY47" s="1640"/>
      <c r="AZ47" s="1640"/>
      <c r="BA47" s="1640"/>
      <c r="BB47" s="1640"/>
      <c r="BC47" s="1640"/>
      <c r="BD47" s="1640"/>
      <c r="BE47" s="1640"/>
      <c r="BF47" s="1640"/>
      <c r="BG47" s="1640"/>
      <c r="BH47" s="1640"/>
      <c r="BI47" s="1640"/>
      <c r="BJ47" s="1640"/>
      <c r="BK47" s="1640"/>
      <c r="BL47" s="1640"/>
      <c r="BM47" s="1640"/>
      <c r="BN47" s="1640"/>
      <c r="BO47" s="1640"/>
      <c r="BP47" s="1640"/>
      <c r="BQ47" s="1640"/>
      <c r="BR47" s="1640"/>
      <c r="BS47" s="1640"/>
      <c r="BT47" s="1640"/>
      <c r="BU47" s="1640"/>
      <c r="BV47" s="1640"/>
      <c r="BW47" s="1640"/>
      <c r="BX47" s="1640"/>
      <c r="BY47" s="1640"/>
      <c r="BZ47" s="1640"/>
      <c r="CA47" s="1640"/>
      <c r="CB47" s="1640"/>
      <c r="CC47" s="1640"/>
      <c r="CD47" s="1640"/>
      <c r="CE47" s="1640"/>
      <c r="CF47" s="1320"/>
    </row>
    <row customHeight="1" ht="5.25" hidden="1">
      <c r="A48" s="1797"/>
      <c r="B48" s="1640"/>
      <c r="C48" s="1640"/>
      <c r="D48" s="2583"/>
      <c r="E48" s="639"/>
      <c r="F48" s="639"/>
      <c r="G48" s="639"/>
      <c r="H48" s="639"/>
      <c r="I48" s="639"/>
      <c r="J48" s="639"/>
      <c r="K48" s="639"/>
      <c r="L48" s="639"/>
      <c r="M48" s="639"/>
      <c r="N48" s="639"/>
      <c r="O48" s="639"/>
      <c r="P48" s="639"/>
      <c r="Q48" s="639"/>
      <c r="R48" s="639"/>
      <c r="S48" s="640"/>
      <c r="T48" s="722"/>
      <c r="U48" s="2378"/>
      <c r="V48" s="2378"/>
      <c r="W48" s="1640"/>
      <c r="X48" s="1640"/>
      <c r="Y48" s="1640"/>
      <c r="Z48" s="1640"/>
      <c r="AA48" s="1640"/>
      <c r="AB48" s="1640"/>
      <c r="AC48" s="1041"/>
      <c r="AD48" s="1042"/>
      <c r="AE48" s="1640"/>
      <c r="AF48" s="1640"/>
      <c r="AG48" s="1640"/>
      <c r="AH48" s="1640"/>
      <c r="AI48" s="1640"/>
      <c r="AJ48" s="1640"/>
      <c r="AK48" s="1640"/>
      <c r="AL48" s="1640"/>
      <c r="AM48" s="1640"/>
      <c r="AN48" s="1640"/>
      <c r="AO48" s="1640"/>
      <c r="AP48" s="1640"/>
      <c r="AQ48" s="1640"/>
      <c r="AR48" s="1640"/>
      <c r="AS48" s="1640"/>
      <c r="AT48" s="1640"/>
      <c r="AU48" s="1640"/>
      <c r="AV48" s="1640"/>
      <c r="AW48" s="1640"/>
      <c r="AX48" s="1640"/>
      <c r="AY48" s="1640"/>
      <c r="AZ48" s="1640"/>
      <c r="BA48" s="1640"/>
      <c r="BB48" s="1640"/>
      <c r="BC48" s="1640"/>
      <c r="BD48" s="1640"/>
      <c r="BE48" s="1640"/>
      <c r="BF48" s="1640"/>
      <c r="BG48" s="1640"/>
      <c r="BH48" s="1640"/>
      <c r="BI48" s="1640"/>
      <c r="BJ48" s="1640"/>
      <c r="BK48" s="1640"/>
      <c r="BL48" s="1640"/>
      <c r="BM48" s="1640"/>
      <c r="BN48" s="1640"/>
      <c r="BO48" s="1640"/>
      <c r="BP48" s="1640"/>
      <c r="BQ48" s="1640"/>
      <c r="BR48" s="1640"/>
      <c r="BS48" s="1640"/>
      <c r="BT48" s="1640"/>
      <c r="BU48" s="1640"/>
      <c r="BV48" s="1640"/>
      <c r="BW48" s="1640"/>
      <c r="BX48" s="1640"/>
      <c r="BY48" s="1640"/>
      <c r="BZ48" s="1640"/>
      <c r="CA48" s="1640"/>
      <c r="CB48" s="1640"/>
      <c r="CC48" s="1640"/>
      <c r="CD48" s="1640"/>
      <c r="CE48" s="1640"/>
      <c r="CF48" s="1320"/>
    </row>
    <row customHeight="1" ht="5.25" hidden="1">
      <c r="A49" s="1797"/>
      <c r="B49" s="1640"/>
      <c r="C49" s="1640"/>
      <c r="D49" s="2584"/>
      <c r="E49" s="1047"/>
      <c r="F49" s="1048"/>
      <c r="G49" s="1048"/>
      <c r="H49" s="1049"/>
      <c r="I49" s="1049"/>
      <c r="J49" s="1049"/>
      <c r="K49" s="1049"/>
      <c r="L49" s="1049"/>
      <c r="M49" s="1049"/>
      <c r="N49" s="1049"/>
      <c r="O49" s="1049"/>
      <c r="P49" s="1049"/>
      <c r="Q49" s="1049"/>
      <c r="R49" s="950"/>
      <c r="S49" s="1050"/>
      <c r="T49" s="722"/>
      <c r="U49" s="2378"/>
      <c r="V49" s="2378"/>
      <c r="W49" s="1640"/>
      <c r="X49" s="1640"/>
      <c r="Y49" s="1640"/>
      <c r="Z49" s="1640"/>
      <c r="AA49" s="1640"/>
      <c r="AB49" s="1640"/>
      <c r="AC49" s="1041"/>
      <c r="AD49" s="1042"/>
      <c r="AE49" s="1640"/>
      <c r="AF49" s="1640"/>
      <c r="AG49" s="1640"/>
      <c r="AH49" s="1640"/>
      <c r="AI49" s="1640"/>
      <c r="AJ49" s="1640"/>
      <c r="AK49" s="1640"/>
      <c r="AL49" s="1640"/>
      <c r="AM49" s="1640"/>
      <c r="AN49" s="1640"/>
      <c r="AO49" s="1640"/>
      <c r="AP49" s="1640"/>
      <c r="AQ49" s="1640"/>
      <c r="AR49" s="1640"/>
      <c r="AS49" s="1640"/>
      <c r="AT49" s="1640"/>
      <c r="AU49" s="1640"/>
      <c r="AV49" s="1640"/>
      <c r="AW49" s="1640"/>
      <c r="AX49" s="1640"/>
      <c r="AY49" s="1640"/>
      <c r="AZ49" s="1640"/>
      <c r="BA49" s="1640"/>
      <c r="BB49" s="1640"/>
      <c r="BC49" s="1640"/>
      <c r="BD49" s="1640"/>
      <c r="BE49" s="1640"/>
      <c r="BF49" s="1640"/>
      <c r="BG49" s="1640"/>
      <c r="BH49" s="1640"/>
      <c r="BI49" s="1640"/>
      <c r="BJ49" s="1640"/>
      <c r="BK49" s="1640"/>
      <c r="BL49" s="1640"/>
      <c r="BM49" s="1640"/>
      <c r="BN49" s="1640"/>
      <c r="BO49" s="1640"/>
      <c r="BP49" s="1640"/>
      <c r="BQ49" s="1640"/>
      <c r="BR49" s="1640"/>
      <c r="BS49" s="1640"/>
      <c r="BT49" s="1640"/>
      <c r="BU49" s="1640"/>
      <c r="BV49" s="1640"/>
      <c r="BW49" s="1640"/>
      <c r="BX49" s="1640"/>
      <c r="BY49" s="1640"/>
      <c r="BZ49" s="1640"/>
      <c r="CA49" s="1640"/>
      <c r="CB49" s="1640"/>
      <c r="CC49" s="1640"/>
      <c r="CD49" s="1640"/>
      <c r="CE49" s="1640"/>
      <c r="CF49" s="1320"/>
    </row>
    <row customHeight="1" ht="19.95">
      <c r="D50" s="1051"/>
      <c r="E50" s="1051"/>
      <c r="F50" s="1051"/>
      <c r="G50" s="1051"/>
      <c r="H50" s="1051"/>
      <c r="I50" s="1051"/>
      <c r="J50" s="1051"/>
      <c r="K50" s="1051"/>
      <c r="L50" s="1051"/>
      <c r="M50" s="1051"/>
      <c r="N50" s="1051"/>
      <c r="O50" s="1051"/>
      <c r="P50" s="1051"/>
      <c r="Q50" s="1051"/>
      <c r="R50" s="1051"/>
      <c r="S50" s="1051"/>
      <c r="T50" s="338"/>
      <c r="CF50" s="509">
        <v>19</v>
      </c>
    </row>
    <row customHeight="1" ht="11.549999999999999">
      <c r="D51" s="513"/>
      <c r="CF51" s="509">
        <v>11</v>
      </c>
    </row>
    <row customHeight="1" ht="11.549999999999999">
      <c r="D52" s="658"/>
      <c r="E52" s="658"/>
      <c r="F52" s="658"/>
      <c r="G52" s="659"/>
      <c r="CF52" s="509">
        <v>11</v>
      </c>
    </row>
    <row customHeight="1" ht="11.549999999999999">
      <c r="CF53" s="509">
        <v>11</v>
      </c>
    </row>
    <row customHeight="1" ht="11.549999999999999">
      <c r="D54" s="660"/>
      <c r="E54" s="2388"/>
      <c r="F54" s="2388"/>
      <c r="G54" s="2388"/>
      <c r="H54" s="2388"/>
      <c r="I54" s="2388"/>
      <c r="J54" s="2388"/>
      <c r="K54" s="2388"/>
      <c r="L54" s="2388"/>
      <c r="M54" s="2388"/>
      <c r="N54" s="2388"/>
      <c r="O54" s="2388"/>
      <c r="P54" s="2388"/>
      <c r="Q54" s="2388"/>
      <c r="R54" s="2388"/>
      <c r="CF54" s="509">
        <v>11</v>
      </c>
    </row>
    <row customHeight="1" ht="11.549999999999999">
      <c r="F55" s="762"/>
      <c r="G55" s="762"/>
      <c r="CF55" s="509">
        <v>11</v>
      </c>
    </row>
    <row customHeight="1" ht="11.25" hidden="1">
      <c r="A56" s="614" t="s">
        <v>82</v>
      </c>
      <c r="B56" s="453">
        <v>0</v>
      </c>
      <c r="C56" s="509">
        <v>3</v>
      </c>
      <c r="D56" s="509">
        <v>0</v>
      </c>
      <c r="E56" s="509">
        <v>7</v>
      </c>
      <c r="F56" s="509">
        <v>7</v>
      </c>
      <c r="G56" s="509">
        <v>29</v>
      </c>
      <c r="H56" s="509">
        <v>3</v>
      </c>
      <c r="I56" s="509">
        <v>5</v>
      </c>
      <c r="J56" s="509">
        <v>24</v>
      </c>
      <c r="K56" s="509">
        <v>24</v>
      </c>
      <c r="L56" s="509">
        <v>3</v>
      </c>
      <c r="M56" s="509">
        <v>6</v>
      </c>
      <c r="N56" s="509">
        <v>25</v>
      </c>
      <c r="O56" s="509">
        <v>18</v>
      </c>
      <c r="P56" s="509">
        <v>18</v>
      </c>
      <c r="Q56" s="509">
        <v>18</v>
      </c>
      <c r="R56" s="509">
        <v>18</v>
      </c>
      <c r="S56" s="509">
        <v>93</v>
      </c>
      <c r="T56" s="509">
        <v>10</v>
      </c>
      <c r="U56" s="615">
        <v>10</v>
      </c>
      <c r="V56" s="615">
        <v>11</v>
      </c>
      <c r="W56" s="616">
        <v>10</v>
      </c>
      <c r="X56" s="453">
        <v>10</v>
      </c>
      <c r="Y56" s="453">
        <v>10</v>
      </c>
      <c r="Z56" s="453">
        <v>10</v>
      </c>
      <c r="AA56" s="453">
        <v>10</v>
      </c>
      <c r="AB56" s="509">
        <v>8</v>
      </c>
      <c r="AC56" s="509">
        <v>8</v>
      </c>
      <c r="AD56" s="509">
        <v>8</v>
      </c>
      <c r="AE56" s="509">
        <v>8</v>
      </c>
      <c r="AF56" s="509">
        <v>8</v>
      </c>
      <c r="AG56" s="509">
        <v>8</v>
      </c>
      <c r="AH56" s="509">
        <v>8</v>
      </c>
      <c r="AI56" s="509">
        <v>8</v>
      </c>
      <c r="AJ56" s="509">
        <v>8</v>
      </c>
      <c r="AK56" s="509">
        <v>8</v>
      </c>
      <c r="AL56" s="509">
        <v>8</v>
      </c>
      <c r="AM56" s="509">
        <v>8</v>
      </c>
      <c r="AN56" s="509">
        <v>8</v>
      </c>
      <c r="AO56" s="509">
        <v>8</v>
      </c>
      <c r="AP56" s="509">
        <v>8</v>
      </c>
      <c r="AQ56" s="509">
        <v>8</v>
      </c>
      <c r="AR56" s="509">
        <v>8</v>
      </c>
      <c r="AS56" s="509">
        <v>8</v>
      </c>
      <c r="AT56" s="509">
        <v>8</v>
      </c>
      <c r="AU56" s="509">
        <v>8</v>
      </c>
      <c r="AV56" s="509">
        <v>8</v>
      </c>
      <c r="AW56" s="509">
        <v>8</v>
      </c>
      <c r="AX56" s="509">
        <v>8</v>
      </c>
      <c r="AY56" s="509">
        <v>8</v>
      </c>
      <c r="AZ56" s="509">
        <v>8</v>
      </c>
      <c r="BA56" s="509">
        <v>8</v>
      </c>
      <c r="BB56" s="509">
        <v>8</v>
      </c>
      <c r="BC56" s="509">
        <v>8</v>
      </c>
      <c r="BD56" s="509">
        <v>8</v>
      </c>
      <c r="BE56" s="509">
        <v>8</v>
      </c>
      <c r="BF56" s="509">
        <v>8</v>
      </c>
      <c r="BG56" s="509">
        <v>8</v>
      </c>
      <c r="BH56" s="509">
        <v>8</v>
      </c>
      <c r="BI56" s="509">
        <v>8</v>
      </c>
      <c r="BJ56" s="509">
        <v>8</v>
      </c>
      <c r="BK56" s="509">
        <v>8</v>
      </c>
      <c r="BL56" s="509">
        <v>8</v>
      </c>
      <c r="BM56" s="509">
        <v>8</v>
      </c>
      <c r="BN56" s="509">
        <v>8</v>
      </c>
      <c r="BO56" s="509">
        <v>8</v>
      </c>
      <c r="BP56" s="509">
        <v>8</v>
      </c>
      <c r="BQ56" s="509">
        <v>8</v>
      </c>
      <c r="BR56" s="509">
        <v>8</v>
      </c>
      <c r="BS56" s="509">
        <v>8</v>
      </c>
      <c r="BT56" s="509">
        <v>8</v>
      </c>
      <c r="BU56" s="509">
        <v>8</v>
      </c>
      <c r="BV56" s="509">
        <v>8</v>
      </c>
      <c r="BW56" s="509">
        <v>8</v>
      </c>
      <c r="BX56" s="509">
        <v>8</v>
      </c>
      <c r="BY56" s="509">
        <v>8</v>
      </c>
      <c r="BZ56" s="509">
        <v>8</v>
      </c>
      <c r="CA56" s="509">
        <v>8</v>
      </c>
      <c r="CB56" s="509">
        <v>8</v>
      </c>
      <c r="CC56" s="509">
        <v>8</v>
      </c>
      <c r="CD56" s="509">
        <v>8</v>
      </c>
      <c r="CE56" s="509">
        <v>8</v>
      </c>
      <c r="CF56" s="509">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0E6F9-C994-262D-2BDB-0.1BD6005F}"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6" style="1639" width="40.57421875" customWidth="1"/>
    <col min="17" max="17" style="1370" width="9.7109375" hidden="1" customWidth="1"/>
    <col min="18" max="18" style="1639" width="102.00390625" customWidth="1"/>
    <col min="19" max="19" style="1370" width="9.00390625" customWidth="1"/>
    <col min="20" max="20" style="1646" width="5.00390625" customWidth="1"/>
    <col min="21" max="21" style="1646" width="3.00390625" customWidth="1"/>
    <col min="22" max="25" style="1370" width="3.00390625" customWidth="1"/>
    <col min="26" max="26" style="1646" width="10.00390625" customWidth="1"/>
    <col min="27" max="27" style="1370" width="34.00390625" customWidth="1"/>
    <col min="28" max="28" style="1370" width="9.00390625" customWidth="1"/>
    <col min="29" max="29" style="740" width="8.00390625" customWidth="1"/>
    <col min="30" max="34" style="1370" width="8.00390625" customWidth="1"/>
    <col min="35" max="39" style="1636" width="8.00390625" customWidth="1"/>
    <col min="40" max="40" style="1639" width="5.421875" hidden="1" customWidth="1"/>
  </cols>
  <sheetData>
    <row s="1370" customFormat="1" customHeight="1" ht="33.75" hidden="1">
      <c r="A1" s="991"/>
      <c r="B1" s="991"/>
      <c r="C1" s="991"/>
      <c r="D1" s="991"/>
      <c r="E1" s="991"/>
      <c r="G1" s="1640"/>
      <c r="H1" s="882"/>
      <c r="L1" s="1370">
        <v>4</v>
      </c>
      <c r="M1" s="1370">
        <v>4</v>
      </c>
      <c r="N1" s="1370">
        <v>4</v>
      </c>
      <c r="O1" s="1370">
        <v>4</v>
      </c>
      <c r="P1" s="1370">
        <v>4</v>
      </c>
      <c r="T1" s="1640"/>
      <c r="U1" s="1640"/>
      <c r="Z1" s="1640"/>
      <c r="AN1" s="1370" t="s">
        <v>14</v>
      </c>
    </row>
    <row s="1370" customFormat="1" customHeight="1" ht="78.75" hidden="1">
      <c r="A2" s="991"/>
      <c r="B2" s="2057" t="s">
        <v>625</v>
      </c>
      <c r="C2" s="2057" t="s">
        <v>626</v>
      </c>
      <c r="D2" s="2056" t="s">
        <v>627</v>
      </c>
      <c r="E2" s="2060">
        <f>RIGHT(I2,LEN(I2)-SEARCH("#",SUBSTITUTE(I2,".","#",LEN(I2)-LEN(SUBSTITUTE(I2,".","")))))</f>
      </c>
      <c r="F2" s="2062">
        <f>J2</f>
        <v>0</v>
      </c>
      <c r="G2" s="1640"/>
      <c r="H2" s="2063"/>
      <c r="I2" s="2053"/>
      <c r="J2" s="544"/>
      <c r="K2" s="2023" t="s">
        <v>563</v>
      </c>
      <c r="L2" s="755"/>
      <c r="M2" s="755"/>
      <c r="N2" s="755"/>
      <c r="O2" s="755"/>
      <c r="P2" s="755"/>
      <c r="Q2" s="547"/>
      <c r="R2" s="1529" t="s">
        <v>564</v>
      </c>
      <c r="S2" s="547"/>
      <c r="T2" s="1640"/>
      <c r="U2" s="1640"/>
      <c r="Z2" s="1640"/>
      <c r="AC2" s="548"/>
      <c r="AI2" s="1636"/>
      <c r="AJ2" s="1636"/>
      <c r="AK2" s="1636"/>
      <c r="AL2" s="1636"/>
      <c r="AM2" s="1636"/>
      <c r="AN2" s="1370">
        <v>0</v>
      </c>
    </row>
    <row customHeight="1" ht="11.25" hidden="1">
      <c r="E3" s="2055" t="s">
        <v>628</v>
      </c>
      <c r="L3" s="1635">
        <f>0</f>
        <v>0</v>
      </c>
      <c r="M3" s="1635">
        <v>1</v>
      </c>
      <c r="N3" s="1639">
        <f>0</f>
        <v>0</v>
      </c>
      <c r="O3" s="1639">
        <f>0</f>
        <v>0</v>
      </c>
      <c r="P3" s="1639">
        <f>0</f>
        <v>0</v>
      </c>
      <c r="AN3" s="1635">
        <v>0</v>
      </c>
    </row>
    <row s="1636" customFormat="1" customHeight="1" ht="11.25" hidden="1">
      <c r="A4" s="991"/>
      <c r="B4" s="991"/>
      <c r="C4" s="991"/>
      <c r="E4" s="991"/>
      <c r="F4" s="1370"/>
      <c r="G4" s="1640"/>
      <c r="H4" s="624"/>
      <c r="N4" s="1636"/>
      <c r="O4" s="1636"/>
      <c r="P4" s="1636"/>
      <c r="Q4" s="1370"/>
      <c r="R4" s="1636">
        <v>4</v>
      </c>
      <c r="S4" s="1370"/>
      <c r="T4" s="1640"/>
      <c r="U4" s="1640"/>
      <c r="V4" s="1370"/>
      <c r="W4" s="1370"/>
      <c r="X4" s="1370"/>
      <c r="Y4" s="1370"/>
      <c r="Z4" s="1640"/>
      <c r="AA4" s="1370"/>
      <c r="AB4" s="1370"/>
      <c r="AC4" s="548"/>
      <c r="AD4" s="1370"/>
      <c r="AE4" s="1370"/>
      <c r="AF4" s="1370"/>
      <c r="AG4" s="1370"/>
      <c r="AH4" s="1370"/>
      <c r="AN4" s="1636">
        <v>0</v>
      </c>
    </row>
    <row customHeight="1" ht="11.549999999999999">
      <c r="N5" s="1639"/>
      <c r="O5" s="1639"/>
      <c r="P5" s="1639"/>
      <c r="AN5" s="1635">
        <v>11</v>
      </c>
    </row>
    <row customHeight="1" ht="57.75">
      <c r="I6" s="2311" t="s">
        <v>629</v>
      </c>
      <c r="J6" s="2311"/>
      <c r="K6" s="2311"/>
      <c r="L6" s="2311"/>
      <c r="M6" s="2311"/>
      <c r="N6" s="2311"/>
      <c r="O6" s="2311"/>
      <c r="P6" s="2311"/>
      <c r="R6" s="560"/>
      <c r="AN6" s="1635">
        <v>55</v>
      </c>
    </row>
    <row customHeight="1" ht="25.2">
      <c r="I7" s="2253" t="str">
        <f>IF(org=0,"Не определено",org)</f>
        <v>Филиал "Уренгойская ГРЭС" АО "Интер РАО - Электрогенерация"</v>
      </c>
      <c r="J7" s="2253"/>
      <c r="K7" s="2253"/>
      <c r="L7" s="2253"/>
      <c r="M7" s="2253"/>
      <c r="N7" s="2253"/>
      <c r="O7" s="2253"/>
      <c r="P7" s="2253"/>
      <c r="AN7" s="1635">
        <v>24</v>
      </c>
    </row>
    <row customHeight="1" ht="11.549999999999999">
      <c r="I8" s="1139"/>
      <c r="J8" s="1139"/>
      <c r="K8" s="1139"/>
      <c r="L8" s="1139"/>
      <c r="M8" s="1139"/>
      <c r="N8" s="1140" t="s">
        <v>22</v>
      </c>
      <c r="O8" s="1140" t="s">
        <v>22</v>
      </c>
      <c r="P8" s="1140" t="s">
        <v>22</v>
      </c>
      <c r="AN8" s="1635">
        <v>11</v>
      </c>
    </row>
    <row s="1646" customFormat="1" customHeight="1" ht="30" hidden="1">
      <c r="A9" s="1171"/>
      <c r="B9" s="1171"/>
      <c r="C9" s="1171"/>
      <c r="E9" s="1171"/>
      <c r="H9" s="1646"/>
      <c r="L9" s="893"/>
      <c r="M9" s="893" t="s">
        <v>117</v>
      </c>
      <c r="N9" s="893" t="s">
        <v>124</v>
      </c>
      <c r="O9" s="893" t="s">
        <v>127</v>
      </c>
      <c r="P9" s="893" t="s">
        <v>129</v>
      </c>
      <c r="AN9" s="1640">
        <v>1</v>
      </c>
    </row>
    <row customHeight="1" ht="11.549999999999999">
      <c r="E10" s="2054" t="s">
        <v>630</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397"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2397" t="str">
        <f>IF(P9="","",INDEX(DIFFERENTIATION_UNMERGE_VD,MATCH(P9,DIFFERENTIATION_ID_DIFF,0)))</f>
        <v>Производство. Теплоноситель; Передача. Теплоноситель; Сбыт. Теплоноситель</v>
      </c>
      <c r="R10" s="2131" t="s">
        <v>308</v>
      </c>
      <c r="AN10" s="1635">
        <v>11</v>
      </c>
    </row>
    <row customHeight="1" ht="11.549999999999999">
      <c r="E11" s="2054" t="s">
        <v>631</v>
      </c>
      <c r="I11" s="715"/>
      <c r="J11" s="2371" t="s">
        <v>571</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без дифференциации</v>
      </c>
      <c r="O11" s="2397" t="str">
        <f>IF(O9="","",INDEX(DIFFERENTIATION_UNMERGE_AREA,MATCH(O9,DIFFERENTIATION_ID_DIFF,0)))</f>
        <v>без дифференциации</v>
      </c>
      <c r="P11" s="2397" t="str">
        <f>IF(P9="","",INDEX(DIFFERENTIATION_UNMERGE_AREA,MATCH(P9,DIFFERENTIATION_ID_DIFF,0)))</f>
        <v>без дифференциации</v>
      </c>
      <c r="R11" s="2131"/>
      <c r="AN11" s="1635">
        <v>11</v>
      </c>
    </row>
    <row customHeight="1" ht="11.549999999999999">
      <c r="E12" s="2054" t="s">
        <v>632</v>
      </c>
      <c r="I12" s="1666"/>
      <c r="J12" s="2371" t="s">
        <v>572</v>
      </c>
      <c r="K12" s="2372"/>
      <c r="L12" s="2033" t="str">
        <f>IF(L9="","",INDEX(DIFFERENTIATION_UNMERGE_SYSTEM,MATCH(L9,DIFFERENTIATION_ID_DIFF,0)))</f>
        <v/>
      </c>
      <c r="M12" s="2033" t="str">
        <f>IF(M9="","",INDEX(DIFFERENTIATION_UNMERGE_SYSTEM,MATCH(M9,DIFFERENTIATION_ID_DIFF,0)))</f>
        <v>без дифференциации</v>
      </c>
      <c r="N12" s="2397" t="str">
        <f>IF(N9="","",INDEX(DIFFERENTIATION_UNMERGE_SYSTEM,MATCH(N9,DIFFERENTIATION_ID_DIFF,0)))</f>
        <v>потребителям района Лимбяяха</v>
      </c>
      <c r="O12" s="2397" t="str">
        <f>IF(O9="","",INDEX(DIFFERENTIATION_UNMERGE_SYSTEM,MATCH(O9,DIFFERENTIATION_ID_DIFF,0)))</f>
        <v>для АО "Уренгойтеплогенерация-1"</v>
      </c>
      <c r="P12" s="2397" t="str">
        <f>IF(P9="","",INDEX(DIFFERENTIATION_UNMERGE_SYSTEM,MATCH(P9,DIFFERENTIATION_ID_DIFF,0)))</f>
        <v>без дифференциации</v>
      </c>
      <c r="R12" s="2131"/>
      <c r="AN12" s="1635">
        <v>11</v>
      </c>
    </row>
    <row customHeight="1" ht="11.549999999999999">
      <c r="E13" s="2054" t="s">
        <v>633</v>
      </c>
      <c r="F13" s="2054" t="s">
        <v>634</v>
      </c>
      <c r="I13" s="2373" t="s">
        <v>307</v>
      </c>
      <c r="J13" s="2374"/>
      <c r="K13" s="2374"/>
      <c r="L13" s="2031"/>
      <c r="M13" s="2071"/>
      <c r="N13" s="2371"/>
      <c r="O13" s="2371"/>
      <c r="P13" s="2371"/>
      <c r="R13" s="2131"/>
      <c r="AN13" s="1635">
        <v>11</v>
      </c>
    </row>
    <row customHeight="1" ht="24">
      <c r="I14" s="2024" t="s">
        <v>88</v>
      </c>
      <c r="J14" s="2024" t="s">
        <v>309</v>
      </c>
      <c r="K14" s="2024" t="s">
        <v>573</v>
      </c>
      <c r="L14" s="2064" t="s">
        <v>310</v>
      </c>
      <c r="M14" s="2065" t="s">
        <v>310</v>
      </c>
      <c r="N14" s="2266" t="s">
        <v>310</v>
      </c>
      <c r="O14" s="2266" t="s">
        <v>310</v>
      </c>
      <c r="P14" s="2266" t="s">
        <v>310</v>
      </c>
      <c r="R14" s="2131"/>
      <c r="AN14" s="1635">
        <v>23</v>
      </c>
    </row>
    <row customHeight="1" ht="24">
      <c r="A15" s="2058"/>
      <c r="B15" s="2057" t="s">
        <v>635</v>
      </c>
      <c r="C15" s="2057" t="s">
        <v>636</v>
      </c>
      <c r="D15" s="2056" t="s">
        <v>637</v>
      </c>
      <c r="E15" s="2060" t="s">
        <v>638</v>
      </c>
      <c r="F15" s="2060" t="s">
        <v>638</v>
      </c>
      <c r="G15" s="1640" t="s">
        <v>595</v>
      </c>
      <c r="H15" s="2025"/>
      <c r="I15" s="1634">
        <v>1</v>
      </c>
      <c r="J15" s="2026" t="s">
        <v>639</v>
      </c>
      <c r="K15" s="2024" t="s">
        <v>313</v>
      </c>
      <c r="L15" s="666"/>
      <c r="M15" s="822"/>
      <c r="N15" s="666"/>
      <c r="O15" s="666"/>
      <c r="P15" s="666"/>
      <c r="Q15" s="547" t="s">
        <v>640</v>
      </c>
      <c r="R15" s="1529" t="s">
        <v>641</v>
      </c>
      <c r="S15" s="547" t="s">
        <v>640</v>
      </c>
      <c r="AN15" s="1635">
        <v>23</v>
      </c>
    </row>
    <row customHeight="1" ht="35.699999999999996">
      <c r="A16" s="2058"/>
      <c r="B16" s="2057" t="s">
        <v>642</v>
      </c>
      <c r="C16" s="2057" t="s">
        <v>643</v>
      </c>
      <c r="D16" s="2056" t="s">
        <v>627</v>
      </c>
      <c r="E16" s="2060" t="s">
        <v>638</v>
      </c>
      <c r="F16" s="2060" t="s">
        <v>638</v>
      </c>
      <c r="H16" s="2025"/>
      <c r="I16" s="1633">
        <v>2</v>
      </c>
      <c r="J16" s="2067" t="s">
        <v>644</v>
      </c>
      <c r="K16" s="2066" t="s">
        <v>563</v>
      </c>
      <c r="L16" s="2072"/>
      <c r="M16" s="1680"/>
      <c r="N16" s="2072"/>
      <c r="O16" s="2072"/>
      <c r="P16" s="2072"/>
      <c r="Q16" s="547" t="s">
        <v>640</v>
      </c>
      <c r="R16" s="1529" t="s">
        <v>645</v>
      </c>
      <c r="S16" s="547" t="s">
        <v>640</v>
      </c>
      <c r="AN16" s="1635">
        <v>34</v>
      </c>
    </row>
    <row s="1646" customFormat="1" customHeight="1" ht="17.25" hidden="1">
      <c r="A17" s="1171"/>
      <c r="B17" s="1171"/>
      <c r="C17" s="1171"/>
      <c r="D17" s="1171"/>
      <c r="E17" s="1171"/>
      <c r="H17" s="1328"/>
      <c r="I17" s="1017" t="s">
        <v>646</v>
      </c>
      <c r="J17" s="995"/>
      <c r="K17" s="1017"/>
      <c r="L17" s="996"/>
      <c r="M17" s="996"/>
      <c r="N17" s="996"/>
      <c r="O17" s="996"/>
      <c r="P17" s="996"/>
      <c r="R17" s="1389"/>
      <c r="AN17" s="1640">
        <v>1</v>
      </c>
    </row>
    <row s="1370" customFormat="1" customHeight="1" ht="24">
      <c r="A18" s="991"/>
      <c r="B18" s="991"/>
      <c r="C18" s="991"/>
      <c r="D18" s="991"/>
      <c r="E18" s="991"/>
      <c r="G18" s="1640"/>
      <c r="H18" s="1637"/>
      <c r="I18" s="574"/>
      <c r="J18" s="575" t="s">
        <v>593</v>
      </c>
      <c r="K18" s="576"/>
      <c r="L18" s="2074"/>
      <c r="M18" s="577"/>
      <c r="N18" s="2655"/>
      <c r="O18" s="2656"/>
      <c r="P18" s="2657"/>
      <c r="Q18" s="547"/>
      <c r="R18" s="1529" t="s">
        <v>594</v>
      </c>
      <c r="S18" s="547"/>
      <c r="T18" s="1640"/>
      <c r="U18" s="1640"/>
      <c r="Z18" s="1640"/>
      <c r="AC18" s="548"/>
      <c r="AI18" s="1636"/>
      <c r="AJ18" s="1636"/>
      <c r="AK18" s="1636"/>
      <c r="AL18" s="1636"/>
      <c r="AM18" s="1636"/>
      <c r="AN18" s="1370">
        <v>23</v>
      </c>
    </row>
    <row customHeight="1" ht="19.95">
      <c r="A19" s="2058"/>
      <c r="B19" s="2057" t="s">
        <v>647</v>
      </c>
      <c r="C19" s="2057" t="s">
        <v>648</v>
      </c>
      <c r="D19" s="2056" t="s">
        <v>627</v>
      </c>
      <c r="E19" s="2060" t="s">
        <v>638</v>
      </c>
      <c r="F19" s="2060" t="s">
        <v>638</v>
      </c>
      <c r="H19" s="2025"/>
      <c r="I19" s="1668">
        <v>3</v>
      </c>
      <c r="J19" s="2026" t="s">
        <v>648</v>
      </c>
      <c r="K19" s="2022" t="s">
        <v>563</v>
      </c>
      <c r="L19" s="731"/>
      <c r="M19" s="561"/>
      <c r="N19" s="731"/>
      <c r="O19" s="731"/>
      <c r="P19" s="731"/>
      <c r="Q19" s="547"/>
      <c r="R19" s="1529" t="s">
        <v>649</v>
      </c>
      <c r="S19" s="547"/>
      <c r="AN19" s="1635">
        <v>19</v>
      </c>
    </row>
    <row customHeight="1" ht="77.7">
      <c r="A20" s="2058"/>
      <c r="B20" s="2057" t="s">
        <v>650</v>
      </c>
      <c r="C20" s="2057" t="s">
        <v>651</v>
      </c>
      <c r="D20" s="2056" t="s">
        <v>627</v>
      </c>
      <c r="E20" s="2060" t="s">
        <v>638</v>
      </c>
      <c r="F20" s="2060" t="s">
        <v>638</v>
      </c>
      <c r="H20" s="2025"/>
      <c r="I20" s="1668">
        <v>4</v>
      </c>
      <c r="J20" s="2026" t="s">
        <v>652</v>
      </c>
      <c r="K20" s="2022" t="s">
        <v>590</v>
      </c>
      <c r="L20" s="731"/>
      <c r="M20" s="561"/>
      <c r="N20" s="731"/>
      <c r="O20" s="731"/>
      <c r="P20" s="731"/>
      <c r="Q20" s="547"/>
      <c r="R20" s="1529"/>
      <c r="S20" s="547"/>
      <c r="AN20" s="1635">
        <v>74</v>
      </c>
    </row>
    <row customHeight="1" ht="35.699999999999996">
      <c r="A21" s="2058"/>
      <c r="B21" s="2057" t="s">
        <v>653</v>
      </c>
      <c r="C21" s="2057" t="s">
        <v>654</v>
      </c>
      <c r="D21" s="2056" t="s">
        <v>627</v>
      </c>
      <c r="E21" s="2060" t="s">
        <v>638</v>
      </c>
      <c r="F21" s="2060" t="s">
        <v>638</v>
      </c>
      <c r="H21" s="2025"/>
      <c r="I21" s="1668">
        <v>5</v>
      </c>
      <c r="J21" s="2026" t="s">
        <v>655</v>
      </c>
      <c r="K21" s="2022" t="s">
        <v>590</v>
      </c>
      <c r="L21" s="731"/>
      <c r="M21" s="561"/>
      <c r="N21" s="731"/>
      <c r="O21" s="731"/>
      <c r="P21" s="731"/>
      <c r="Q21" s="547"/>
      <c r="R21" s="1529" t="s">
        <v>649</v>
      </c>
      <c r="S21" s="547"/>
      <c r="AN21" s="1635">
        <v>34</v>
      </c>
    </row>
    <row customHeight="1" ht="48.29999999999999">
      <c r="A22" s="2058"/>
      <c r="B22" s="2057" t="s">
        <v>656</v>
      </c>
      <c r="C22" s="2057" t="s">
        <v>657</v>
      </c>
      <c r="D22" s="2056" t="s">
        <v>627</v>
      </c>
      <c r="E22" s="2060" t="s">
        <v>638</v>
      </c>
      <c r="F22" s="2060" t="s">
        <v>638</v>
      </c>
      <c r="H22" s="2025"/>
      <c r="I22" s="1668">
        <v>6</v>
      </c>
      <c r="J22" s="2026" t="s">
        <v>658</v>
      </c>
      <c r="K22" s="2022" t="s">
        <v>590</v>
      </c>
      <c r="L22" s="731"/>
      <c r="M22" s="561"/>
      <c r="N22" s="731"/>
      <c r="O22" s="731"/>
      <c r="P22" s="731"/>
      <c r="Q22" s="547"/>
      <c r="R22" s="1529" t="s">
        <v>659</v>
      </c>
      <c r="S22" s="547"/>
      <c r="AN22" s="1635">
        <v>46</v>
      </c>
    </row>
    <row customHeight="1" ht="19.95">
      <c r="A23" s="2058"/>
      <c r="B23" s="2057" t="s">
        <v>660</v>
      </c>
      <c r="C23" s="2057" t="s">
        <v>661</v>
      </c>
      <c r="D23" s="2056" t="s">
        <v>627</v>
      </c>
      <c r="E23" s="2060" t="s">
        <v>638</v>
      </c>
      <c r="F23" s="2060" t="s">
        <v>638</v>
      </c>
      <c r="H23" s="2025"/>
      <c r="I23" s="1668" t="s">
        <v>662</v>
      </c>
      <c r="J23" s="1528" t="s">
        <v>663</v>
      </c>
      <c r="K23" s="2022" t="s">
        <v>590</v>
      </c>
      <c r="L23" s="731"/>
      <c r="M23" s="561"/>
      <c r="N23" s="731"/>
      <c r="O23" s="731"/>
      <c r="P23" s="731"/>
      <c r="Q23" s="547"/>
      <c r="R23" s="1529" t="s">
        <v>649</v>
      </c>
      <c r="S23" s="547"/>
      <c r="AN23" s="1635">
        <v>19</v>
      </c>
    </row>
    <row customHeight="1" ht="19.95">
      <c r="A24" s="2058"/>
      <c r="B24" s="2057" t="s">
        <v>664</v>
      </c>
      <c r="C24" s="2057" t="s">
        <v>665</v>
      </c>
      <c r="D24" s="2056" t="s">
        <v>627</v>
      </c>
      <c r="E24" s="2060" t="s">
        <v>638</v>
      </c>
      <c r="F24" s="2060" t="s">
        <v>638</v>
      </c>
      <c r="H24" s="2025"/>
      <c r="I24" s="1668" t="s">
        <v>666</v>
      </c>
      <c r="J24" s="1528" t="s">
        <v>667</v>
      </c>
      <c r="K24" s="2022" t="s">
        <v>590</v>
      </c>
      <c r="L24" s="731"/>
      <c r="M24" s="561"/>
      <c r="N24" s="731"/>
      <c r="O24" s="731"/>
      <c r="P24" s="731"/>
      <c r="Q24" s="547"/>
      <c r="R24" s="1529"/>
      <c r="S24" s="547"/>
      <c r="AN24" s="1635">
        <v>19</v>
      </c>
    </row>
    <row customHeight="1" ht="24">
      <c r="A25" s="2058"/>
      <c r="B25" s="2057" t="s">
        <v>668</v>
      </c>
      <c r="C25" s="2057" t="s">
        <v>669</v>
      </c>
      <c r="D25" s="2056" t="s">
        <v>627</v>
      </c>
      <c r="E25" s="2060" t="s">
        <v>638</v>
      </c>
      <c r="F25" s="2060" t="s">
        <v>638</v>
      </c>
      <c r="H25" s="2025"/>
      <c r="I25" s="1668" t="s">
        <v>670</v>
      </c>
      <c r="J25" s="1528" t="s">
        <v>671</v>
      </c>
      <c r="K25" s="2022" t="s">
        <v>590</v>
      </c>
      <c r="L25" s="731"/>
      <c r="M25" s="561"/>
      <c r="N25" s="731"/>
      <c r="O25" s="731"/>
      <c r="P25" s="731"/>
      <c r="Q25" s="547"/>
      <c r="R25" s="1529"/>
      <c r="S25" s="547"/>
      <c r="AN25" s="1635">
        <v>23</v>
      </c>
    </row>
    <row customHeight="1" ht="24">
      <c r="A26" s="2058"/>
      <c r="B26" s="2057" t="s">
        <v>672</v>
      </c>
      <c r="C26" s="2057" t="s">
        <v>673</v>
      </c>
      <c r="D26" s="2056" t="s">
        <v>627</v>
      </c>
      <c r="E26" s="2060" t="s">
        <v>638</v>
      </c>
      <c r="F26" s="2060" t="s">
        <v>638</v>
      </c>
      <c r="H26" s="2025"/>
      <c r="I26" s="1668">
        <v>7</v>
      </c>
      <c r="J26" s="2026" t="s">
        <v>673</v>
      </c>
      <c r="K26" s="2022" t="s">
        <v>674</v>
      </c>
      <c r="L26" s="731"/>
      <c r="M26" s="561"/>
      <c r="N26" s="731"/>
      <c r="O26" s="731"/>
      <c r="P26" s="731"/>
      <c r="Q26" s="547"/>
      <c r="R26" s="1529"/>
      <c r="S26" s="547"/>
      <c r="AN26" s="1635">
        <v>23</v>
      </c>
    </row>
    <row customHeight="1" ht="24">
      <c r="A27" s="2058"/>
      <c r="B27" s="2057" t="s">
        <v>675</v>
      </c>
      <c r="C27" s="2057" t="s">
        <v>676</v>
      </c>
      <c r="D27" s="2056" t="s">
        <v>627</v>
      </c>
      <c r="E27" s="2060" t="s">
        <v>638</v>
      </c>
      <c r="F27" s="2060" t="s">
        <v>638</v>
      </c>
      <c r="H27" s="2025"/>
      <c r="I27" s="1668">
        <v>8</v>
      </c>
      <c r="J27" s="2026" t="s">
        <v>676</v>
      </c>
      <c r="K27" s="2022" t="s">
        <v>596</v>
      </c>
      <c r="L27" s="731"/>
      <c r="M27" s="561"/>
      <c r="N27" s="731"/>
      <c r="O27" s="731"/>
      <c r="P27" s="731"/>
      <c r="Q27" s="547"/>
      <c r="R27" s="1529"/>
      <c r="S27" s="547"/>
      <c r="AN27" s="1635">
        <v>23</v>
      </c>
    </row>
    <row customHeight="1" ht="35.699999999999996">
      <c r="A28" s="2058"/>
      <c r="B28" s="2057" t="s">
        <v>677</v>
      </c>
      <c r="C28" s="2057" t="s">
        <v>678</v>
      </c>
      <c r="D28" s="2056" t="s">
        <v>627</v>
      </c>
      <c r="E28" s="2060" t="s">
        <v>638</v>
      </c>
      <c r="F28" s="2060" t="s">
        <v>638</v>
      </c>
      <c r="H28" s="2025"/>
      <c r="I28" s="1679">
        <v>9</v>
      </c>
      <c r="J28" s="2026" t="s">
        <v>679</v>
      </c>
      <c r="K28" s="2022" t="s">
        <v>567</v>
      </c>
      <c r="L28" s="731"/>
      <c r="M28" s="561"/>
      <c r="N28" s="731"/>
      <c r="O28" s="731"/>
      <c r="P28" s="731"/>
      <c r="Q28" s="547"/>
      <c r="R28" s="1529"/>
      <c r="S28" s="547"/>
      <c r="AN28" s="1635">
        <v>34</v>
      </c>
    </row>
    <row customHeight="1" ht="35.699999999999996">
      <c r="A29" s="2058"/>
      <c r="B29" s="2057" t="s">
        <v>680</v>
      </c>
      <c r="C29" s="2057" t="s">
        <v>681</v>
      </c>
      <c r="D29" s="2056" t="s">
        <v>627</v>
      </c>
      <c r="E29" s="2060" t="s">
        <v>638</v>
      </c>
      <c r="F29" s="2060" t="s">
        <v>638</v>
      </c>
      <c r="H29" s="2025"/>
      <c r="I29" s="1679">
        <v>10</v>
      </c>
      <c r="J29" s="2026" t="s">
        <v>682</v>
      </c>
      <c r="K29" s="2022" t="s">
        <v>567</v>
      </c>
      <c r="L29" s="731"/>
      <c r="M29" s="561"/>
      <c r="N29" s="731"/>
      <c r="O29" s="731"/>
      <c r="P29" s="731"/>
      <c r="Q29" s="547"/>
      <c r="R29" s="1529"/>
      <c r="S29" s="547"/>
      <c r="AN29" s="1635">
        <v>34</v>
      </c>
    </row>
    <row customHeight="1" ht="24">
      <c r="A30" s="2058"/>
      <c r="B30" s="2057" t="s">
        <v>683</v>
      </c>
      <c r="C30" s="2057" t="s">
        <v>684</v>
      </c>
      <c r="D30" s="2056" t="s">
        <v>627</v>
      </c>
      <c r="E30" s="2060" t="s">
        <v>638</v>
      </c>
      <c r="F30" s="2060" t="s">
        <v>638</v>
      </c>
      <c r="H30" s="2025"/>
      <c r="I30" s="1679">
        <v>11</v>
      </c>
      <c r="J30" s="2026" t="s">
        <v>684</v>
      </c>
      <c r="K30" s="2022" t="s">
        <v>597</v>
      </c>
      <c r="L30" s="2073"/>
      <c r="M30" s="1625"/>
      <c r="N30" s="2073"/>
      <c r="O30" s="2073"/>
      <c r="P30" s="2073"/>
      <c r="Q30" s="547"/>
      <c r="R30" s="1529"/>
      <c r="S30" s="547"/>
      <c r="AN30" s="1635">
        <v>23</v>
      </c>
    </row>
    <row customHeight="1" ht="24">
      <c r="A31" s="2058"/>
      <c r="B31" s="2057" t="s">
        <v>685</v>
      </c>
      <c r="C31" s="2057" t="s">
        <v>686</v>
      </c>
      <c r="D31" s="2056" t="s">
        <v>627</v>
      </c>
      <c r="E31" s="2060" t="s">
        <v>638</v>
      </c>
      <c r="F31" s="2060" t="s">
        <v>638</v>
      </c>
      <c r="H31" s="2025"/>
      <c r="I31" s="1679">
        <v>12</v>
      </c>
      <c r="J31" s="2026" t="s">
        <v>686</v>
      </c>
      <c r="K31" s="2022" t="s">
        <v>597</v>
      </c>
      <c r="L31" s="2073"/>
      <c r="M31" s="1625"/>
      <c r="N31" s="2073"/>
      <c r="O31" s="2073"/>
      <c r="P31" s="2073"/>
      <c r="Q31" s="547"/>
      <c r="R31" s="1529"/>
      <c r="S31" s="547"/>
      <c r="AN31" s="1635">
        <v>23</v>
      </c>
    </row>
    <row customHeight="1" ht="48.29999999999999">
      <c r="A32" s="2058"/>
      <c r="B32" s="2057" t="s">
        <v>687</v>
      </c>
      <c r="C32" s="2057" t="s">
        <v>688</v>
      </c>
      <c r="D32" s="2056" t="s">
        <v>627</v>
      </c>
      <c r="E32" s="2060" t="s">
        <v>638</v>
      </c>
      <c r="F32" s="2060" t="s">
        <v>638</v>
      </c>
      <c r="H32" s="2025"/>
      <c r="I32" s="1679">
        <v>13</v>
      </c>
      <c r="J32" s="2026" t="s">
        <v>689</v>
      </c>
      <c r="K32" s="2022" t="s">
        <v>607</v>
      </c>
      <c r="L32" s="731"/>
      <c r="M32" s="561"/>
      <c r="N32" s="731"/>
      <c r="O32" s="731"/>
      <c r="P32" s="731"/>
      <c r="Q32" s="547"/>
      <c r="R32" s="1529" t="s">
        <v>649</v>
      </c>
      <c r="S32" s="547"/>
      <c r="AN32" s="1635">
        <v>46</v>
      </c>
    </row>
    <row s="1370" customFormat="1" customHeight="1" ht="48.29999999999999">
      <c r="A33" s="2058"/>
      <c r="B33" s="2057" t="s">
        <v>690</v>
      </c>
      <c r="C33" s="2057" t="s">
        <v>691</v>
      </c>
      <c r="D33" s="2056" t="s">
        <v>627</v>
      </c>
      <c r="E33" s="2060" t="s">
        <v>638</v>
      </c>
      <c r="F33" s="2060" t="s">
        <v>638</v>
      </c>
      <c r="G33" s="1640"/>
      <c r="H33" s="2025"/>
      <c r="I33" s="1679">
        <v>14</v>
      </c>
      <c r="J33" s="2038" t="s">
        <v>692</v>
      </c>
      <c r="K33" s="2027" t="s">
        <v>693</v>
      </c>
      <c r="L33" s="731"/>
      <c r="M33" s="561"/>
      <c r="N33" s="731"/>
      <c r="O33" s="731"/>
      <c r="P33" s="731"/>
      <c r="Q33" s="547"/>
      <c r="R33" s="1529" t="s">
        <v>649</v>
      </c>
      <c r="S33" s="547"/>
      <c r="T33" s="1640"/>
      <c r="U33" s="1640"/>
      <c r="Z33" s="1640"/>
      <c r="AC33" s="548"/>
      <c r="AI33" s="1636"/>
      <c r="AJ33" s="1636"/>
      <c r="AK33" s="1636"/>
      <c r="AL33" s="1636"/>
      <c r="AM33" s="1636"/>
      <c r="AN33" s="1370">
        <v>46</v>
      </c>
    </row>
    <row customHeight="1" ht="108">
      <c r="A34" s="2058"/>
      <c r="B34" s="2057" t="s">
        <v>694</v>
      </c>
      <c r="C34" s="2057" t="s">
        <v>695</v>
      </c>
      <c r="D34" s="2056" t="s">
        <v>637</v>
      </c>
      <c r="E34" s="2060" t="s">
        <v>638</v>
      </c>
      <c r="F34" s="2060" t="s">
        <v>638</v>
      </c>
      <c r="G34" s="1640" t="s">
        <v>595</v>
      </c>
      <c r="H34" s="2025"/>
      <c r="I34" s="2036">
        <v>15</v>
      </c>
      <c r="J34" s="2037" t="s">
        <v>696</v>
      </c>
      <c r="K34" s="2022" t="s">
        <v>313</v>
      </c>
      <c r="L34" s="389"/>
      <c r="M34" s="1168"/>
      <c r="N34" s="389"/>
      <c r="O34" s="389"/>
      <c r="P34" s="389"/>
      <c r="Q34" s="547"/>
      <c r="R34" s="1529" t="s">
        <v>641</v>
      </c>
      <c r="S34" s="547"/>
      <c r="AN34" s="1635">
        <v>103</v>
      </c>
    </row>
    <row s="1645" customFormat="1" customHeight="1" ht="11.549999999999999">
      <c r="A35" s="991"/>
      <c r="B35" s="991"/>
      <c r="C35" s="991"/>
      <c r="D35" s="991"/>
      <c r="E35" s="991"/>
      <c r="F35" s="1640"/>
      <c r="G35" s="1640"/>
      <c r="H35" s="355"/>
      <c r="N35" s="1645"/>
      <c r="O35" s="1645"/>
      <c r="P35" s="1645"/>
      <c r="Q35" s="1370"/>
      <c r="S35" s="1370"/>
      <c r="T35" s="1640"/>
      <c r="U35" s="1640"/>
      <c r="V35" s="1370"/>
      <c r="W35" s="1370"/>
      <c r="X35" s="1370"/>
      <c r="Y35" s="1370"/>
      <c r="Z35" s="1640"/>
      <c r="AA35" s="1370"/>
      <c r="AB35" s="1370"/>
      <c r="AC35" s="548"/>
      <c r="AD35" s="1370"/>
      <c r="AE35" s="1370"/>
      <c r="AF35" s="1370"/>
      <c r="AG35" s="1370"/>
      <c r="AH35" s="1370"/>
      <c r="AI35" s="1636"/>
      <c r="AJ35" s="626"/>
      <c r="AK35" s="626"/>
      <c r="AL35" s="626"/>
      <c r="AM35" s="626"/>
      <c r="AN35" s="1645">
        <v>11</v>
      </c>
    </row>
    <row s="1645" customFormat="1" customHeight="1" ht="11.549999999999999">
      <c r="A36" s="991"/>
      <c r="B36" s="991"/>
      <c r="C36" s="991"/>
      <c r="D36" s="991"/>
      <c r="E36" s="991"/>
      <c r="F36" s="1640"/>
      <c r="G36" s="1640"/>
      <c r="H36" s="355"/>
      <c r="N36" s="1645"/>
      <c r="O36" s="1645"/>
      <c r="P36" s="1645"/>
      <c r="Q36" s="1370"/>
      <c r="S36" s="1370"/>
      <c r="T36" s="1640"/>
      <c r="U36" s="1640"/>
      <c r="V36" s="1370"/>
      <c r="W36" s="1370"/>
      <c r="X36" s="1370"/>
      <c r="Y36" s="1370"/>
      <c r="Z36" s="1640"/>
      <c r="AA36" s="1370"/>
      <c r="AB36" s="1370"/>
      <c r="AC36" s="548"/>
      <c r="AD36" s="1370"/>
      <c r="AE36" s="1370"/>
      <c r="AF36" s="1370"/>
      <c r="AG36" s="1370"/>
      <c r="AH36" s="1370"/>
      <c r="AI36" s="1636"/>
      <c r="AJ36" s="626"/>
      <c r="AK36" s="626"/>
      <c r="AL36" s="626"/>
      <c r="AM36" s="626"/>
      <c r="AN36" s="1645">
        <v>11</v>
      </c>
    </row>
    <row s="1645" customFormat="1" customHeight="1" ht="11.549999999999999">
      <c r="A37" s="991"/>
      <c r="B37" s="991"/>
      <c r="C37" s="991"/>
      <c r="D37" s="991"/>
      <c r="E37" s="991"/>
      <c r="F37" s="1640"/>
      <c r="G37" s="1640"/>
      <c r="H37" s="355"/>
      <c r="L37" s="626"/>
      <c r="M37" s="626"/>
      <c r="N37" s="626"/>
      <c r="O37" s="626"/>
      <c r="P37" s="626"/>
      <c r="Q37" s="1370"/>
      <c r="S37" s="1370"/>
      <c r="T37" s="1640"/>
      <c r="U37" s="1640"/>
      <c r="V37" s="1370"/>
      <c r="W37" s="1370"/>
      <c r="X37" s="1370"/>
      <c r="Y37" s="1370"/>
      <c r="Z37" s="1640"/>
      <c r="AA37" s="1370"/>
      <c r="AB37" s="1370"/>
      <c r="AC37" s="548"/>
      <c r="AD37" s="1370"/>
      <c r="AE37" s="1370"/>
      <c r="AF37" s="1370"/>
      <c r="AG37" s="1370"/>
      <c r="AH37" s="1370"/>
      <c r="AI37" s="1636"/>
      <c r="AJ37" s="626"/>
      <c r="AK37" s="626"/>
      <c r="AL37" s="626"/>
      <c r="AM37" s="626"/>
      <c r="AN37" s="1645">
        <v>11</v>
      </c>
    </row>
    <row s="1645" customFormat="1" customHeight="1" ht="11.549999999999999">
      <c r="A38" s="991"/>
      <c r="B38" s="991"/>
      <c r="C38" s="991"/>
      <c r="D38" s="991"/>
      <c r="E38" s="991"/>
      <c r="F38" s="1640"/>
      <c r="G38" s="1640"/>
      <c r="H38" s="355"/>
      <c r="N38" s="1645"/>
      <c r="O38" s="1645"/>
      <c r="P38" s="1645"/>
      <c r="Q38" s="1370"/>
      <c r="S38" s="1370"/>
      <c r="T38" s="1640"/>
      <c r="U38" s="1640"/>
      <c r="V38" s="1370"/>
      <c r="W38" s="1370"/>
      <c r="X38" s="1370"/>
      <c r="Y38" s="1370"/>
      <c r="Z38" s="1640"/>
      <c r="AA38" s="1370"/>
      <c r="AB38" s="1370"/>
      <c r="AC38" s="548"/>
      <c r="AD38" s="1370"/>
      <c r="AE38" s="1370"/>
      <c r="AF38" s="1370"/>
      <c r="AG38" s="1370"/>
      <c r="AH38" s="1370"/>
      <c r="AI38" s="1636"/>
      <c r="AJ38" s="626"/>
      <c r="AK38" s="626"/>
      <c r="AL38" s="626"/>
      <c r="AM38" s="626"/>
      <c r="AN38" s="1645">
        <v>11</v>
      </c>
    </row>
    <row s="1645" customFormat="1" customHeight="1" ht="11.549999999999999">
      <c r="A39" s="991"/>
      <c r="B39" s="991"/>
      <c r="C39" s="991"/>
      <c r="D39" s="991"/>
      <c r="E39" s="991"/>
      <c r="F39" s="1640"/>
      <c r="G39" s="1640"/>
      <c r="H39" s="355"/>
      <c r="N39" s="1645"/>
      <c r="O39" s="1645"/>
      <c r="P39" s="1645"/>
      <c r="Q39" s="1370"/>
      <c r="S39" s="1370"/>
      <c r="T39" s="1640"/>
      <c r="U39" s="1640"/>
      <c r="V39" s="1370"/>
      <c r="W39" s="1370"/>
      <c r="X39" s="1370"/>
      <c r="Y39" s="1370"/>
      <c r="Z39" s="1640"/>
      <c r="AA39" s="1370"/>
      <c r="AB39" s="1370"/>
      <c r="AC39" s="548"/>
      <c r="AD39" s="1370"/>
      <c r="AE39" s="1370"/>
      <c r="AF39" s="1370"/>
      <c r="AG39" s="1370"/>
      <c r="AH39" s="1370"/>
      <c r="AI39" s="1636"/>
      <c r="AJ39" s="626"/>
      <c r="AK39" s="626"/>
      <c r="AL39" s="626"/>
      <c r="AM39" s="626"/>
      <c r="AN39" s="1645">
        <v>11</v>
      </c>
    </row>
    <row s="1645" customFormat="1" customHeight="1" ht="11.549999999999999">
      <c r="A40" s="991"/>
      <c r="B40" s="991"/>
      <c r="C40" s="991"/>
      <c r="D40" s="991"/>
      <c r="E40" s="991"/>
      <c r="F40" s="1640"/>
      <c r="G40" s="1640"/>
      <c r="H40" s="355"/>
      <c r="N40" s="1645"/>
      <c r="O40" s="1645"/>
      <c r="P40" s="1645"/>
      <c r="Q40" s="1370"/>
      <c r="S40" s="1370"/>
      <c r="T40" s="1640"/>
      <c r="U40" s="1640"/>
      <c r="V40" s="1370"/>
      <c r="W40" s="1370"/>
      <c r="X40" s="1370"/>
      <c r="Y40" s="1370"/>
      <c r="Z40" s="1640"/>
      <c r="AA40" s="1370"/>
      <c r="AB40" s="1370"/>
      <c r="AC40" s="548"/>
      <c r="AD40" s="1370"/>
      <c r="AE40" s="1370"/>
      <c r="AF40" s="1370"/>
      <c r="AG40" s="1370"/>
      <c r="AH40" s="1370"/>
      <c r="AI40" s="1636"/>
      <c r="AJ40" s="626"/>
      <c r="AK40" s="626"/>
      <c r="AL40" s="626"/>
      <c r="AM40" s="626"/>
      <c r="AN40" s="1645">
        <v>11</v>
      </c>
    </row>
    <row s="1645" customFormat="1" customHeight="1" ht="11.549999999999999">
      <c r="A41" s="991"/>
      <c r="B41" s="991"/>
      <c r="C41" s="991"/>
      <c r="D41" s="991"/>
      <c r="E41" s="991"/>
      <c r="F41" s="1640"/>
      <c r="G41" s="1640"/>
      <c r="H41" s="355"/>
      <c r="N41" s="1645"/>
      <c r="O41" s="1645"/>
      <c r="P41" s="1645"/>
      <c r="Q41" s="1370"/>
      <c r="S41" s="1370"/>
      <c r="T41" s="1640"/>
      <c r="U41" s="1640"/>
      <c r="V41" s="1370"/>
      <c r="W41" s="1370"/>
      <c r="X41" s="1370"/>
      <c r="Y41" s="1370"/>
      <c r="Z41" s="1640"/>
      <c r="AA41" s="1370"/>
      <c r="AB41" s="1370"/>
      <c r="AC41" s="548"/>
      <c r="AD41" s="1370"/>
      <c r="AE41" s="1370"/>
      <c r="AF41" s="1370"/>
      <c r="AG41" s="1370"/>
      <c r="AH41" s="1370"/>
      <c r="AI41" s="1636"/>
      <c r="AJ41" s="626"/>
      <c r="AK41" s="626"/>
      <c r="AL41" s="626"/>
      <c r="AM41" s="626"/>
      <c r="AN41" s="1645">
        <v>11</v>
      </c>
    </row>
    <row s="1645" customFormat="1" customHeight="1" ht="11.549999999999999">
      <c r="A42" s="991"/>
      <c r="B42" s="991"/>
      <c r="C42" s="991"/>
      <c r="D42" s="991"/>
      <c r="E42" s="991"/>
      <c r="F42" s="1640"/>
      <c r="G42" s="1640"/>
      <c r="H42" s="355"/>
      <c r="N42" s="1645"/>
      <c r="O42" s="1645"/>
      <c r="P42" s="1645"/>
      <c r="Q42" s="1370"/>
      <c r="S42" s="1370"/>
      <c r="T42" s="1640"/>
      <c r="U42" s="1640"/>
      <c r="V42" s="1370"/>
      <c r="W42" s="1370"/>
      <c r="X42" s="1370"/>
      <c r="Y42" s="1370"/>
      <c r="Z42" s="1640"/>
      <c r="AA42" s="1370"/>
      <c r="AB42" s="1370"/>
      <c r="AC42" s="548"/>
      <c r="AD42" s="1370"/>
      <c r="AE42" s="1370"/>
      <c r="AF42" s="1370"/>
      <c r="AG42" s="1370"/>
      <c r="AH42" s="1370"/>
      <c r="AI42" s="1636"/>
      <c r="AJ42" s="626"/>
      <c r="AK42" s="626"/>
      <c r="AL42" s="626"/>
      <c r="AM42" s="626"/>
      <c r="AN42" s="1645">
        <v>11</v>
      </c>
    </row>
    <row s="1645" customFormat="1" customHeight="1" ht="11.549999999999999">
      <c r="A43" s="991"/>
      <c r="B43" s="991"/>
      <c r="C43" s="991"/>
      <c r="D43" s="991"/>
      <c r="E43" s="991"/>
      <c r="F43" s="1640"/>
      <c r="G43" s="1640"/>
      <c r="H43" s="355"/>
      <c r="N43" s="1645"/>
      <c r="O43" s="1645"/>
      <c r="P43" s="1645"/>
      <c r="Q43" s="1370"/>
      <c r="S43" s="1370"/>
      <c r="T43" s="1640"/>
      <c r="U43" s="1640"/>
      <c r="V43" s="1370"/>
      <c r="W43" s="1370"/>
      <c r="X43" s="1370"/>
      <c r="Y43" s="1370"/>
      <c r="Z43" s="1640"/>
      <c r="AA43" s="1370"/>
      <c r="AB43" s="1370"/>
      <c r="AC43" s="548"/>
      <c r="AD43" s="1370"/>
      <c r="AE43" s="1370"/>
      <c r="AF43" s="1370"/>
      <c r="AG43" s="1370"/>
      <c r="AH43" s="1370"/>
      <c r="AI43" s="1636"/>
      <c r="AJ43" s="626"/>
      <c r="AK43" s="626"/>
      <c r="AL43" s="626"/>
      <c r="AM43" s="626"/>
      <c r="AN43" s="1645">
        <v>11</v>
      </c>
    </row>
    <row s="1645" customFormat="1" customHeight="1" ht="11.549999999999999">
      <c r="A44" s="991"/>
      <c r="B44" s="991"/>
      <c r="C44" s="991"/>
      <c r="D44" s="991"/>
      <c r="E44" s="991"/>
      <c r="F44" s="1640"/>
      <c r="G44" s="1640"/>
      <c r="H44" s="355"/>
      <c r="N44" s="1645"/>
      <c r="O44" s="1645"/>
      <c r="P44" s="1645"/>
      <c r="Q44" s="1370"/>
      <c r="S44" s="1370"/>
      <c r="T44" s="1640"/>
      <c r="U44" s="1640"/>
      <c r="V44" s="1370"/>
      <c r="W44" s="1370"/>
      <c r="X44" s="1370"/>
      <c r="Y44" s="1370"/>
      <c r="Z44" s="1640"/>
      <c r="AA44" s="1370"/>
      <c r="AB44" s="1370"/>
      <c r="AC44" s="548"/>
      <c r="AD44" s="1370"/>
      <c r="AE44" s="1370"/>
      <c r="AF44" s="1370"/>
      <c r="AG44" s="1370"/>
      <c r="AH44" s="1370"/>
      <c r="AI44" s="1636"/>
      <c r="AJ44" s="626"/>
      <c r="AK44" s="626"/>
      <c r="AL44" s="626"/>
      <c r="AM44" s="626"/>
      <c r="AN44" s="1645">
        <v>11</v>
      </c>
    </row>
    <row s="1645" customFormat="1" customHeight="1" ht="11.549999999999999">
      <c r="A45" s="991"/>
      <c r="B45" s="991"/>
      <c r="C45" s="991"/>
      <c r="D45" s="991"/>
      <c r="E45" s="991"/>
      <c r="F45" s="1640"/>
      <c r="G45" s="1640"/>
      <c r="H45" s="355"/>
      <c r="N45" s="1645"/>
      <c r="O45" s="1645"/>
      <c r="P45" s="1645"/>
      <c r="Q45" s="1370"/>
      <c r="S45" s="1370"/>
      <c r="T45" s="1640"/>
      <c r="U45" s="1640"/>
      <c r="V45" s="1370"/>
      <c r="W45" s="1370"/>
      <c r="X45" s="1370"/>
      <c r="Y45" s="1370"/>
      <c r="Z45" s="1640"/>
      <c r="AA45" s="1370"/>
      <c r="AB45" s="1370"/>
      <c r="AC45" s="548"/>
      <c r="AD45" s="1370"/>
      <c r="AE45" s="1370"/>
      <c r="AF45" s="1370"/>
      <c r="AG45" s="1370"/>
      <c r="AH45" s="1370"/>
      <c r="AI45" s="1636"/>
      <c r="AJ45" s="626"/>
      <c r="AK45" s="626"/>
      <c r="AL45" s="626"/>
      <c r="AM45" s="626"/>
      <c r="AN45" s="1645">
        <v>11</v>
      </c>
    </row>
    <row s="1645" customFormat="1" customHeight="1" ht="11.549999999999999">
      <c r="A46" s="991"/>
      <c r="B46" s="991"/>
      <c r="C46" s="991"/>
      <c r="D46" s="991"/>
      <c r="E46" s="991"/>
      <c r="F46" s="1640"/>
      <c r="G46" s="1640"/>
      <c r="H46" s="355"/>
      <c r="N46" s="1645"/>
      <c r="O46" s="1645"/>
      <c r="P46" s="1645"/>
      <c r="Q46" s="1370"/>
      <c r="S46" s="1370"/>
      <c r="T46" s="1640"/>
      <c r="U46" s="1640"/>
      <c r="V46" s="1370"/>
      <c r="W46" s="1370"/>
      <c r="X46" s="1370"/>
      <c r="Y46" s="1370"/>
      <c r="Z46" s="1640"/>
      <c r="AA46" s="1370"/>
      <c r="AB46" s="1370"/>
      <c r="AC46" s="548"/>
      <c r="AD46" s="1370"/>
      <c r="AE46" s="1370"/>
      <c r="AF46" s="1370"/>
      <c r="AG46" s="1370"/>
      <c r="AH46" s="1370"/>
      <c r="AI46" s="1636"/>
      <c r="AJ46" s="626"/>
      <c r="AK46" s="626"/>
      <c r="AL46" s="626"/>
      <c r="AM46" s="626"/>
      <c r="AN46" s="1645">
        <v>11</v>
      </c>
    </row>
    <row s="1645" customFormat="1" customHeight="1" ht="11.549999999999999">
      <c r="A47" s="991"/>
      <c r="B47" s="991"/>
      <c r="C47" s="991"/>
      <c r="D47" s="991"/>
      <c r="E47" s="991"/>
      <c r="F47" s="1640"/>
      <c r="G47" s="1640"/>
      <c r="H47" s="355"/>
      <c r="N47" s="1645"/>
      <c r="O47" s="1645"/>
      <c r="P47" s="1645"/>
      <c r="Q47" s="1370"/>
      <c r="S47" s="1370"/>
      <c r="T47" s="1640"/>
      <c r="U47" s="1640"/>
      <c r="V47" s="1370"/>
      <c r="W47" s="1370"/>
      <c r="X47" s="1370"/>
      <c r="Y47" s="1370"/>
      <c r="Z47" s="1640"/>
      <c r="AA47" s="1370"/>
      <c r="AB47" s="1370"/>
      <c r="AC47" s="548"/>
      <c r="AD47" s="1370"/>
      <c r="AE47" s="1370"/>
      <c r="AF47" s="1370"/>
      <c r="AG47" s="1370"/>
      <c r="AH47" s="1370"/>
      <c r="AI47" s="1636"/>
      <c r="AJ47" s="626"/>
      <c r="AK47" s="626"/>
      <c r="AL47" s="626"/>
      <c r="AM47" s="626"/>
      <c r="AN47" s="1645">
        <v>11</v>
      </c>
    </row>
    <row s="1645" customFormat="1" customHeight="1" ht="11.549999999999999">
      <c r="A48" s="991"/>
      <c r="B48" s="991"/>
      <c r="C48" s="991"/>
      <c r="D48" s="991"/>
      <c r="E48" s="991"/>
      <c r="F48" s="1640"/>
      <c r="G48" s="1640"/>
      <c r="H48" s="355"/>
      <c r="N48" s="1645"/>
      <c r="O48" s="1645"/>
      <c r="P48" s="1645"/>
      <c r="Q48" s="1370"/>
      <c r="S48" s="1370"/>
      <c r="T48" s="1640"/>
      <c r="U48" s="1640"/>
      <c r="V48" s="1370"/>
      <c r="W48" s="1370"/>
      <c r="X48" s="1370"/>
      <c r="Y48" s="1370"/>
      <c r="Z48" s="1640"/>
      <c r="AA48" s="1370"/>
      <c r="AB48" s="1370"/>
      <c r="AC48" s="548"/>
      <c r="AD48" s="1370"/>
      <c r="AE48" s="1370"/>
      <c r="AF48" s="1370"/>
      <c r="AG48" s="1370"/>
      <c r="AH48" s="1370"/>
      <c r="AI48" s="1636"/>
      <c r="AJ48" s="626"/>
      <c r="AK48" s="626"/>
      <c r="AL48" s="626"/>
      <c r="AM48" s="626"/>
      <c r="AN48" s="1645">
        <v>11</v>
      </c>
    </row>
    <row s="1645" customFormat="1" customHeight="1" ht="11.549999999999999">
      <c r="A49" s="991"/>
      <c r="B49" s="991"/>
      <c r="C49" s="991"/>
      <c r="D49" s="991"/>
      <c r="E49" s="991"/>
      <c r="F49" s="1640"/>
      <c r="G49" s="1640"/>
      <c r="H49" s="355"/>
      <c r="N49" s="1645"/>
      <c r="O49" s="1645"/>
      <c r="P49" s="1645"/>
      <c r="Q49" s="1370"/>
      <c r="S49" s="1370"/>
      <c r="T49" s="1640"/>
      <c r="U49" s="1640"/>
      <c r="V49" s="1370"/>
      <c r="W49" s="1370"/>
      <c r="X49" s="1370"/>
      <c r="Y49" s="1370"/>
      <c r="Z49" s="1640"/>
      <c r="AA49" s="1370"/>
      <c r="AB49" s="1370"/>
      <c r="AC49" s="548"/>
      <c r="AD49" s="1370"/>
      <c r="AE49" s="1370"/>
      <c r="AF49" s="1370"/>
      <c r="AG49" s="1370"/>
      <c r="AH49" s="1370"/>
      <c r="AI49" s="1636"/>
      <c r="AJ49" s="626"/>
      <c r="AK49" s="626"/>
      <c r="AL49" s="626"/>
      <c r="AM49" s="626"/>
      <c r="AN49" s="1645">
        <v>11</v>
      </c>
    </row>
    <row s="1645" customFormat="1" customHeight="1" ht="11.549999999999999">
      <c r="A50" s="991"/>
      <c r="B50" s="991"/>
      <c r="C50" s="991"/>
      <c r="D50" s="991"/>
      <c r="E50" s="991"/>
      <c r="F50" s="1640"/>
      <c r="G50" s="1640"/>
      <c r="H50" s="355"/>
      <c r="N50" s="1645"/>
      <c r="O50" s="1645"/>
      <c r="P50" s="1645"/>
      <c r="Q50" s="1370"/>
      <c r="S50" s="1370"/>
      <c r="T50" s="1640"/>
      <c r="U50" s="1640"/>
      <c r="V50" s="1370"/>
      <c r="W50" s="1370"/>
      <c r="X50" s="1370"/>
      <c r="Y50" s="1370"/>
      <c r="Z50" s="1640"/>
      <c r="AA50" s="1370"/>
      <c r="AB50" s="1370"/>
      <c r="AC50" s="548"/>
      <c r="AD50" s="1370"/>
      <c r="AE50" s="1370"/>
      <c r="AF50" s="1370"/>
      <c r="AG50" s="1370"/>
      <c r="AH50" s="1370"/>
      <c r="AI50" s="1636"/>
      <c r="AJ50" s="626"/>
      <c r="AK50" s="626"/>
      <c r="AL50" s="626"/>
      <c r="AM50" s="626"/>
      <c r="AN50" s="1645">
        <v>11</v>
      </c>
    </row>
    <row s="1645" customFormat="1" customHeight="1" ht="11.549999999999999">
      <c r="A51" s="991"/>
      <c r="B51" s="991"/>
      <c r="C51" s="991"/>
      <c r="D51" s="991"/>
      <c r="E51" s="991"/>
      <c r="F51" s="1640"/>
      <c r="G51" s="1640"/>
      <c r="H51" s="355"/>
      <c r="N51" s="1645"/>
      <c r="O51" s="1645"/>
      <c r="P51" s="1645"/>
      <c r="Q51" s="1370"/>
      <c r="S51" s="1370"/>
      <c r="T51" s="1640"/>
      <c r="U51" s="1640"/>
      <c r="V51" s="1370"/>
      <c r="W51" s="1370"/>
      <c r="X51" s="1370"/>
      <c r="Y51" s="1370"/>
      <c r="Z51" s="1640"/>
      <c r="AA51" s="1370"/>
      <c r="AB51" s="1370"/>
      <c r="AC51" s="548"/>
      <c r="AD51" s="1370"/>
      <c r="AE51" s="1370"/>
      <c r="AF51" s="1370"/>
      <c r="AG51" s="1370"/>
      <c r="AH51" s="1370"/>
      <c r="AI51" s="1636"/>
      <c r="AJ51" s="626"/>
      <c r="AK51" s="626"/>
      <c r="AL51" s="626"/>
      <c r="AM51" s="626"/>
      <c r="AN51" s="1645">
        <v>11</v>
      </c>
    </row>
    <row s="1645" customFormat="1" customHeight="1" ht="11.549999999999999">
      <c r="A52" s="991"/>
      <c r="B52" s="991"/>
      <c r="C52" s="991"/>
      <c r="D52" s="991"/>
      <c r="E52" s="991"/>
      <c r="F52" s="1640"/>
      <c r="G52" s="1640"/>
      <c r="H52" s="355"/>
      <c r="N52" s="1645"/>
      <c r="O52" s="1645"/>
      <c r="P52" s="1645"/>
      <c r="Q52" s="1370"/>
      <c r="S52" s="1370"/>
      <c r="T52" s="1640"/>
      <c r="U52" s="1640"/>
      <c r="V52" s="1370"/>
      <c r="W52" s="1370"/>
      <c r="X52" s="1370"/>
      <c r="Y52" s="1370"/>
      <c r="Z52" s="1640"/>
      <c r="AA52" s="1370"/>
      <c r="AB52" s="1370"/>
      <c r="AC52" s="548"/>
      <c r="AD52" s="1370"/>
      <c r="AE52" s="1370"/>
      <c r="AF52" s="1370"/>
      <c r="AG52" s="1370"/>
      <c r="AH52" s="1370"/>
      <c r="AI52" s="1636"/>
      <c r="AJ52" s="626"/>
      <c r="AK52" s="626"/>
      <c r="AL52" s="626"/>
      <c r="AM52" s="626"/>
      <c r="AN52" s="1645">
        <v>11</v>
      </c>
    </row>
    <row s="1645" customFormat="1" customHeight="1" ht="11.549999999999999">
      <c r="A53" s="991"/>
      <c r="B53" s="991"/>
      <c r="C53" s="991"/>
      <c r="D53" s="991"/>
      <c r="E53" s="991"/>
      <c r="F53" s="1640"/>
      <c r="G53" s="1640"/>
      <c r="H53" s="355"/>
      <c r="N53" s="1645"/>
      <c r="O53" s="1645"/>
      <c r="P53" s="1645"/>
      <c r="Q53" s="1370"/>
      <c r="S53" s="1370"/>
      <c r="T53" s="1640"/>
      <c r="U53" s="1640"/>
      <c r="V53" s="1370"/>
      <c r="W53" s="1370"/>
      <c r="X53" s="1370"/>
      <c r="Y53" s="1370"/>
      <c r="Z53" s="1640"/>
      <c r="AA53" s="1370"/>
      <c r="AB53" s="1370"/>
      <c r="AC53" s="548"/>
      <c r="AD53" s="1370"/>
      <c r="AE53" s="1370"/>
      <c r="AF53" s="1370"/>
      <c r="AG53" s="1370"/>
      <c r="AH53" s="1370"/>
      <c r="AI53" s="1636"/>
      <c r="AJ53" s="626"/>
      <c r="AK53" s="626"/>
      <c r="AL53" s="626"/>
      <c r="AM53" s="626"/>
      <c r="AN53" s="1645">
        <v>11</v>
      </c>
    </row>
    <row s="1645" customFormat="1" customHeight="1" ht="11.549999999999999">
      <c r="A54" s="991"/>
      <c r="B54" s="991"/>
      <c r="C54" s="991"/>
      <c r="D54" s="991"/>
      <c r="E54" s="991"/>
      <c r="F54" s="1640"/>
      <c r="G54" s="1640"/>
      <c r="H54" s="355"/>
      <c r="N54" s="1645"/>
      <c r="O54" s="1645"/>
      <c r="P54" s="1645"/>
      <c r="Q54" s="1370"/>
      <c r="S54" s="1370"/>
      <c r="T54" s="1640"/>
      <c r="U54" s="1640"/>
      <c r="V54" s="1370"/>
      <c r="W54" s="1370"/>
      <c r="X54" s="1370"/>
      <c r="Y54" s="1370"/>
      <c r="Z54" s="1640"/>
      <c r="AA54" s="1370"/>
      <c r="AB54" s="1370"/>
      <c r="AC54" s="548"/>
      <c r="AD54" s="1370"/>
      <c r="AE54" s="1370"/>
      <c r="AF54" s="1370"/>
      <c r="AG54" s="1370"/>
      <c r="AH54" s="1370"/>
      <c r="AI54" s="1636"/>
      <c r="AJ54" s="626"/>
      <c r="AK54" s="626"/>
      <c r="AL54" s="626"/>
      <c r="AM54" s="626"/>
      <c r="AN54" s="1645">
        <v>11</v>
      </c>
    </row>
    <row s="1645" customFormat="1" customHeight="1" ht="11.549999999999999">
      <c r="A55" s="991"/>
      <c r="B55" s="991"/>
      <c r="C55" s="991"/>
      <c r="D55" s="991"/>
      <c r="E55" s="991"/>
      <c r="F55" s="1640"/>
      <c r="G55" s="1640"/>
      <c r="H55" s="355"/>
      <c r="N55" s="1645"/>
      <c r="O55" s="1645"/>
      <c r="P55" s="1645"/>
      <c r="Q55" s="1370"/>
      <c r="S55" s="1370"/>
      <c r="T55" s="1640"/>
      <c r="U55" s="1640"/>
      <c r="V55" s="1370"/>
      <c r="W55" s="1370"/>
      <c r="X55" s="1370"/>
      <c r="Y55" s="1370"/>
      <c r="Z55" s="1640"/>
      <c r="AA55" s="1370"/>
      <c r="AB55" s="1370"/>
      <c r="AC55" s="548"/>
      <c r="AD55" s="1370"/>
      <c r="AE55" s="1370"/>
      <c r="AF55" s="1370"/>
      <c r="AG55" s="1370"/>
      <c r="AH55" s="1370"/>
      <c r="AI55" s="1636"/>
      <c r="AJ55" s="626"/>
      <c r="AK55" s="626"/>
      <c r="AL55" s="626"/>
      <c r="AM55" s="626"/>
      <c r="AN55" s="1645">
        <v>11</v>
      </c>
    </row>
    <row s="1645" customFormat="1" customHeight="1" ht="11.549999999999999">
      <c r="A56" s="991"/>
      <c r="B56" s="991"/>
      <c r="C56" s="991"/>
      <c r="D56" s="991"/>
      <c r="E56" s="991"/>
      <c r="F56" s="1640"/>
      <c r="G56" s="1640"/>
      <c r="H56" s="355"/>
      <c r="N56" s="1645"/>
      <c r="O56" s="1645"/>
      <c r="P56" s="1645"/>
      <c r="Q56" s="1370"/>
      <c r="S56" s="1370"/>
      <c r="T56" s="1640"/>
      <c r="U56" s="1640"/>
      <c r="V56" s="1370"/>
      <c r="W56" s="1370"/>
      <c r="X56" s="1370"/>
      <c r="Y56" s="1370"/>
      <c r="Z56" s="1640"/>
      <c r="AA56" s="1370"/>
      <c r="AB56" s="1370"/>
      <c r="AC56" s="548"/>
      <c r="AD56" s="1370"/>
      <c r="AE56" s="1370"/>
      <c r="AF56" s="1370"/>
      <c r="AG56" s="1370"/>
      <c r="AH56" s="1370"/>
      <c r="AI56" s="1636"/>
      <c r="AJ56" s="626"/>
      <c r="AK56" s="626"/>
      <c r="AL56" s="626"/>
      <c r="AM56" s="626"/>
      <c r="AN56" s="1645">
        <v>11</v>
      </c>
    </row>
    <row s="1645" customFormat="1" customHeight="1" ht="11.549999999999999">
      <c r="A57" s="991"/>
      <c r="B57" s="991"/>
      <c r="C57" s="991"/>
      <c r="D57" s="991"/>
      <c r="E57" s="991"/>
      <c r="F57" s="1640"/>
      <c r="G57" s="1640"/>
      <c r="H57" s="355"/>
      <c r="N57" s="1645"/>
      <c r="O57" s="1645"/>
      <c r="P57" s="1645"/>
      <c r="Q57" s="1370"/>
      <c r="S57" s="1370"/>
      <c r="T57" s="1640"/>
      <c r="U57" s="1640"/>
      <c r="V57" s="1370"/>
      <c r="W57" s="1370"/>
      <c r="X57" s="1370"/>
      <c r="Y57" s="1370"/>
      <c r="Z57" s="1640"/>
      <c r="AA57" s="1370"/>
      <c r="AB57" s="1370"/>
      <c r="AC57" s="548"/>
      <c r="AD57" s="1370"/>
      <c r="AE57" s="1370"/>
      <c r="AF57" s="1370"/>
      <c r="AG57" s="1370"/>
      <c r="AH57" s="1370"/>
      <c r="AI57" s="1636"/>
      <c r="AJ57" s="626"/>
      <c r="AK57" s="626"/>
      <c r="AL57" s="626"/>
      <c r="AM57" s="626"/>
      <c r="AN57" s="1645">
        <v>11</v>
      </c>
    </row>
    <row s="1645" customFormat="1" customHeight="1" ht="11.549999999999999">
      <c r="A58" s="991"/>
      <c r="B58" s="991"/>
      <c r="C58" s="991"/>
      <c r="D58" s="991"/>
      <c r="E58" s="991"/>
      <c r="F58" s="1640"/>
      <c r="G58" s="1640"/>
      <c r="H58" s="355"/>
      <c r="N58" s="1645"/>
      <c r="O58" s="1645"/>
      <c r="P58" s="1645"/>
      <c r="Q58" s="1370"/>
      <c r="S58" s="1370"/>
      <c r="T58" s="1640"/>
      <c r="U58" s="1640"/>
      <c r="V58" s="1370"/>
      <c r="W58" s="1370"/>
      <c r="X58" s="1370"/>
      <c r="Y58" s="1370"/>
      <c r="Z58" s="1640"/>
      <c r="AA58" s="1370"/>
      <c r="AB58" s="1370"/>
      <c r="AC58" s="548"/>
      <c r="AD58" s="1370"/>
      <c r="AE58" s="1370"/>
      <c r="AF58" s="1370"/>
      <c r="AG58" s="1370"/>
      <c r="AH58" s="1370"/>
      <c r="AI58" s="1636"/>
      <c r="AJ58" s="626"/>
      <c r="AK58" s="626"/>
      <c r="AL58" s="626"/>
      <c r="AM58" s="626"/>
      <c r="AN58" s="1645">
        <v>11</v>
      </c>
    </row>
    <row s="1645" customFormat="1" customHeight="1" ht="11.549999999999999">
      <c r="A59" s="991"/>
      <c r="B59" s="991"/>
      <c r="C59" s="991"/>
      <c r="D59" s="991"/>
      <c r="E59" s="991"/>
      <c r="F59" s="1640"/>
      <c r="G59" s="1640"/>
      <c r="H59" s="355"/>
      <c r="N59" s="1645"/>
      <c r="O59" s="1645"/>
      <c r="P59" s="1645"/>
      <c r="Q59" s="1370"/>
      <c r="S59" s="1370"/>
      <c r="T59" s="1640"/>
      <c r="U59" s="1640"/>
      <c r="V59" s="1370"/>
      <c r="W59" s="1370"/>
      <c r="X59" s="1370"/>
      <c r="Y59" s="1370"/>
      <c r="Z59" s="1640"/>
      <c r="AA59" s="1370"/>
      <c r="AB59" s="1370"/>
      <c r="AC59" s="548"/>
      <c r="AD59" s="1370"/>
      <c r="AE59" s="1370"/>
      <c r="AF59" s="1370"/>
      <c r="AG59" s="1370"/>
      <c r="AH59" s="1370"/>
      <c r="AI59" s="1636"/>
      <c r="AJ59" s="626"/>
      <c r="AK59" s="626"/>
      <c r="AL59" s="626"/>
      <c r="AM59" s="626"/>
      <c r="AN59" s="1645">
        <v>11</v>
      </c>
    </row>
    <row s="1645" customFormat="1" customHeight="1" ht="11.549999999999999">
      <c r="A60" s="991"/>
      <c r="B60" s="991"/>
      <c r="C60" s="991"/>
      <c r="D60" s="991"/>
      <c r="E60" s="991"/>
      <c r="F60" s="1640"/>
      <c r="G60" s="1640"/>
      <c r="H60" s="355"/>
      <c r="N60" s="1645"/>
      <c r="O60" s="1645"/>
      <c r="P60" s="1645"/>
      <c r="Q60" s="1370"/>
      <c r="S60" s="1370"/>
      <c r="T60" s="1640"/>
      <c r="U60" s="1640"/>
      <c r="V60" s="1370"/>
      <c r="W60" s="1370"/>
      <c r="X60" s="1370"/>
      <c r="Y60" s="1370"/>
      <c r="Z60" s="1640"/>
      <c r="AA60" s="1370"/>
      <c r="AB60" s="1370"/>
      <c r="AC60" s="548"/>
      <c r="AD60" s="1370"/>
      <c r="AE60" s="1370"/>
      <c r="AF60" s="1370"/>
      <c r="AG60" s="1370"/>
      <c r="AH60" s="1370"/>
      <c r="AI60" s="1636"/>
      <c r="AJ60" s="626"/>
      <c r="AK60" s="626"/>
      <c r="AL60" s="626"/>
      <c r="AM60" s="626"/>
      <c r="AN60" s="1645">
        <v>11</v>
      </c>
    </row>
    <row s="1645" customFormat="1" customHeight="1" ht="11.549999999999999">
      <c r="A61" s="991"/>
      <c r="B61" s="991"/>
      <c r="C61" s="991"/>
      <c r="D61" s="991"/>
      <c r="E61" s="991"/>
      <c r="F61" s="1640"/>
      <c r="G61" s="1640"/>
      <c r="H61" s="355"/>
      <c r="N61" s="1645"/>
      <c r="O61" s="1645"/>
      <c r="P61" s="1645"/>
      <c r="Q61" s="1370"/>
      <c r="S61" s="1370"/>
      <c r="T61" s="1640"/>
      <c r="U61" s="1640"/>
      <c r="V61" s="1370"/>
      <c r="W61" s="1370"/>
      <c r="X61" s="1370"/>
      <c r="Y61" s="1370"/>
      <c r="Z61" s="1640"/>
      <c r="AA61" s="1370"/>
      <c r="AB61" s="1370"/>
      <c r="AC61" s="548"/>
      <c r="AD61" s="1370"/>
      <c r="AE61" s="1370"/>
      <c r="AF61" s="1370"/>
      <c r="AG61" s="1370"/>
      <c r="AH61" s="1370"/>
      <c r="AI61" s="1636"/>
      <c r="AJ61" s="626"/>
      <c r="AK61" s="626"/>
      <c r="AL61" s="626"/>
      <c r="AM61" s="626"/>
      <c r="AN61" s="1645">
        <v>11</v>
      </c>
    </row>
    <row s="1645" customFormat="1" customHeight="1" ht="11.549999999999999">
      <c r="A62" s="991"/>
      <c r="B62" s="991"/>
      <c r="C62" s="991"/>
      <c r="D62" s="991"/>
      <c r="E62" s="991"/>
      <c r="F62" s="1640"/>
      <c r="G62" s="1640"/>
      <c r="H62" s="355"/>
      <c r="N62" s="1645"/>
      <c r="O62" s="1645"/>
      <c r="P62" s="1645"/>
      <c r="Q62" s="1370"/>
      <c r="S62" s="1370"/>
      <c r="T62" s="1640"/>
      <c r="U62" s="1640"/>
      <c r="V62" s="1370"/>
      <c r="W62" s="1370"/>
      <c r="X62" s="1370"/>
      <c r="Y62" s="1370"/>
      <c r="Z62" s="1640"/>
      <c r="AA62" s="1370"/>
      <c r="AB62" s="1370"/>
      <c r="AC62" s="548"/>
      <c r="AD62" s="1370"/>
      <c r="AE62" s="1370"/>
      <c r="AF62" s="1370"/>
      <c r="AG62" s="1370"/>
      <c r="AH62" s="1370"/>
      <c r="AI62" s="1636"/>
      <c r="AJ62" s="626"/>
      <c r="AK62" s="626"/>
      <c r="AL62" s="626"/>
      <c r="AM62" s="626"/>
      <c r="AN62" s="1645">
        <v>11</v>
      </c>
    </row>
    <row s="1645" customFormat="1" customHeight="1" ht="11.549999999999999">
      <c r="A63" s="991"/>
      <c r="B63" s="991"/>
      <c r="C63" s="991"/>
      <c r="D63" s="991"/>
      <c r="E63" s="991"/>
      <c r="F63" s="1640"/>
      <c r="G63" s="1640"/>
      <c r="H63" s="355"/>
      <c r="N63" s="1645"/>
      <c r="O63" s="1645"/>
      <c r="P63" s="1645"/>
      <c r="Q63" s="1370"/>
      <c r="S63" s="1370"/>
      <c r="T63" s="1640"/>
      <c r="U63" s="1640"/>
      <c r="V63" s="1370"/>
      <c r="W63" s="1370"/>
      <c r="X63" s="1370"/>
      <c r="Y63" s="1370"/>
      <c r="Z63" s="1640"/>
      <c r="AA63" s="1370"/>
      <c r="AB63" s="1370"/>
      <c r="AC63" s="548"/>
      <c r="AD63" s="1370"/>
      <c r="AE63" s="1370"/>
      <c r="AF63" s="1370"/>
      <c r="AG63" s="1370"/>
      <c r="AH63" s="1370"/>
      <c r="AI63" s="1636"/>
      <c r="AJ63" s="626"/>
      <c r="AK63" s="626"/>
      <c r="AL63" s="626"/>
      <c r="AM63" s="626"/>
      <c r="AN63" s="1645">
        <v>11</v>
      </c>
    </row>
    <row s="1645" customFormat="1" customHeight="1" ht="11.549999999999999">
      <c r="A64" s="991"/>
      <c r="B64" s="991"/>
      <c r="C64" s="991"/>
      <c r="D64" s="991"/>
      <c r="E64" s="991"/>
      <c r="F64" s="1640"/>
      <c r="G64" s="1640"/>
      <c r="H64" s="355"/>
      <c r="N64" s="1645"/>
      <c r="O64" s="1645"/>
      <c r="P64" s="1645"/>
      <c r="Q64" s="1370"/>
      <c r="S64" s="1370"/>
      <c r="T64" s="1640"/>
      <c r="U64" s="1640"/>
      <c r="V64" s="1370"/>
      <c r="W64" s="1370"/>
      <c r="X64" s="1370"/>
      <c r="Y64" s="1370"/>
      <c r="Z64" s="1640"/>
      <c r="AA64" s="1370"/>
      <c r="AB64" s="1370"/>
      <c r="AC64" s="548"/>
      <c r="AD64" s="1370"/>
      <c r="AE64" s="1370"/>
      <c r="AF64" s="1370"/>
      <c r="AG64" s="1370"/>
      <c r="AH64" s="1370"/>
      <c r="AI64" s="1636"/>
      <c r="AJ64" s="626"/>
      <c r="AK64" s="626"/>
      <c r="AL64" s="626"/>
      <c r="AM64" s="626"/>
      <c r="AN64" s="1645">
        <v>11</v>
      </c>
    </row>
    <row s="1645" customFormat="1" customHeight="1" ht="11.549999999999999">
      <c r="A65" s="991"/>
      <c r="B65" s="991"/>
      <c r="C65" s="991"/>
      <c r="D65" s="991"/>
      <c r="E65" s="991"/>
      <c r="F65" s="1640"/>
      <c r="G65" s="1640"/>
      <c r="H65" s="355"/>
      <c r="N65" s="1645"/>
      <c r="O65" s="1645"/>
      <c r="P65" s="1645"/>
      <c r="Q65" s="1370"/>
      <c r="S65" s="1370"/>
      <c r="T65" s="1640"/>
      <c r="U65" s="1640"/>
      <c r="V65" s="1370"/>
      <c r="W65" s="1370"/>
      <c r="X65" s="1370"/>
      <c r="Y65" s="1370"/>
      <c r="Z65" s="1640"/>
      <c r="AA65" s="1370"/>
      <c r="AB65" s="1370"/>
      <c r="AC65" s="548"/>
      <c r="AD65" s="1370"/>
      <c r="AE65" s="1370"/>
      <c r="AF65" s="1370"/>
      <c r="AG65" s="1370"/>
      <c r="AH65" s="1370"/>
      <c r="AI65" s="1636"/>
      <c r="AJ65" s="626"/>
      <c r="AK65" s="626"/>
      <c r="AL65" s="626"/>
      <c r="AM65" s="626"/>
      <c r="AN65" s="1645">
        <v>11</v>
      </c>
    </row>
    <row s="1645" customFormat="1" customHeight="1" ht="11.549999999999999">
      <c r="A66" s="991"/>
      <c r="B66" s="991"/>
      <c r="C66" s="991"/>
      <c r="D66" s="991"/>
      <c r="E66" s="991"/>
      <c r="F66" s="1640"/>
      <c r="G66" s="1640"/>
      <c r="H66" s="355"/>
      <c r="N66" s="1645"/>
      <c r="O66" s="1645"/>
      <c r="P66" s="1645"/>
      <c r="Q66" s="1370"/>
      <c r="S66" s="1370"/>
      <c r="T66" s="1640"/>
      <c r="U66" s="1640"/>
      <c r="V66" s="1370"/>
      <c r="W66" s="1370"/>
      <c r="X66" s="1370"/>
      <c r="Y66" s="1370"/>
      <c r="Z66" s="1640"/>
      <c r="AA66" s="1370"/>
      <c r="AB66" s="1370"/>
      <c r="AC66" s="548"/>
      <c r="AD66" s="1370"/>
      <c r="AE66" s="1370"/>
      <c r="AF66" s="1370"/>
      <c r="AG66" s="1370"/>
      <c r="AH66" s="1370"/>
      <c r="AI66" s="1636"/>
      <c r="AJ66" s="626"/>
      <c r="AK66" s="626"/>
      <c r="AL66" s="626"/>
      <c r="AM66" s="626"/>
      <c r="AN66" s="1645">
        <v>11</v>
      </c>
    </row>
    <row s="1645" customFormat="1" customHeight="1" ht="11.549999999999999">
      <c r="A67" s="991"/>
      <c r="B67" s="991"/>
      <c r="C67" s="991"/>
      <c r="D67" s="991"/>
      <c r="E67" s="991"/>
      <c r="F67" s="1640"/>
      <c r="G67" s="1640"/>
      <c r="H67" s="355"/>
      <c r="N67" s="1645"/>
      <c r="O67" s="1645"/>
      <c r="P67" s="1645"/>
      <c r="Q67" s="1370"/>
      <c r="S67" s="1370"/>
      <c r="T67" s="1640"/>
      <c r="U67" s="1640"/>
      <c r="V67" s="1370"/>
      <c r="W67" s="1370"/>
      <c r="X67" s="1370"/>
      <c r="Y67" s="1370"/>
      <c r="Z67" s="1640"/>
      <c r="AA67" s="1370"/>
      <c r="AB67" s="1370"/>
      <c r="AC67" s="548"/>
      <c r="AD67" s="1370"/>
      <c r="AE67" s="1370"/>
      <c r="AF67" s="1370"/>
      <c r="AG67" s="1370"/>
      <c r="AH67" s="1370"/>
      <c r="AI67" s="1636"/>
      <c r="AJ67" s="626"/>
      <c r="AK67" s="626"/>
      <c r="AL67" s="626"/>
      <c r="AM67" s="626"/>
      <c r="AN67" s="1645">
        <v>11</v>
      </c>
    </row>
    <row s="1645" customFormat="1" customHeight="1" ht="11.549999999999999">
      <c r="A68" s="991"/>
      <c r="B68" s="991"/>
      <c r="C68" s="991"/>
      <c r="D68" s="991"/>
      <c r="E68" s="991"/>
      <c r="F68" s="1640"/>
      <c r="G68" s="1640"/>
      <c r="H68" s="355"/>
      <c r="N68" s="1645"/>
      <c r="O68" s="1645"/>
      <c r="P68" s="1645"/>
      <c r="Q68" s="1370"/>
      <c r="S68" s="1370"/>
      <c r="T68" s="1640"/>
      <c r="U68" s="1640"/>
      <c r="V68" s="1370"/>
      <c r="W68" s="1370"/>
      <c r="X68" s="1370"/>
      <c r="Y68" s="1370"/>
      <c r="Z68" s="1640"/>
      <c r="AA68" s="1370"/>
      <c r="AB68" s="1370"/>
      <c r="AC68" s="548"/>
      <c r="AD68" s="1370"/>
      <c r="AE68" s="1370"/>
      <c r="AF68" s="1370"/>
      <c r="AG68" s="1370"/>
      <c r="AH68" s="1370"/>
      <c r="AI68" s="1636"/>
      <c r="AJ68" s="626"/>
      <c r="AK68" s="626"/>
      <c r="AL68" s="626"/>
      <c r="AM68" s="626"/>
      <c r="AN68" s="1645">
        <v>11</v>
      </c>
    </row>
    <row s="1645" customFormat="1" customHeight="1" ht="11.549999999999999">
      <c r="A69" s="991"/>
      <c r="B69" s="991"/>
      <c r="C69" s="991"/>
      <c r="D69" s="991"/>
      <c r="E69" s="991"/>
      <c r="F69" s="1640"/>
      <c r="G69" s="1640"/>
      <c r="H69" s="355"/>
      <c r="N69" s="1645"/>
      <c r="O69" s="1645"/>
      <c r="P69" s="1645"/>
      <c r="Q69" s="1370"/>
      <c r="S69" s="1370"/>
      <c r="T69" s="1640"/>
      <c r="U69" s="1640"/>
      <c r="V69" s="1370"/>
      <c r="W69" s="1370"/>
      <c r="X69" s="1370"/>
      <c r="Y69" s="1370"/>
      <c r="Z69" s="1640"/>
      <c r="AA69" s="1370"/>
      <c r="AB69" s="1370"/>
      <c r="AC69" s="548"/>
      <c r="AD69" s="1370"/>
      <c r="AE69" s="1370"/>
      <c r="AF69" s="1370"/>
      <c r="AG69" s="1370"/>
      <c r="AH69" s="1370"/>
      <c r="AI69" s="1636"/>
      <c r="AJ69" s="626"/>
      <c r="AK69" s="626"/>
      <c r="AL69" s="626"/>
      <c r="AM69" s="626"/>
      <c r="AN69" s="1645">
        <v>11</v>
      </c>
    </row>
    <row s="1645" customFormat="1" customHeight="1" ht="11.549999999999999">
      <c r="A70" s="991"/>
      <c r="B70" s="991"/>
      <c r="C70" s="991"/>
      <c r="D70" s="991"/>
      <c r="E70" s="991"/>
      <c r="F70" s="1640"/>
      <c r="G70" s="1640"/>
      <c r="H70" s="355"/>
      <c r="N70" s="1645"/>
      <c r="O70" s="1645"/>
      <c r="P70" s="1645"/>
      <c r="Q70" s="1370"/>
      <c r="S70" s="1370"/>
      <c r="T70" s="1640"/>
      <c r="U70" s="1640"/>
      <c r="V70" s="1370"/>
      <c r="W70" s="1370"/>
      <c r="X70" s="1370"/>
      <c r="Y70" s="1370"/>
      <c r="Z70" s="1640"/>
      <c r="AA70" s="1370"/>
      <c r="AB70" s="1370"/>
      <c r="AC70" s="548"/>
      <c r="AD70" s="1370"/>
      <c r="AE70" s="1370"/>
      <c r="AF70" s="1370"/>
      <c r="AG70" s="1370"/>
      <c r="AH70" s="1370"/>
      <c r="AI70" s="1636"/>
      <c r="AJ70" s="626"/>
      <c r="AK70" s="626"/>
      <c r="AL70" s="626"/>
      <c r="AM70" s="626"/>
      <c r="AN70" s="1645">
        <v>11</v>
      </c>
    </row>
    <row s="1645" customFormat="1" customHeight="1" ht="11.549999999999999">
      <c r="A71" s="991"/>
      <c r="B71" s="991"/>
      <c r="C71" s="991"/>
      <c r="D71" s="991"/>
      <c r="E71" s="991"/>
      <c r="F71" s="1640"/>
      <c r="G71" s="1640"/>
      <c r="H71" s="355"/>
      <c r="N71" s="1645"/>
      <c r="O71" s="1645"/>
      <c r="P71" s="1645"/>
      <c r="Q71" s="1370"/>
      <c r="S71" s="1370"/>
      <c r="T71" s="1640"/>
      <c r="U71" s="1640"/>
      <c r="V71" s="1370"/>
      <c r="W71" s="1370"/>
      <c r="X71" s="1370"/>
      <c r="Y71" s="1370"/>
      <c r="Z71" s="1640"/>
      <c r="AA71" s="1370"/>
      <c r="AB71" s="1370"/>
      <c r="AC71" s="548"/>
      <c r="AD71" s="1370"/>
      <c r="AE71" s="1370"/>
      <c r="AF71" s="1370"/>
      <c r="AG71" s="1370"/>
      <c r="AH71" s="1370"/>
      <c r="AI71" s="1636"/>
      <c r="AJ71" s="626"/>
      <c r="AK71" s="626"/>
      <c r="AL71" s="626"/>
      <c r="AM71" s="626"/>
      <c r="AN71" s="1645">
        <v>11</v>
      </c>
    </row>
    <row s="1645" customFormat="1" customHeight="1" ht="11.549999999999999">
      <c r="A72" s="991"/>
      <c r="B72" s="991"/>
      <c r="C72" s="991"/>
      <c r="D72" s="991"/>
      <c r="E72" s="991"/>
      <c r="F72" s="1640"/>
      <c r="G72" s="1640"/>
      <c r="H72" s="355"/>
      <c r="N72" s="1645"/>
      <c r="O72" s="1645"/>
      <c r="P72" s="1645"/>
      <c r="Q72" s="1370"/>
      <c r="S72" s="1370"/>
      <c r="T72" s="1640"/>
      <c r="U72" s="1640"/>
      <c r="V72" s="1370"/>
      <c r="W72" s="1370"/>
      <c r="X72" s="1370"/>
      <c r="Y72" s="1370"/>
      <c r="Z72" s="1640"/>
      <c r="AA72" s="1370"/>
      <c r="AB72" s="1370"/>
      <c r="AC72" s="548"/>
      <c r="AD72" s="1370"/>
      <c r="AE72" s="1370"/>
      <c r="AF72" s="1370"/>
      <c r="AG72" s="1370"/>
      <c r="AH72" s="1370"/>
      <c r="AI72" s="1636"/>
      <c r="AJ72" s="626"/>
      <c r="AK72" s="626"/>
      <c r="AL72" s="626"/>
      <c r="AM72" s="626"/>
      <c r="AN72" s="1645">
        <v>11</v>
      </c>
    </row>
    <row s="1645" customFormat="1" customHeight="1" ht="11.549999999999999">
      <c r="A73" s="991"/>
      <c r="B73" s="991"/>
      <c r="C73" s="991"/>
      <c r="D73" s="991"/>
      <c r="E73" s="991"/>
      <c r="F73" s="1640"/>
      <c r="G73" s="1640"/>
      <c r="H73" s="355"/>
      <c r="N73" s="1645"/>
      <c r="O73" s="1645"/>
      <c r="P73" s="1645"/>
      <c r="Q73" s="1370"/>
      <c r="S73" s="1370"/>
      <c r="T73" s="1640"/>
      <c r="U73" s="1640"/>
      <c r="V73" s="1370"/>
      <c r="W73" s="1370"/>
      <c r="X73" s="1370"/>
      <c r="Y73" s="1370"/>
      <c r="Z73" s="1640"/>
      <c r="AA73" s="1370"/>
      <c r="AB73" s="1370"/>
      <c r="AC73" s="548"/>
      <c r="AD73" s="1370"/>
      <c r="AE73" s="1370"/>
      <c r="AF73" s="1370"/>
      <c r="AG73" s="1370"/>
      <c r="AH73" s="1370"/>
      <c r="AI73" s="1636"/>
      <c r="AJ73" s="626"/>
      <c r="AK73" s="626"/>
      <c r="AL73" s="626"/>
      <c r="AM73" s="626"/>
      <c r="AN73" s="1645">
        <v>11</v>
      </c>
    </row>
    <row s="1645" customFormat="1" customHeight="1" ht="11.549999999999999">
      <c r="A74" s="991"/>
      <c r="B74" s="991"/>
      <c r="C74" s="991"/>
      <c r="D74" s="991"/>
      <c r="E74" s="991"/>
      <c r="F74" s="1640"/>
      <c r="G74" s="1640"/>
      <c r="H74" s="355"/>
      <c r="N74" s="1645"/>
      <c r="O74" s="1645"/>
      <c r="P74" s="1645"/>
      <c r="Q74" s="1370"/>
      <c r="S74" s="1370"/>
      <c r="T74" s="1640"/>
      <c r="U74" s="1640"/>
      <c r="V74" s="1370"/>
      <c r="W74" s="1370"/>
      <c r="X74" s="1370"/>
      <c r="Y74" s="1370"/>
      <c r="Z74" s="1640"/>
      <c r="AA74" s="1370"/>
      <c r="AB74" s="1370"/>
      <c r="AC74" s="548"/>
      <c r="AD74" s="1370"/>
      <c r="AE74" s="1370"/>
      <c r="AF74" s="1370"/>
      <c r="AG74" s="1370"/>
      <c r="AH74" s="1370"/>
      <c r="AI74" s="1636"/>
      <c r="AJ74" s="626"/>
      <c r="AK74" s="626"/>
      <c r="AL74" s="626"/>
      <c r="AM74" s="626"/>
      <c r="AN74" s="1645">
        <v>11</v>
      </c>
    </row>
    <row s="1645" customFormat="1" customHeight="1" ht="11.549999999999999">
      <c r="A75" s="991"/>
      <c r="B75" s="991"/>
      <c r="C75" s="991"/>
      <c r="D75" s="991"/>
      <c r="E75" s="991"/>
      <c r="F75" s="1640"/>
      <c r="G75" s="1640"/>
      <c r="H75" s="355"/>
      <c r="N75" s="1645"/>
      <c r="O75" s="1645"/>
      <c r="P75" s="1645"/>
      <c r="Q75" s="1370"/>
      <c r="S75" s="1370"/>
      <c r="T75" s="1640"/>
      <c r="U75" s="1640"/>
      <c r="V75" s="1370"/>
      <c r="W75" s="1370"/>
      <c r="X75" s="1370"/>
      <c r="Y75" s="1370"/>
      <c r="Z75" s="1640"/>
      <c r="AA75" s="1370"/>
      <c r="AB75" s="1370"/>
      <c r="AC75" s="548"/>
      <c r="AD75" s="1370"/>
      <c r="AE75" s="1370"/>
      <c r="AF75" s="1370"/>
      <c r="AG75" s="1370"/>
      <c r="AH75" s="1370"/>
      <c r="AI75" s="1636"/>
      <c r="AJ75" s="626"/>
      <c r="AK75" s="626"/>
      <c r="AL75" s="626"/>
      <c r="AM75" s="626"/>
      <c r="AN75" s="1645">
        <v>11</v>
      </c>
    </row>
    <row s="1645" customFormat="1" customHeight="1" ht="11.549999999999999">
      <c r="A76" s="991"/>
      <c r="B76" s="991"/>
      <c r="C76" s="991"/>
      <c r="D76" s="991"/>
      <c r="E76" s="991"/>
      <c r="F76" s="1640"/>
      <c r="G76" s="1640"/>
      <c r="H76" s="355"/>
      <c r="N76" s="1645"/>
      <c r="O76" s="1645"/>
      <c r="P76" s="1645"/>
      <c r="Q76" s="1370"/>
      <c r="S76" s="1370"/>
      <c r="T76" s="1640"/>
      <c r="U76" s="1640"/>
      <c r="V76" s="1370"/>
      <c r="W76" s="1370"/>
      <c r="X76" s="1370"/>
      <c r="Y76" s="1370"/>
      <c r="Z76" s="1640"/>
      <c r="AA76" s="1370"/>
      <c r="AB76" s="1370"/>
      <c r="AC76" s="548"/>
      <c r="AD76" s="1370"/>
      <c r="AE76" s="1370"/>
      <c r="AF76" s="1370"/>
      <c r="AG76" s="1370"/>
      <c r="AH76" s="1370"/>
      <c r="AI76" s="1636"/>
      <c r="AJ76" s="626"/>
      <c r="AK76" s="626"/>
      <c r="AL76" s="626"/>
      <c r="AM76" s="626"/>
      <c r="AN76" s="1645">
        <v>11</v>
      </c>
    </row>
    <row s="1645" customFormat="1" customHeight="1" ht="11.549999999999999">
      <c r="A77" s="991"/>
      <c r="B77" s="991"/>
      <c r="C77" s="991"/>
      <c r="D77" s="991"/>
      <c r="E77" s="991"/>
      <c r="F77" s="1640"/>
      <c r="G77" s="1640"/>
      <c r="H77" s="355"/>
      <c r="N77" s="1645"/>
      <c r="O77" s="1645"/>
      <c r="P77" s="1645"/>
      <c r="Q77" s="1370"/>
      <c r="S77" s="1370"/>
      <c r="T77" s="1640"/>
      <c r="U77" s="1640"/>
      <c r="V77" s="1370"/>
      <c r="W77" s="1370"/>
      <c r="X77" s="1370"/>
      <c r="Y77" s="1370"/>
      <c r="Z77" s="1640"/>
      <c r="AA77" s="1370"/>
      <c r="AB77" s="1370"/>
      <c r="AC77" s="548"/>
      <c r="AD77" s="1370"/>
      <c r="AE77" s="1370"/>
      <c r="AF77" s="1370"/>
      <c r="AG77" s="1370"/>
      <c r="AH77" s="1370"/>
      <c r="AI77" s="1636"/>
      <c r="AJ77" s="626"/>
      <c r="AK77" s="626"/>
      <c r="AL77" s="626"/>
      <c r="AM77" s="626"/>
      <c r="AN77" s="1645">
        <v>11</v>
      </c>
    </row>
    <row s="1645" customFormat="1" customHeight="1" ht="11.549999999999999">
      <c r="A78" s="991"/>
      <c r="B78" s="991"/>
      <c r="C78" s="991"/>
      <c r="D78" s="991"/>
      <c r="E78" s="991"/>
      <c r="F78" s="1640"/>
      <c r="G78" s="1640"/>
      <c r="H78" s="355"/>
      <c r="N78" s="1645"/>
      <c r="O78" s="1645"/>
      <c r="P78" s="1645"/>
      <c r="Q78" s="1370"/>
      <c r="S78" s="1370"/>
      <c r="T78" s="1640"/>
      <c r="U78" s="1640"/>
      <c r="V78" s="1370"/>
      <c r="W78" s="1370"/>
      <c r="X78" s="1370"/>
      <c r="Y78" s="1370"/>
      <c r="Z78" s="1640"/>
      <c r="AA78" s="1370"/>
      <c r="AB78" s="1370"/>
      <c r="AC78" s="548"/>
      <c r="AD78" s="1370"/>
      <c r="AE78" s="1370"/>
      <c r="AF78" s="1370"/>
      <c r="AG78" s="1370"/>
      <c r="AH78" s="1370"/>
      <c r="AI78" s="1636"/>
      <c r="AJ78" s="626"/>
      <c r="AK78" s="626"/>
      <c r="AL78" s="626"/>
      <c r="AM78" s="626"/>
      <c r="AN78" s="1645">
        <v>11</v>
      </c>
    </row>
    <row s="1645" customFormat="1" customHeight="1" ht="11.549999999999999">
      <c r="A79" s="991"/>
      <c r="B79" s="991"/>
      <c r="C79" s="991"/>
      <c r="D79" s="991"/>
      <c r="E79" s="991"/>
      <c r="F79" s="1640"/>
      <c r="G79" s="1640"/>
      <c r="H79" s="355"/>
      <c r="N79" s="1645"/>
      <c r="O79" s="1645"/>
      <c r="P79" s="1645"/>
      <c r="Q79" s="1370"/>
      <c r="S79" s="1370"/>
      <c r="T79" s="1640"/>
      <c r="U79" s="1640"/>
      <c r="V79" s="1370"/>
      <c r="W79" s="1370"/>
      <c r="X79" s="1370"/>
      <c r="Y79" s="1370"/>
      <c r="Z79" s="1640"/>
      <c r="AA79" s="1370"/>
      <c r="AB79" s="1370"/>
      <c r="AC79" s="548"/>
      <c r="AD79" s="1370"/>
      <c r="AE79" s="1370"/>
      <c r="AF79" s="1370"/>
      <c r="AG79" s="1370"/>
      <c r="AH79" s="1370"/>
      <c r="AI79" s="1636"/>
      <c r="AJ79" s="626"/>
      <c r="AK79" s="626"/>
      <c r="AL79" s="626"/>
      <c r="AM79" s="626"/>
      <c r="AN79" s="1645">
        <v>11</v>
      </c>
    </row>
    <row s="1645" customFormat="1" customHeight="1" ht="11.549999999999999">
      <c r="A80" s="991"/>
      <c r="B80" s="991"/>
      <c r="C80" s="991"/>
      <c r="D80" s="991"/>
      <c r="E80" s="991"/>
      <c r="F80" s="1640"/>
      <c r="G80" s="1640"/>
      <c r="H80" s="355"/>
      <c r="N80" s="1645"/>
      <c r="O80" s="1645"/>
      <c r="P80" s="1645"/>
      <c r="Q80" s="1370"/>
      <c r="S80" s="1370"/>
      <c r="T80" s="1640"/>
      <c r="U80" s="1640"/>
      <c r="V80" s="1370"/>
      <c r="W80" s="1370"/>
      <c r="X80" s="1370"/>
      <c r="Y80" s="1370"/>
      <c r="Z80" s="1640"/>
      <c r="AA80" s="1370"/>
      <c r="AB80" s="1370"/>
      <c r="AC80" s="548"/>
      <c r="AD80" s="1370"/>
      <c r="AE80" s="1370"/>
      <c r="AF80" s="1370"/>
      <c r="AG80" s="1370"/>
      <c r="AH80" s="1370"/>
      <c r="AI80" s="1636"/>
      <c r="AJ80" s="626"/>
      <c r="AK80" s="626"/>
      <c r="AL80" s="626"/>
      <c r="AM80" s="626"/>
      <c r="AN80" s="1645">
        <v>11</v>
      </c>
    </row>
    <row s="1645" customFormat="1" customHeight="1" ht="11.549999999999999">
      <c r="A81" s="991"/>
      <c r="B81" s="991"/>
      <c r="C81" s="991"/>
      <c r="D81" s="991"/>
      <c r="E81" s="991"/>
      <c r="F81" s="1640"/>
      <c r="G81" s="1640"/>
      <c r="H81" s="355"/>
      <c r="N81" s="1645"/>
      <c r="O81" s="1645"/>
      <c r="P81" s="1645"/>
      <c r="Q81" s="1370"/>
      <c r="S81" s="1370"/>
      <c r="T81" s="1640"/>
      <c r="U81" s="1640"/>
      <c r="V81" s="1370"/>
      <c r="W81" s="1370"/>
      <c r="X81" s="1370"/>
      <c r="Y81" s="1370"/>
      <c r="Z81" s="1640"/>
      <c r="AA81" s="1370"/>
      <c r="AB81" s="1370"/>
      <c r="AC81" s="548"/>
      <c r="AD81" s="1370"/>
      <c r="AE81" s="1370"/>
      <c r="AF81" s="1370"/>
      <c r="AG81" s="1370"/>
      <c r="AH81" s="1370"/>
      <c r="AI81" s="1636"/>
      <c r="AJ81" s="626"/>
      <c r="AK81" s="626"/>
      <c r="AL81" s="626"/>
      <c r="AM81" s="626"/>
      <c r="AN81" s="1645">
        <v>11</v>
      </c>
    </row>
    <row s="1645" customFormat="1" customHeight="1" ht="11.549999999999999">
      <c r="A82" s="991"/>
      <c r="B82" s="991"/>
      <c r="C82" s="991"/>
      <c r="D82" s="991"/>
      <c r="E82" s="991"/>
      <c r="F82" s="1640"/>
      <c r="G82" s="1640"/>
      <c r="H82" s="355"/>
      <c r="N82" s="1645"/>
      <c r="O82" s="1645"/>
      <c r="P82" s="1645"/>
      <c r="Q82" s="1370"/>
      <c r="S82" s="1370"/>
      <c r="T82" s="1640"/>
      <c r="U82" s="1640"/>
      <c r="V82" s="1370"/>
      <c r="W82" s="1370"/>
      <c r="X82" s="1370"/>
      <c r="Y82" s="1370"/>
      <c r="Z82" s="1640"/>
      <c r="AA82" s="1370"/>
      <c r="AB82" s="1370"/>
      <c r="AC82" s="548"/>
      <c r="AD82" s="1370"/>
      <c r="AE82" s="1370"/>
      <c r="AF82" s="1370"/>
      <c r="AG82" s="1370"/>
      <c r="AH82" s="1370"/>
      <c r="AI82" s="1636"/>
      <c r="AJ82" s="626"/>
      <c r="AK82" s="626"/>
      <c r="AL82" s="626"/>
      <c r="AM82" s="626"/>
      <c r="AN82" s="1645">
        <v>11</v>
      </c>
    </row>
    <row s="1645" customFormat="1" customHeight="1" ht="11.549999999999999">
      <c r="A83" s="991"/>
      <c r="B83" s="991"/>
      <c r="C83" s="991"/>
      <c r="D83" s="991"/>
      <c r="E83" s="991"/>
      <c r="F83" s="1640"/>
      <c r="G83" s="1640"/>
      <c r="H83" s="355"/>
      <c r="N83" s="1645"/>
      <c r="O83" s="1645"/>
      <c r="P83" s="1645"/>
      <c r="Q83" s="1370"/>
      <c r="S83" s="1370"/>
      <c r="T83" s="1640"/>
      <c r="U83" s="1640"/>
      <c r="V83" s="1370"/>
      <c r="W83" s="1370"/>
      <c r="X83" s="1370"/>
      <c r="Y83" s="1370"/>
      <c r="Z83" s="1640"/>
      <c r="AA83" s="1370"/>
      <c r="AB83" s="1370"/>
      <c r="AC83" s="548"/>
      <c r="AD83" s="1370"/>
      <c r="AE83" s="1370"/>
      <c r="AF83" s="1370"/>
      <c r="AG83" s="1370"/>
      <c r="AH83" s="1370"/>
      <c r="AI83" s="1636"/>
      <c r="AJ83" s="626"/>
      <c r="AK83" s="626"/>
      <c r="AL83" s="626"/>
      <c r="AM83" s="626"/>
      <c r="AN83" s="1645">
        <v>11</v>
      </c>
    </row>
    <row s="1645" customFormat="1" customHeight="1" ht="11.549999999999999">
      <c r="A84" s="991"/>
      <c r="B84" s="991"/>
      <c r="C84" s="991"/>
      <c r="D84" s="991"/>
      <c r="E84" s="991"/>
      <c r="F84" s="1640"/>
      <c r="G84" s="1640"/>
      <c r="H84" s="355"/>
      <c r="N84" s="1645"/>
      <c r="O84" s="1645"/>
      <c r="P84" s="1645"/>
      <c r="Q84" s="1370"/>
      <c r="S84" s="1370"/>
      <c r="T84" s="1640"/>
      <c r="U84" s="1640"/>
      <c r="V84" s="1370"/>
      <c r="W84" s="1370"/>
      <c r="X84" s="1370"/>
      <c r="Y84" s="1370"/>
      <c r="Z84" s="1640"/>
      <c r="AA84" s="1370"/>
      <c r="AB84" s="1370"/>
      <c r="AC84" s="548"/>
      <c r="AD84" s="1370"/>
      <c r="AE84" s="1370"/>
      <c r="AF84" s="1370"/>
      <c r="AG84" s="1370"/>
      <c r="AH84" s="1370"/>
      <c r="AI84" s="1636"/>
      <c r="AJ84" s="626"/>
      <c r="AK84" s="626"/>
      <c r="AL84" s="626"/>
      <c r="AM84" s="626"/>
      <c r="AN84" s="1645">
        <v>11</v>
      </c>
    </row>
    <row s="1645" customFormat="1" customHeight="1" ht="11.549999999999999">
      <c r="A85" s="991"/>
      <c r="B85" s="991"/>
      <c r="C85" s="991"/>
      <c r="D85" s="991"/>
      <c r="E85" s="991"/>
      <c r="F85" s="1640"/>
      <c r="G85" s="1640"/>
      <c r="H85" s="355"/>
      <c r="N85" s="1645"/>
      <c r="O85" s="1645"/>
      <c r="P85" s="1645"/>
      <c r="Q85" s="1370"/>
      <c r="S85" s="1370"/>
      <c r="T85" s="1640"/>
      <c r="U85" s="1640"/>
      <c r="V85" s="1370"/>
      <c r="W85" s="1370"/>
      <c r="X85" s="1370"/>
      <c r="Y85" s="1370"/>
      <c r="Z85" s="1640"/>
      <c r="AA85" s="1370"/>
      <c r="AB85" s="1370"/>
      <c r="AC85" s="548"/>
      <c r="AD85" s="1370"/>
      <c r="AE85" s="1370"/>
      <c r="AF85" s="1370"/>
      <c r="AG85" s="1370"/>
      <c r="AH85" s="1370"/>
      <c r="AI85" s="1636"/>
      <c r="AJ85" s="626"/>
      <c r="AK85" s="626"/>
      <c r="AL85" s="626"/>
      <c r="AM85" s="626"/>
      <c r="AN85" s="1645">
        <v>11</v>
      </c>
    </row>
    <row s="1645" customFormat="1" customHeight="1" ht="11.549999999999999">
      <c r="A86" s="991"/>
      <c r="B86" s="991"/>
      <c r="C86" s="991"/>
      <c r="D86" s="991"/>
      <c r="E86" s="991"/>
      <c r="F86" s="1640"/>
      <c r="G86" s="1640"/>
      <c r="H86" s="355"/>
      <c r="N86" s="1645"/>
      <c r="O86" s="1645"/>
      <c r="P86" s="1645"/>
      <c r="Q86" s="1370"/>
      <c r="S86" s="1370"/>
      <c r="T86" s="1640"/>
      <c r="U86" s="1640"/>
      <c r="V86" s="1370"/>
      <c r="W86" s="1370"/>
      <c r="X86" s="1370"/>
      <c r="Y86" s="1370"/>
      <c r="Z86" s="1640"/>
      <c r="AA86" s="1370"/>
      <c r="AB86" s="1370"/>
      <c r="AC86" s="548"/>
      <c r="AD86" s="1370"/>
      <c r="AE86" s="1370"/>
      <c r="AF86" s="1370"/>
      <c r="AG86" s="1370"/>
      <c r="AH86" s="1370"/>
      <c r="AI86" s="1636"/>
      <c r="AJ86" s="626"/>
      <c r="AK86" s="626"/>
      <c r="AL86" s="626"/>
      <c r="AM86" s="626"/>
      <c r="AN86" s="1645">
        <v>11</v>
      </c>
    </row>
    <row s="1645" customFormat="1" customHeight="1" ht="11.549999999999999">
      <c r="A87" s="991"/>
      <c r="B87" s="991"/>
      <c r="C87" s="991"/>
      <c r="D87" s="991"/>
      <c r="E87" s="991"/>
      <c r="F87" s="1640"/>
      <c r="G87" s="1640"/>
      <c r="H87" s="355"/>
      <c r="N87" s="1645"/>
      <c r="O87" s="1645"/>
      <c r="P87" s="1645"/>
      <c r="Q87" s="1370"/>
      <c r="S87" s="1370"/>
      <c r="T87" s="1640"/>
      <c r="U87" s="1640"/>
      <c r="V87" s="1370"/>
      <c r="W87" s="1370"/>
      <c r="X87" s="1370"/>
      <c r="Y87" s="1370"/>
      <c r="Z87" s="1640"/>
      <c r="AA87" s="1370"/>
      <c r="AB87" s="1370"/>
      <c r="AC87" s="548"/>
      <c r="AD87" s="1370"/>
      <c r="AE87" s="1370"/>
      <c r="AF87" s="1370"/>
      <c r="AG87" s="1370"/>
      <c r="AH87" s="1370"/>
      <c r="AI87" s="1636"/>
      <c r="AJ87" s="626"/>
      <c r="AK87" s="626"/>
      <c r="AL87" s="626"/>
      <c r="AM87" s="626"/>
      <c r="AN87" s="1645">
        <v>11</v>
      </c>
    </row>
    <row s="1645" customFormat="1" customHeight="1" ht="11.549999999999999">
      <c r="A88" s="991"/>
      <c r="B88" s="991"/>
      <c r="C88" s="991"/>
      <c r="D88" s="991"/>
      <c r="E88" s="991"/>
      <c r="F88" s="1640"/>
      <c r="G88" s="1640"/>
      <c r="H88" s="355"/>
      <c r="N88" s="1645"/>
      <c r="O88" s="1645"/>
      <c r="P88" s="1645"/>
      <c r="Q88" s="1370"/>
      <c r="S88" s="1370"/>
      <c r="T88" s="1640"/>
      <c r="U88" s="1640"/>
      <c r="V88" s="1370"/>
      <c r="W88" s="1370"/>
      <c r="X88" s="1370"/>
      <c r="Y88" s="1370"/>
      <c r="Z88" s="1640"/>
      <c r="AA88" s="1370"/>
      <c r="AB88" s="1370"/>
      <c r="AC88" s="548"/>
      <c r="AD88" s="1370"/>
      <c r="AE88" s="1370"/>
      <c r="AF88" s="1370"/>
      <c r="AG88" s="1370"/>
      <c r="AH88" s="1370"/>
      <c r="AI88" s="1636"/>
      <c r="AJ88" s="626"/>
      <c r="AK88" s="626"/>
      <c r="AL88" s="626"/>
      <c r="AM88" s="626"/>
      <c r="AN88" s="1645">
        <v>11</v>
      </c>
    </row>
    <row s="1645" customFormat="1" customHeight="1" ht="11.549999999999999">
      <c r="A89" s="991"/>
      <c r="B89" s="991"/>
      <c r="C89" s="991"/>
      <c r="D89" s="991"/>
      <c r="E89" s="991"/>
      <c r="F89" s="1640"/>
      <c r="G89" s="1640"/>
      <c r="H89" s="355"/>
      <c r="N89" s="1645"/>
      <c r="O89" s="1645"/>
      <c r="P89" s="1645"/>
      <c r="Q89" s="1370"/>
      <c r="S89" s="1370"/>
      <c r="T89" s="1640"/>
      <c r="U89" s="1640"/>
      <c r="V89" s="1370"/>
      <c r="W89" s="1370"/>
      <c r="X89" s="1370"/>
      <c r="Y89" s="1370"/>
      <c r="Z89" s="1640"/>
      <c r="AA89" s="1370"/>
      <c r="AB89" s="1370"/>
      <c r="AC89" s="548"/>
      <c r="AD89" s="1370"/>
      <c r="AE89" s="1370"/>
      <c r="AF89" s="1370"/>
      <c r="AG89" s="1370"/>
      <c r="AH89" s="1370"/>
      <c r="AI89" s="1636"/>
      <c r="AJ89" s="626"/>
      <c r="AK89" s="626"/>
      <c r="AL89" s="626"/>
      <c r="AM89" s="626"/>
      <c r="AN89" s="1645">
        <v>11</v>
      </c>
    </row>
    <row s="1645" customFormat="1" customHeight="1" ht="11.549999999999999">
      <c r="A90" s="991"/>
      <c r="B90" s="991"/>
      <c r="C90" s="991"/>
      <c r="D90" s="991"/>
      <c r="E90" s="991"/>
      <c r="F90" s="1640"/>
      <c r="G90" s="1640"/>
      <c r="H90" s="355"/>
      <c r="N90" s="1645"/>
      <c r="O90" s="1645"/>
      <c r="P90" s="1645"/>
      <c r="Q90" s="1370"/>
      <c r="S90" s="1370"/>
      <c r="T90" s="1640"/>
      <c r="U90" s="1640"/>
      <c r="V90" s="1370"/>
      <c r="W90" s="1370"/>
      <c r="X90" s="1370"/>
      <c r="Y90" s="1370"/>
      <c r="Z90" s="1640"/>
      <c r="AA90" s="1370"/>
      <c r="AB90" s="1370"/>
      <c r="AC90" s="548"/>
      <c r="AD90" s="1370"/>
      <c r="AE90" s="1370"/>
      <c r="AF90" s="1370"/>
      <c r="AG90" s="1370"/>
      <c r="AH90" s="1370"/>
      <c r="AI90" s="1636"/>
      <c r="AJ90" s="626"/>
      <c r="AK90" s="626"/>
      <c r="AL90" s="626"/>
      <c r="AM90" s="626"/>
      <c r="AN90" s="1645">
        <v>11</v>
      </c>
    </row>
    <row s="1645" customFormat="1" customHeight="1" ht="11.549999999999999">
      <c r="A91" s="991"/>
      <c r="B91" s="991"/>
      <c r="C91" s="991"/>
      <c r="D91" s="991"/>
      <c r="E91" s="991"/>
      <c r="F91" s="1640"/>
      <c r="G91" s="1640"/>
      <c r="H91" s="355"/>
      <c r="N91" s="1645"/>
      <c r="O91" s="1645"/>
      <c r="P91" s="1645"/>
      <c r="Q91" s="1370"/>
      <c r="S91" s="1370"/>
      <c r="T91" s="1640"/>
      <c r="U91" s="1640"/>
      <c r="V91" s="1370"/>
      <c r="W91" s="1370"/>
      <c r="X91" s="1370"/>
      <c r="Y91" s="1370"/>
      <c r="Z91" s="1640"/>
      <c r="AA91" s="1370"/>
      <c r="AB91" s="1370"/>
      <c r="AC91" s="548"/>
      <c r="AD91" s="1370"/>
      <c r="AE91" s="1370"/>
      <c r="AF91" s="1370"/>
      <c r="AG91" s="1370"/>
      <c r="AH91" s="1370"/>
      <c r="AI91" s="1636"/>
      <c r="AJ91" s="626"/>
      <c r="AK91" s="626"/>
      <c r="AL91" s="626"/>
      <c r="AM91" s="626"/>
      <c r="AN91" s="1645">
        <v>11</v>
      </c>
    </row>
    <row s="1645" customFormat="1" customHeight="1" ht="11.549999999999999">
      <c r="A92" s="991"/>
      <c r="B92" s="991"/>
      <c r="C92" s="991"/>
      <c r="D92" s="991"/>
      <c r="E92" s="991"/>
      <c r="F92" s="1640"/>
      <c r="G92" s="1640"/>
      <c r="H92" s="355"/>
      <c r="N92" s="1645"/>
      <c r="O92" s="1645"/>
      <c r="P92" s="1645"/>
      <c r="Q92" s="1370"/>
      <c r="S92" s="1370"/>
      <c r="T92" s="1640"/>
      <c r="U92" s="1640"/>
      <c r="V92" s="1370"/>
      <c r="W92" s="1370"/>
      <c r="X92" s="1370"/>
      <c r="Y92" s="1370"/>
      <c r="Z92" s="1640"/>
      <c r="AA92" s="1370"/>
      <c r="AB92" s="1370"/>
      <c r="AC92" s="548"/>
      <c r="AD92" s="1370"/>
      <c r="AE92" s="1370"/>
      <c r="AF92" s="1370"/>
      <c r="AG92" s="1370"/>
      <c r="AH92" s="1370"/>
      <c r="AI92" s="1636"/>
      <c r="AJ92" s="626"/>
      <c r="AK92" s="626"/>
      <c r="AL92" s="626"/>
      <c r="AM92" s="626"/>
      <c r="AN92" s="1645">
        <v>11</v>
      </c>
    </row>
    <row s="1645" customFormat="1" customHeight="1" ht="11.549999999999999">
      <c r="A93" s="991"/>
      <c r="B93" s="991"/>
      <c r="C93" s="991"/>
      <c r="D93" s="991"/>
      <c r="E93" s="991"/>
      <c r="F93" s="1640"/>
      <c r="G93" s="1640"/>
      <c r="H93" s="355"/>
      <c r="N93" s="1645"/>
      <c r="O93" s="1645"/>
      <c r="P93" s="1645"/>
      <c r="Q93" s="1370"/>
      <c r="S93" s="1370"/>
      <c r="T93" s="1640"/>
      <c r="U93" s="1640"/>
      <c r="V93" s="1370"/>
      <c r="W93" s="1370"/>
      <c r="X93" s="1370"/>
      <c r="Y93" s="1370"/>
      <c r="Z93" s="1640"/>
      <c r="AA93" s="1370"/>
      <c r="AB93" s="1370"/>
      <c r="AC93" s="548"/>
      <c r="AD93" s="1370"/>
      <c r="AE93" s="1370"/>
      <c r="AF93" s="1370"/>
      <c r="AG93" s="1370"/>
      <c r="AH93" s="1370"/>
      <c r="AI93" s="1636"/>
      <c r="AJ93" s="626"/>
      <c r="AK93" s="626"/>
      <c r="AL93" s="626"/>
      <c r="AM93" s="626"/>
      <c r="AN93" s="1645">
        <v>11</v>
      </c>
    </row>
    <row s="1645" customFormat="1" customHeight="1" ht="11.549999999999999">
      <c r="A94" s="991"/>
      <c r="B94" s="991"/>
      <c r="C94" s="991"/>
      <c r="D94" s="991"/>
      <c r="E94" s="991"/>
      <c r="F94" s="1640"/>
      <c r="G94" s="1640"/>
      <c r="H94" s="355"/>
      <c r="N94" s="1645"/>
      <c r="O94" s="1645"/>
      <c r="P94" s="1645"/>
      <c r="Q94" s="1370"/>
      <c r="S94" s="1370"/>
      <c r="T94" s="1640"/>
      <c r="U94" s="1640"/>
      <c r="V94" s="1370"/>
      <c r="W94" s="1370"/>
      <c r="X94" s="1370"/>
      <c r="Y94" s="1370"/>
      <c r="Z94" s="1640"/>
      <c r="AA94" s="1370"/>
      <c r="AB94" s="1370"/>
      <c r="AC94" s="548"/>
      <c r="AD94" s="1370"/>
      <c r="AE94" s="1370"/>
      <c r="AF94" s="1370"/>
      <c r="AG94" s="1370"/>
      <c r="AH94" s="1370"/>
      <c r="AI94" s="1636"/>
      <c r="AJ94" s="626"/>
      <c r="AK94" s="626"/>
      <c r="AL94" s="626"/>
      <c r="AM94" s="626"/>
      <c r="AN94" s="1645">
        <v>11</v>
      </c>
    </row>
    <row s="1645" customFormat="1" customHeight="1" ht="11.549999999999999">
      <c r="A95" s="991"/>
      <c r="B95" s="991"/>
      <c r="C95" s="991"/>
      <c r="D95" s="991"/>
      <c r="E95" s="991"/>
      <c r="F95" s="1640"/>
      <c r="G95" s="1640"/>
      <c r="H95" s="355"/>
      <c r="N95" s="1645"/>
      <c r="O95" s="1645"/>
      <c r="P95" s="1645"/>
      <c r="Q95" s="1370"/>
      <c r="S95" s="1370"/>
      <c r="T95" s="1640"/>
      <c r="U95" s="1640"/>
      <c r="V95" s="1370"/>
      <c r="W95" s="1370"/>
      <c r="X95" s="1370"/>
      <c r="Y95" s="1370"/>
      <c r="Z95" s="1640"/>
      <c r="AA95" s="1370"/>
      <c r="AB95" s="1370"/>
      <c r="AC95" s="548"/>
      <c r="AD95" s="1370"/>
      <c r="AE95" s="1370"/>
      <c r="AF95" s="1370"/>
      <c r="AG95" s="1370"/>
      <c r="AH95" s="1370"/>
      <c r="AI95" s="1636"/>
      <c r="AJ95" s="626"/>
      <c r="AK95" s="626"/>
      <c r="AL95" s="626"/>
      <c r="AM95" s="626"/>
      <c r="AN95" s="1645">
        <v>11</v>
      </c>
    </row>
    <row s="1645" customFormat="1" customHeight="1" ht="11.549999999999999">
      <c r="A96" s="991"/>
      <c r="B96" s="991"/>
      <c r="C96" s="991"/>
      <c r="D96" s="991"/>
      <c r="E96" s="991"/>
      <c r="F96" s="1640"/>
      <c r="G96" s="1640"/>
      <c r="H96" s="355"/>
      <c r="N96" s="1645"/>
      <c r="O96" s="1645"/>
      <c r="P96" s="1645"/>
      <c r="Q96" s="1370"/>
      <c r="S96" s="1370"/>
      <c r="T96" s="1640"/>
      <c r="U96" s="1640"/>
      <c r="V96" s="1370"/>
      <c r="W96" s="1370"/>
      <c r="X96" s="1370"/>
      <c r="Y96" s="1370"/>
      <c r="Z96" s="1640"/>
      <c r="AA96" s="1370"/>
      <c r="AB96" s="1370"/>
      <c r="AC96" s="548"/>
      <c r="AD96" s="1370"/>
      <c r="AE96" s="1370"/>
      <c r="AF96" s="1370"/>
      <c r="AG96" s="1370"/>
      <c r="AH96" s="1370"/>
      <c r="AI96" s="1636"/>
      <c r="AJ96" s="626"/>
      <c r="AK96" s="626"/>
      <c r="AL96" s="626"/>
      <c r="AM96" s="626"/>
      <c r="AN96" s="1645">
        <v>11</v>
      </c>
    </row>
    <row s="1645" customFormat="1" customHeight="1" ht="11.549999999999999">
      <c r="A97" s="991"/>
      <c r="B97" s="991"/>
      <c r="C97" s="991"/>
      <c r="D97" s="991"/>
      <c r="E97" s="991"/>
      <c r="F97" s="1640"/>
      <c r="G97" s="1640"/>
      <c r="H97" s="355"/>
      <c r="N97" s="1645"/>
      <c r="O97" s="1645"/>
      <c r="P97" s="1645"/>
      <c r="Q97" s="1370"/>
      <c r="S97" s="1370"/>
      <c r="T97" s="1640"/>
      <c r="U97" s="1640"/>
      <c r="V97" s="1370"/>
      <c r="W97" s="1370"/>
      <c r="X97" s="1370"/>
      <c r="Y97" s="1370"/>
      <c r="Z97" s="1640"/>
      <c r="AA97" s="1370"/>
      <c r="AB97" s="1370"/>
      <c r="AC97" s="548"/>
      <c r="AD97" s="1370"/>
      <c r="AE97" s="1370"/>
      <c r="AF97" s="1370"/>
      <c r="AG97" s="1370"/>
      <c r="AH97" s="1370"/>
      <c r="AI97" s="1636"/>
      <c r="AJ97" s="626"/>
      <c r="AK97" s="626"/>
      <c r="AL97" s="626"/>
      <c r="AM97" s="626"/>
      <c r="AN97" s="1645">
        <v>11</v>
      </c>
    </row>
    <row s="1645" customFormat="1" customHeight="1" ht="11.549999999999999">
      <c r="A98" s="991"/>
      <c r="B98" s="991"/>
      <c r="C98" s="991"/>
      <c r="D98" s="991"/>
      <c r="E98" s="991"/>
      <c r="F98" s="1640"/>
      <c r="G98" s="1640"/>
      <c r="H98" s="355"/>
      <c r="N98" s="1645"/>
      <c r="O98" s="1645"/>
      <c r="P98" s="1645"/>
      <c r="Q98" s="1370"/>
      <c r="S98" s="1370"/>
      <c r="T98" s="1640"/>
      <c r="U98" s="1640"/>
      <c r="V98" s="1370"/>
      <c r="W98" s="1370"/>
      <c r="X98" s="1370"/>
      <c r="Y98" s="1370"/>
      <c r="Z98" s="1640"/>
      <c r="AA98" s="1370"/>
      <c r="AB98" s="1370"/>
      <c r="AC98" s="548"/>
      <c r="AD98" s="1370"/>
      <c r="AE98" s="1370"/>
      <c r="AF98" s="1370"/>
      <c r="AG98" s="1370"/>
      <c r="AH98" s="1370"/>
      <c r="AI98" s="1636"/>
      <c r="AJ98" s="626"/>
      <c r="AK98" s="626"/>
      <c r="AL98" s="626"/>
      <c r="AM98" s="626"/>
      <c r="AN98" s="1645">
        <v>11</v>
      </c>
    </row>
    <row s="1645" customFormat="1" customHeight="1" ht="11.549999999999999">
      <c r="A99" s="991"/>
      <c r="B99" s="991"/>
      <c r="C99" s="991"/>
      <c r="D99" s="991"/>
      <c r="E99" s="991"/>
      <c r="F99" s="1640"/>
      <c r="G99" s="1640"/>
      <c r="H99" s="355"/>
      <c r="N99" s="1645"/>
      <c r="O99" s="1645"/>
      <c r="P99" s="1645"/>
      <c r="Q99" s="1370"/>
      <c r="S99" s="1370"/>
      <c r="T99" s="1640"/>
      <c r="U99" s="1640"/>
      <c r="V99" s="1370"/>
      <c r="W99" s="1370"/>
      <c r="X99" s="1370"/>
      <c r="Y99" s="1370"/>
      <c r="Z99" s="1640"/>
      <c r="AA99" s="1370"/>
      <c r="AB99" s="1370"/>
      <c r="AC99" s="548"/>
      <c r="AD99" s="1370"/>
      <c r="AE99" s="1370"/>
      <c r="AF99" s="1370"/>
      <c r="AG99" s="1370"/>
      <c r="AH99" s="1370"/>
      <c r="AI99" s="1636"/>
      <c r="AJ99" s="626"/>
      <c r="AK99" s="626"/>
      <c r="AL99" s="626"/>
      <c r="AM99" s="626"/>
      <c r="AN99" s="1645">
        <v>11</v>
      </c>
    </row>
    <row s="1645" customFormat="1" customHeight="1" ht="11.549999999999999">
      <c r="A100" s="991"/>
      <c r="B100" s="991"/>
      <c r="C100" s="991"/>
      <c r="D100" s="991"/>
      <c r="E100" s="991"/>
      <c r="F100" s="1640"/>
      <c r="G100" s="1640"/>
      <c r="H100" s="355"/>
      <c r="N100" s="1645"/>
      <c r="O100" s="1645"/>
      <c r="P100" s="1645"/>
      <c r="Q100" s="1370"/>
      <c r="S100" s="1370"/>
      <c r="T100" s="1640"/>
      <c r="U100" s="1640"/>
      <c r="V100" s="1370"/>
      <c r="W100" s="1370"/>
      <c r="X100" s="1370"/>
      <c r="Y100" s="1370"/>
      <c r="Z100" s="1640"/>
      <c r="AA100" s="1370"/>
      <c r="AB100" s="1370"/>
      <c r="AC100" s="548"/>
      <c r="AD100" s="1370"/>
      <c r="AE100" s="1370"/>
      <c r="AF100" s="1370"/>
      <c r="AG100" s="1370"/>
      <c r="AH100" s="1370"/>
      <c r="AI100" s="1636"/>
      <c r="AJ100" s="626"/>
      <c r="AK100" s="626"/>
      <c r="AL100" s="626"/>
      <c r="AM100" s="626"/>
      <c r="AN100" s="1645">
        <v>11</v>
      </c>
    </row>
    <row s="1645" customFormat="1" customHeight="1" ht="11.549999999999999">
      <c r="A101" s="991"/>
      <c r="B101" s="991"/>
      <c r="C101" s="991"/>
      <c r="D101" s="991"/>
      <c r="E101" s="991"/>
      <c r="F101" s="1640"/>
      <c r="G101" s="1640"/>
      <c r="H101" s="355"/>
      <c r="N101" s="1645"/>
      <c r="O101" s="1645"/>
      <c r="P101" s="1645"/>
      <c r="Q101" s="1370"/>
      <c r="S101" s="1370"/>
      <c r="T101" s="1640"/>
      <c r="U101" s="1640"/>
      <c r="V101" s="1370"/>
      <c r="W101" s="1370"/>
      <c r="X101" s="1370"/>
      <c r="Y101" s="1370"/>
      <c r="Z101" s="1640"/>
      <c r="AA101" s="1370"/>
      <c r="AB101" s="1370"/>
      <c r="AC101" s="548"/>
      <c r="AD101" s="1370"/>
      <c r="AE101" s="1370"/>
      <c r="AF101" s="1370"/>
      <c r="AG101" s="1370"/>
      <c r="AH101" s="1370"/>
      <c r="AI101" s="1636"/>
      <c r="AJ101" s="626"/>
      <c r="AK101" s="626"/>
      <c r="AL101" s="626"/>
      <c r="AM101" s="626"/>
      <c r="AN101" s="1645">
        <v>11</v>
      </c>
    </row>
    <row s="1645" customFormat="1" customHeight="1" ht="11.549999999999999">
      <c r="A102" s="991"/>
      <c r="B102" s="991"/>
      <c r="C102" s="991"/>
      <c r="D102" s="991"/>
      <c r="E102" s="991"/>
      <c r="F102" s="1640"/>
      <c r="G102" s="1640"/>
      <c r="H102" s="355"/>
      <c r="N102" s="1645"/>
      <c r="O102" s="1645"/>
      <c r="P102" s="1645"/>
      <c r="Q102" s="1370"/>
      <c r="S102" s="1370"/>
      <c r="T102" s="1640"/>
      <c r="U102" s="1640"/>
      <c r="V102" s="1370"/>
      <c r="W102" s="1370"/>
      <c r="X102" s="1370"/>
      <c r="Y102" s="1370"/>
      <c r="Z102" s="1640"/>
      <c r="AA102" s="1370"/>
      <c r="AB102" s="1370"/>
      <c r="AC102" s="548"/>
      <c r="AD102" s="1370"/>
      <c r="AE102" s="1370"/>
      <c r="AF102" s="1370"/>
      <c r="AG102" s="1370"/>
      <c r="AH102" s="1370"/>
      <c r="AI102" s="1636"/>
      <c r="AJ102" s="626"/>
      <c r="AK102" s="626"/>
      <c r="AL102" s="626"/>
      <c r="AM102" s="626"/>
      <c r="AN102" s="1645">
        <v>11</v>
      </c>
    </row>
    <row s="1645" customFormat="1" customHeight="1" ht="11.549999999999999">
      <c r="A103" s="991"/>
      <c r="B103" s="991"/>
      <c r="C103" s="991"/>
      <c r="D103" s="991"/>
      <c r="E103" s="991"/>
      <c r="F103" s="1640"/>
      <c r="G103" s="1640"/>
      <c r="H103" s="355"/>
      <c r="N103" s="1645"/>
      <c r="O103" s="1645"/>
      <c r="P103" s="1645"/>
      <c r="Q103" s="1370"/>
      <c r="S103" s="1370"/>
      <c r="T103" s="1640"/>
      <c r="U103" s="1640"/>
      <c r="V103" s="1370"/>
      <c r="W103" s="1370"/>
      <c r="X103" s="1370"/>
      <c r="Y103" s="1370"/>
      <c r="Z103" s="1640"/>
      <c r="AA103" s="1370"/>
      <c r="AB103" s="1370"/>
      <c r="AC103" s="548"/>
      <c r="AD103" s="1370"/>
      <c r="AE103" s="1370"/>
      <c r="AF103" s="1370"/>
      <c r="AG103" s="1370"/>
      <c r="AH103" s="1370"/>
      <c r="AI103" s="1636"/>
      <c r="AJ103" s="626"/>
      <c r="AK103" s="626"/>
      <c r="AL103" s="626"/>
      <c r="AM103" s="626"/>
      <c r="AN103" s="1645">
        <v>11</v>
      </c>
    </row>
    <row s="1645" customFormat="1" customHeight="1" ht="11.549999999999999">
      <c r="A104" s="991"/>
      <c r="B104" s="991"/>
      <c r="C104" s="991"/>
      <c r="D104" s="991"/>
      <c r="E104" s="991"/>
      <c r="F104" s="1640"/>
      <c r="G104" s="1640"/>
      <c r="H104" s="355"/>
      <c r="N104" s="1645"/>
      <c r="O104" s="1645"/>
      <c r="P104" s="1645"/>
      <c r="Q104" s="1370"/>
      <c r="S104" s="1370"/>
      <c r="T104" s="1640"/>
      <c r="U104" s="1640"/>
      <c r="V104" s="1370"/>
      <c r="W104" s="1370"/>
      <c r="X104" s="1370"/>
      <c r="Y104" s="1370"/>
      <c r="Z104" s="1640"/>
      <c r="AA104" s="1370"/>
      <c r="AB104" s="1370"/>
      <c r="AC104" s="548"/>
      <c r="AD104" s="1370"/>
      <c r="AE104" s="1370"/>
      <c r="AF104" s="1370"/>
      <c r="AG104" s="1370"/>
      <c r="AH104" s="1370"/>
      <c r="AI104" s="1636"/>
      <c r="AJ104" s="626"/>
      <c r="AK104" s="626"/>
      <c r="AL104" s="626"/>
      <c r="AM104" s="626"/>
      <c r="AN104" s="1645">
        <v>11</v>
      </c>
    </row>
    <row s="1645" customFormat="1" customHeight="1" ht="11.549999999999999">
      <c r="A105" s="991"/>
      <c r="B105" s="991"/>
      <c r="C105" s="991"/>
      <c r="D105" s="991"/>
      <c r="E105" s="991"/>
      <c r="F105" s="1640"/>
      <c r="G105" s="1640"/>
      <c r="H105" s="355"/>
      <c r="N105" s="1645"/>
      <c r="O105" s="1645"/>
      <c r="P105" s="1645"/>
      <c r="Q105" s="1370"/>
      <c r="S105" s="1370"/>
      <c r="T105" s="1640"/>
      <c r="U105" s="1640"/>
      <c r="V105" s="1370"/>
      <c r="W105" s="1370"/>
      <c r="X105" s="1370"/>
      <c r="Y105" s="1370"/>
      <c r="Z105" s="1640"/>
      <c r="AA105" s="1370"/>
      <c r="AB105" s="1370"/>
      <c r="AC105" s="548"/>
      <c r="AD105" s="1370"/>
      <c r="AE105" s="1370"/>
      <c r="AF105" s="1370"/>
      <c r="AG105" s="1370"/>
      <c r="AH105" s="1370"/>
      <c r="AI105" s="1636"/>
      <c r="AJ105" s="626"/>
      <c r="AK105" s="626"/>
      <c r="AL105" s="626"/>
      <c r="AM105" s="626"/>
      <c r="AN105" s="1645">
        <v>11</v>
      </c>
    </row>
    <row s="1645" customFormat="1" customHeight="1" ht="11.549999999999999">
      <c r="A106" s="991"/>
      <c r="B106" s="991"/>
      <c r="C106" s="991"/>
      <c r="D106" s="991"/>
      <c r="E106" s="991"/>
      <c r="F106" s="1640"/>
      <c r="G106" s="1640"/>
      <c r="H106" s="355"/>
      <c r="N106" s="1645"/>
      <c r="O106" s="1645"/>
      <c r="P106" s="1645"/>
      <c r="Q106" s="1370"/>
      <c r="S106" s="1370"/>
      <c r="T106" s="1640"/>
      <c r="U106" s="1640"/>
      <c r="V106" s="1370"/>
      <c r="W106" s="1370"/>
      <c r="X106" s="1370"/>
      <c r="Y106" s="1370"/>
      <c r="Z106" s="1640"/>
      <c r="AA106" s="1370"/>
      <c r="AB106" s="1370"/>
      <c r="AC106" s="548"/>
      <c r="AD106" s="1370"/>
      <c r="AE106" s="1370"/>
      <c r="AF106" s="1370"/>
      <c r="AG106" s="1370"/>
      <c r="AH106" s="1370"/>
      <c r="AI106" s="1636"/>
      <c r="AJ106" s="626"/>
      <c r="AK106" s="626"/>
      <c r="AL106" s="626"/>
      <c r="AM106" s="626"/>
      <c r="AN106" s="1645">
        <v>11</v>
      </c>
    </row>
    <row s="1645" customFormat="1" customHeight="1" ht="11.549999999999999">
      <c r="A107" s="991"/>
      <c r="B107" s="991"/>
      <c r="C107" s="991"/>
      <c r="D107" s="991"/>
      <c r="E107" s="991"/>
      <c r="F107" s="1640"/>
      <c r="G107" s="1640"/>
      <c r="H107" s="355"/>
      <c r="N107" s="1645"/>
      <c r="O107" s="1645"/>
      <c r="P107" s="1645"/>
      <c r="Q107" s="1370"/>
      <c r="S107" s="1370"/>
      <c r="T107" s="1640"/>
      <c r="U107" s="1640"/>
      <c r="V107" s="1370"/>
      <c r="W107" s="1370"/>
      <c r="X107" s="1370"/>
      <c r="Y107" s="1370"/>
      <c r="Z107" s="1640"/>
      <c r="AA107" s="1370"/>
      <c r="AB107" s="1370"/>
      <c r="AC107" s="548"/>
      <c r="AD107" s="1370"/>
      <c r="AE107" s="1370"/>
      <c r="AF107" s="1370"/>
      <c r="AG107" s="1370"/>
      <c r="AH107" s="1370"/>
      <c r="AI107" s="1636"/>
      <c r="AJ107" s="626"/>
      <c r="AK107" s="626"/>
      <c r="AL107" s="626"/>
      <c r="AM107" s="626"/>
      <c r="AN107" s="1645">
        <v>11</v>
      </c>
    </row>
    <row s="1645" customFormat="1" customHeight="1" ht="11.549999999999999">
      <c r="A108" s="991"/>
      <c r="B108" s="991"/>
      <c r="C108" s="991"/>
      <c r="D108" s="991"/>
      <c r="E108" s="991"/>
      <c r="F108" s="1640"/>
      <c r="G108" s="1640"/>
      <c r="H108" s="355"/>
      <c r="N108" s="1645"/>
      <c r="O108" s="1645"/>
      <c r="P108" s="1645"/>
      <c r="Q108" s="1370"/>
      <c r="S108" s="1370"/>
      <c r="T108" s="1640"/>
      <c r="U108" s="1640"/>
      <c r="V108" s="1370"/>
      <c r="W108" s="1370"/>
      <c r="X108" s="1370"/>
      <c r="Y108" s="1370"/>
      <c r="Z108" s="1640"/>
      <c r="AA108" s="1370"/>
      <c r="AB108" s="1370"/>
      <c r="AC108" s="548"/>
      <c r="AD108" s="1370"/>
      <c r="AE108" s="1370"/>
      <c r="AF108" s="1370"/>
      <c r="AG108" s="1370"/>
      <c r="AH108" s="1370"/>
      <c r="AI108" s="1636"/>
      <c r="AJ108" s="626"/>
      <c r="AK108" s="626"/>
      <c r="AL108" s="626"/>
      <c r="AM108" s="626"/>
      <c r="AN108" s="1645">
        <v>11</v>
      </c>
    </row>
    <row s="1645" customFormat="1" customHeight="1" ht="11.549999999999999">
      <c r="A109" s="991"/>
      <c r="B109" s="991"/>
      <c r="C109" s="991"/>
      <c r="D109" s="991"/>
      <c r="E109" s="991"/>
      <c r="F109" s="1640"/>
      <c r="G109" s="1640"/>
      <c r="H109" s="355"/>
      <c r="N109" s="1645"/>
      <c r="O109" s="1645"/>
      <c r="P109" s="1645"/>
      <c r="Q109" s="1370"/>
      <c r="S109" s="1370"/>
      <c r="T109" s="1640"/>
      <c r="U109" s="1640"/>
      <c r="V109" s="1370"/>
      <c r="W109" s="1370"/>
      <c r="X109" s="1370"/>
      <c r="Y109" s="1370"/>
      <c r="Z109" s="1640"/>
      <c r="AA109" s="1370"/>
      <c r="AB109" s="1370"/>
      <c r="AC109" s="548"/>
      <c r="AD109" s="1370"/>
      <c r="AE109" s="1370"/>
      <c r="AF109" s="1370"/>
      <c r="AG109" s="1370"/>
      <c r="AH109" s="1370"/>
      <c r="AI109" s="1636"/>
      <c r="AJ109" s="626"/>
      <c r="AK109" s="626"/>
      <c r="AL109" s="626"/>
      <c r="AM109" s="626"/>
      <c r="AN109" s="1645">
        <v>11</v>
      </c>
    </row>
    <row s="1645" customFormat="1" customHeight="1" ht="11.549999999999999">
      <c r="A110" s="991"/>
      <c r="B110" s="991"/>
      <c r="C110" s="991"/>
      <c r="D110" s="991"/>
      <c r="E110" s="991"/>
      <c r="F110" s="1640"/>
      <c r="G110" s="1640"/>
      <c r="H110" s="355"/>
      <c r="N110" s="1645"/>
      <c r="O110" s="1645"/>
      <c r="P110" s="1645"/>
      <c r="Q110" s="1370"/>
      <c r="S110" s="1370"/>
      <c r="T110" s="1640"/>
      <c r="U110" s="1640"/>
      <c r="V110" s="1370"/>
      <c r="W110" s="1370"/>
      <c r="X110" s="1370"/>
      <c r="Y110" s="1370"/>
      <c r="Z110" s="1640"/>
      <c r="AA110" s="1370"/>
      <c r="AB110" s="1370"/>
      <c r="AC110" s="548"/>
      <c r="AD110" s="1370"/>
      <c r="AE110" s="1370"/>
      <c r="AF110" s="1370"/>
      <c r="AG110" s="1370"/>
      <c r="AH110" s="1370"/>
      <c r="AI110" s="1636"/>
      <c r="AJ110" s="626"/>
      <c r="AK110" s="626"/>
      <c r="AL110" s="626"/>
      <c r="AM110" s="626"/>
      <c r="AN110" s="1645">
        <v>11</v>
      </c>
    </row>
    <row s="1645" customFormat="1" customHeight="1" ht="11.549999999999999">
      <c r="A111" s="991"/>
      <c r="B111" s="991"/>
      <c r="C111" s="991"/>
      <c r="D111" s="991"/>
      <c r="E111" s="991"/>
      <c r="F111" s="1640"/>
      <c r="G111" s="1640"/>
      <c r="H111" s="355"/>
      <c r="N111" s="1645"/>
      <c r="O111" s="1645"/>
      <c r="P111" s="1645"/>
      <c r="Q111" s="1370"/>
      <c r="S111" s="1370"/>
      <c r="T111" s="1640"/>
      <c r="U111" s="1640"/>
      <c r="V111" s="1370"/>
      <c r="W111" s="1370"/>
      <c r="X111" s="1370"/>
      <c r="Y111" s="1370"/>
      <c r="Z111" s="1640"/>
      <c r="AA111" s="1370"/>
      <c r="AB111" s="1370"/>
      <c r="AC111" s="548"/>
      <c r="AD111" s="1370"/>
      <c r="AE111" s="1370"/>
      <c r="AF111" s="1370"/>
      <c r="AG111" s="1370"/>
      <c r="AH111" s="1370"/>
      <c r="AI111" s="1636"/>
      <c r="AJ111" s="626"/>
      <c r="AK111" s="626"/>
      <c r="AL111" s="626"/>
      <c r="AM111" s="626"/>
      <c r="AN111" s="1645">
        <v>11</v>
      </c>
    </row>
    <row s="1645" customFormat="1" customHeight="1" ht="11.549999999999999">
      <c r="A112" s="991"/>
      <c r="B112" s="991"/>
      <c r="C112" s="991"/>
      <c r="D112" s="991"/>
      <c r="E112" s="991"/>
      <c r="F112" s="1640"/>
      <c r="G112" s="1640"/>
      <c r="H112" s="355"/>
      <c r="N112" s="1645"/>
      <c r="O112" s="1645"/>
      <c r="P112" s="1645"/>
      <c r="Q112" s="1370"/>
      <c r="S112" s="1370"/>
      <c r="T112" s="1640"/>
      <c r="U112" s="1640"/>
      <c r="V112" s="1370"/>
      <c r="W112" s="1370"/>
      <c r="X112" s="1370"/>
      <c r="Y112" s="1370"/>
      <c r="Z112" s="1640"/>
      <c r="AA112" s="1370"/>
      <c r="AB112" s="1370"/>
      <c r="AC112" s="548"/>
      <c r="AD112" s="1370"/>
      <c r="AE112" s="1370"/>
      <c r="AF112" s="1370"/>
      <c r="AG112" s="1370"/>
      <c r="AH112" s="1370"/>
      <c r="AI112" s="1636"/>
      <c r="AJ112" s="626"/>
      <c r="AK112" s="626"/>
      <c r="AL112" s="626"/>
      <c r="AM112" s="626"/>
      <c r="AN112" s="1645">
        <v>11</v>
      </c>
    </row>
    <row s="1645" customFormat="1" customHeight="1" ht="11.549999999999999">
      <c r="A113" s="991"/>
      <c r="B113" s="991"/>
      <c r="C113" s="991"/>
      <c r="D113" s="991"/>
      <c r="E113" s="991"/>
      <c r="F113" s="1640"/>
      <c r="G113" s="1640"/>
      <c r="H113" s="355"/>
      <c r="N113" s="1645"/>
      <c r="O113" s="1645"/>
      <c r="P113" s="1645"/>
      <c r="Q113" s="1370"/>
      <c r="S113" s="1370"/>
      <c r="T113" s="1640"/>
      <c r="U113" s="1640"/>
      <c r="V113" s="1370"/>
      <c r="W113" s="1370"/>
      <c r="X113" s="1370"/>
      <c r="Y113" s="1370"/>
      <c r="Z113" s="1640"/>
      <c r="AA113" s="1370"/>
      <c r="AB113" s="1370"/>
      <c r="AC113" s="548"/>
      <c r="AD113" s="1370"/>
      <c r="AE113" s="1370"/>
      <c r="AF113" s="1370"/>
      <c r="AG113" s="1370"/>
      <c r="AH113" s="1370"/>
      <c r="AI113" s="1636"/>
      <c r="AJ113" s="626"/>
      <c r="AK113" s="626"/>
      <c r="AL113" s="626"/>
      <c r="AM113" s="626"/>
      <c r="AN113" s="1645">
        <v>11</v>
      </c>
    </row>
    <row s="1645" customFormat="1" customHeight="1" ht="11.549999999999999">
      <c r="A114" s="991"/>
      <c r="B114" s="991"/>
      <c r="C114" s="991"/>
      <c r="D114" s="991"/>
      <c r="E114" s="991"/>
      <c r="F114" s="1640"/>
      <c r="G114" s="1640"/>
      <c r="H114" s="355"/>
      <c r="N114" s="1645"/>
      <c r="O114" s="1645"/>
      <c r="P114" s="1645"/>
      <c r="Q114" s="1370"/>
      <c r="S114" s="1370"/>
      <c r="T114" s="1640"/>
      <c r="U114" s="1640"/>
      <c r="V114" s="1370"/>
      <c r="W114" s="1370"/>
      <c r="X114" s="1370"/>
      <c r="Y114" s="1370"/>
      <c r="Z114" s="1640"/>
      <c r="AA114" s="1370"/>
      <c r="AB114" s="1370"/>
      <c r="AC114" s="548"/>
      <c r="AD114" s="1370"/>
      <c r="AE114" s="1370"/>
      <c r="AF114" s="1370"/>
      <c r="AG114" s="1370"/>
      <c r="AH114" s="1370"/>
      <c r="AI114" s="1636"/>
      <c r="AJ114" s="626"/>
      <c r="AK114" s="626"/>
      <c r="AL114" s="626"/>
      <c r="AM114" s="626"/>
      <c r="AN114" s="1645">
        <v>11</v>
      </c>
    </row>
    <row s="1645" customFormat="1" customHeight="1" ht="11.549999999999999">
      <c r="A115" s="991"/>
      <c r="B115" s="991"/>
      <c r="C115" s="991"/>
      <c r="D115" s="991"/>
      <c r="E115" s="991"/>
      <c r="F115" s="1640"/>
      <c r="G115" s="1640"/>
      <c r="H115" s="355"/>
      <c r="N115" s="1645"/>
      <c r="O115" s="1645"/>
      <c r="P115" s="1645"/>
      <c r="Q115" s="1370"/>
      <c r="S115" s="1370"/>
      <c r="T115" s="1640"/>
      <c r="U115" s="1640"/>
      <c r="V115" s="1370"/>
      <c r="W115" s="1370"/>
      <c r="X115" s="1370"/>
      <c r="Y115" s="1370"/>
      <c r="Z115" s="1640"/>
      <c r="AA115" s="1370"/>
      <c r="AB115" s="1370"/>
      <c r="AC115" s="548"/>
      <c r="AD115" s="1370"/>
      <c r="AE115" s="1370"/>
      <c r="AF115" s="1370"/>
      <c r="AG115" s="1370"/>
      <c r="AH115" s="1370"/>
      <c r="AI115" s="1636"/>
      <c r="AJ115" s="626"/>
      <c r="AK115" s="626"/>
      <c r="AL115" s="626"/>
      <c r="AM115" s="626"/>
      <c r="AN115" s="1645">
        <v>11</v>
      </c>
    </row>
    <row s="1645" customFormat="1" customHeight="1" ht="11.549999999999999">
      <c r="A116" s="991"/>
      <c r="B116" s="991"/>
      <c r="C116" s="991"/>
      <c r="D116" s="991"/>
      <c r="E116" s="991"/>
      <c r="F116" s="1640"/>
      <c r="G116" s="1640"/>
      <c r="H116" s="355"/>
      <c r="N116" s="1645"/>
      <c r="O116" s="1645"/>
      <c r="P116" s="1645"/>
      <c r="Q116" s="1370"/>
      <c r="S116" s="1370"/>
      <c r="T116" s="1640"/>
      <c r="U116" s="1640"/>
      <c r="V116" s="1370"/>
      <c r="W116" s="1370"/>
      <c r="X116" s="1370"/>
      <c r="Y116" s="1370"/>
      <c r="Z116" s="1640"/>
      <c r="AA116" s="1370"/>
      <c r="AB116" s="1370"/>
      <c r="AC116" s="548"/>
      <c r="AD116" s="1370"/>
      <c r="AE116" s="1370"/>
      <c r="AF116" s="1370"/>
      <c r="AG116" s="1370"/>
      <c r="AH116" s="1370"/>
      <c r="AI116" s="1636"/>
      <c r="AJ116" s="626"/>
      <c r="AK116" s="626"/>
      <c r="AL116" s="626"/>
      <c r="AM116" s="626"/>
      <c r="AN116" s="1645">
        <v>11</v>
      </c>
    </row>
    <row s="1645" customFormat="1" customHeight="1" ht="11.549999999999999">
      <c r="A117" s="991"/>
      <c r="B117" s="991"/>
      <c r="C117" s="991"/>
      <c r="D117" s="991"/>
      <c r="E117" s="991"/>
      <c r="F117" s="1640"/>
      <c r="G117" s="1640"/>
      <c r="H117" s="355"/>
      <c r="N117" s="1645"/>
      <c r="O117" s="1645"/>
      <c r="P117" s="1645"/>
      <c r="Q117" s="1370"/>
      <c r="S117" s="1370"/>
      <c r="T117" s="1640"/>
      <c r="U117" s="1640"/>
      <c r="V117" s="1370"/>
      <c r="W117" s="1370"/>
      <c r="X117" s="1370"/>
      <c r="Y117" s="1370"/>
      <c r="Z117" s="1640"/>
      <c r="AA117" s="1370"/>
      <c r="AB117" s="1370"/>
      <c r="AC117" s="548"/>
      <c r="AD117" s="1370"/>
      <c r="AE117" s="1370"/>
      <c r="AF117" s="1370"/>
      <c r="AG117" s="1370"/>
      <c r="AH117" s="1370"/>
      <c r="AI117" s="1636"/>
      <c r="AJ117" s="626"/>
      <c r="AK117" s="626"/>
      <c r="AL117" s="626"/>
      <c r="AM117" s="626"/>
      <c r="AN117" s="1645">
        <v>11</v>
      </c>
    </row>
    <row s="1645" customFormat="1" customHeight="1" ht="11.549999999999999">
      <c r="A118" s="991"/>
      <c r="B118" s="991"/>
      <c r="C118" s="991"/>
      <c r="D118" s="991"/>
      <c r="E118" s="991"/>
      <c r="F118" s="1640"/>
      <c r="G118" s="1640"/>
      <c r="H118" s="355"/>
      <c r="N118" s="1645"/>
      <c r="O118" s="1645"/>
      <c r="P118" s="1645"/>
      <c r="Q118" s="1370"/>
      <c r="S118" s="1370"/>
      <c r="T118" s="1640"/>
      <c r="U118" s="1640"/>
      <c r="V118" s="1370"/>
      <c r="W118" s="1370"/>
      <c r="X118" s="1370"/>
      <c r="Y118" s="1370"/>
      <c r="Z118" s="1640"/>
      <c r="AA118" s="1370"/>
      <c r="AB118" s="1370"/>
      <c r="AC118" s="548"/>
      <c r="AD118" s="1370"/>
      <c r="AE118" s="1370"/>
      <c r="AF118" s="1370"/>
      <c r="AG118" s="1370"/>
      <c r="AH118" s="1370"/>
      <c r="AI118" s="1636"/>
      <c r="AJ118" s="626"/>
      <c r="AK118" s="626"/>
      <c r="AL118" s="626"/>
      <c r="AM118" s="626"/>
      <c r="AN118" s="1645">
        <v>11</v>
      </c>
    </row>
    <row s="1645" customFormat="1" customHeight="1" ht="11.549999999999999">
      <c r="A119" s="991"/>
      <c r="B119" s="991"/>
      <c r="C119" s="991"/>
      <c r="D119" s="991"/>
      <c r="E119" s="991"/>
      <c r="F119" s="1640"/>
      <c r="G119" s="1640"/>
      <c r="H119" s="355"/>
      <c r="N119" s="1645"/>
      <c r="O119" s="1645"/>
      <c r="P119" s="1645"/>
      <c r="Q119" s="1370"/>
      <c r="S119" s="1370"/>
      <c r="T119" s="1640"/>
      <c r="U119" s="1640"/>
      <c r="V119" s="1370"/>
      <c r="W119" s="1370"/>
      <c r="X119" s="1370"/>
      <c r="Y119" s="1370"/>
      <c r="Z119" s="1640"/>
      <c r="AA119" s="1370"/>
      <c r="AB119" s="1370"/>
      <c r="AC119" s="548"/>
      <c r="AD119" s="1370"/>
      <c r="AE119" s="1370"/>
      <c r="AF119" s="1370"/>
      <c r="AG119" s="1370"/>
      <c r="AH119" s="1370"/>
      <c r="AI119" s="1636"/>
      <c r="AJ119" s="626"/>
      <c r="AK119" s="626"/>
      <c r="AL119" s="626"/>
      <c r="AM119" s="626"/>
      <c r="AN119" s="1645">
        <v>11</v>
      </c>
    </row>
    <row s="1645" customFormat="1" customHeight="1" ht="11.549999999999999">
      <c r="A120" s="991"/>
      <c r="B120" s="991"/>
      <c r="C120" s="991"/>
      <c r="D120" s="991"/>
      <c r="E120" s="991"/>
      <c r="F120" s="1640"/>
      <c r="G120" s="1640"/>
      <c r="H120" s="355"/>
      <c r="N120" s="1645"/>
      <c r="O120" s="1645"/>
      <c r="P120" s="1645"/>
      <c r="Q120" s="1370"/>
      <c r="S120" s="1370"/>
      <c r="T120" s="1640"/>
      <c r="U120" s="1640"/>
      <c r="V120" s="1370"/>
      <c r="W120" s="1370"/>
      <c r="X120" s="1370"/>
      <c r="Y120" s="1370"/>
      <c r="Z120" s="1640"/>
      <c r="AA120" s="1370"/>
      <c r="AB120" s="1370"/>
      <c r="AC120" s="548"/>
      <c r="AD120" s="1370"/>
      <c r="AE120" s="1370"/>
      <c r="AF120" s="1370"/>
      <c r="AG120" s="1370"/>
      <c r="AH120" s="1370"/>
      <c r="AI120" s="1636"/>
      <c r="AJ120" s="626"/>
      <c r="AK120" s="626"/>
      <c r="AL120" s="626"/>
      <c r="AM120" s="626"/>
      <c r="AN120" s="1645">
        <v>11</v>
      </c>
    </row>
    <row s="1645" customFormat="1" customHeight="1" ht="11.549999999999999">
      <c r="A121" s="991"/>
      <c r="B121" s="991"/>
      <c r="C121" s="991"/>
      <c r="D121" s="991"/>
      <c r="E121" s="991"/>
      <c r="F121" s="1640"/>
      <c r="G121" s="1640"/>
      <c r="H121" s="355"/>
      <c r="N121" s="1645"/>
      <c r="O121" s="1645"/>
      <c r="P121" s="1645"/>
      <c r="Q121" s="1370"/>
      <c r="S121" s="1370"/>
      <c r="T121" s="1640"/>
      <c r="U121" s="1640"/>
      <c r="V121" s="1370"/>
      <c r="W121" s="1370"/>
      <c r="X121" s="1370"/>
      <c r="Y121" s="1370"/>
      <c r="Z121" s="1640"/>
      <c r="AA121" s="1370"/>
      <c r="AB121" s="1370"/>
      <c r="AC121" s="548"/>
      <c r="AD121" s="1370"/>
      <c r="AE121" s="1370"/>
      <c r="AF121" s="1370"/>
      <c r="AG121" s="1370"/>
      <c r="AH121" s="1370"/>
      <c r="AI121" s="1636"/>
      <c r="AJ121" s="626"/>
      <c r="AK121" s="626"/>
      <c r="AL121" s="626"/>
      <c r="AM121" s="626"/>
      <c r="AN121" s="1645">
        <v>11</v>
      </c>
    </row>
    <row s="1645" customFormat="1" customHeight="1" ht="11.549999999999999">
      <c r="A122" s="991"/>
      <c r="B122" s="991"/>
      <c r="C122" s="991"/>
      <c r="D122" s="991"/>
      <c r="E122" s="991"/>
      <c r="F122" s="1640"/>
      <c r="G122" s="1640"/>
      <c r="H122" s="355"/>
      <c r="N122" s="1645"/>
      <c r="O122" s="1645"/>
      <c r="P122" s="1645"/>
      <c r="Q122" s="1370"/>
      <c r="S122" s="1370"/>
      <c r="T122" s="1640"/>
      <c r="U122" s="1640"/>
      <c r="V122" s="1370"/>
      <c r="W122" s="1370"/>
      <c r="X122" s="1370"/>
      <c r="Y122" s="1370"/>
      <c r="Z122" s="1640"/>
      <c r="AA122" s="1370"/>
      <c r="AB122" s="1370"/>
      <c r="AC122" s="548"/>
      <c r="AD122" s="1370"/>
      <c r="AE122" s="1370"/>
      <c r="AF122" s="1370"/>
      <c r="AG122" s="1370"/>
      <c r="AH122" s="1370"/>
      <c r="AI122" s="1636"/>
      <c r="AJ122" s="626"/>
      <c r="AK122" s="626"/>
      <c r="AL122" s="626"/>
      <c r="AM122" s="626"/>
      <c r="AN122" s="1645">
        <v>11</v>
      </c>
    </row>
    <row s="1645" customFormat="1" customHeight="1" ht="11.549999999999999">
      <c r="A123" s="991"/>
      <c r="B123" s="991"/>
      <c r="C123" s="991"/>
      <c r="D123" s="991"/>
      <c r="E123" s="991"/>
      <c r="F123" s="1640"/>
      <c r="G123" s="1640"/>
      <c r="H123" s="355"/>
      <c r="N123" s="1645"/>
      <c r="O123" s="1645"/>
      <c r="P123" s="1645"/>
      <c r="Q123" s="1370"/>
      <c r="S123" s="1370"/>
      <c r="T123" s="1640"/>
      <c r="U123" s="1640"/>
      <c r="V123" s="1370"/>
      <c r="W123" s="1370"/>
      <c r="X123" s="1370"/>
      <c r="Y123" s="1370"/>
      <c r="Z123" s="1640"/>
      <c r="AA123" s="1370"/>
      <c r="AB123" s="1370"/>
      <c r="AC123" s="548"/>
      <c r="AD123" s="1370"/>
      <c r="AE123" s="1370"/>
      <c r="AF123" s="1370"/>
      <c r="AG123" s="1370"/>
      <c r="AH123" s="1370"/>
      <c r="AI123" s="1636"/>
      <c r="AJ123" s="626"/>
      <c r="AK123" s="626"/>
      <c r="AL123" s="626"/>
      <c r="AM123" s="626"/>
      <c r="AN123" s="1645">
        <v>11</v>
      </c>
    </row>
    <row s="1645" customFormat="1" customHeight="1" ht="11.549999999999999">
      <c r="A124" s="991"/>
      <c r="B124" s="991"/>
      <c r="C124" s="991"/>
      <c r="D124" s="991"/>
      <c r="E124" s="991"/>
      <c r="F124" s="1640"/>
      <c r="G124" s="1640"/>
      <c r="H124" s="355"/>
      <c r="N124" s="1645"/>
      <c r="O124" s="1645"/>
      <c r="P124" s="1645"/>
      <c r="Q124" s="1370"/>
      <c r="S124" s="1370"/>
      <c r="T124" s="1640"/>
      <c r="U124" s="1640"/>
      <c r="V124" s="1370"/>
      <c r="W124" s="1370"/>
      <c r="X124" s="1370"/>
      <c r="Y124" s="1370"/>
      <c r="Z124" s="1640"/>
      <c r="AA124" s="1370"/>
      <c r="AB124" s="1370"/>
      <c r="AC124" s="548"/>
      <c r="AD124" s="1370"/>
      <c r="AE124" s="1370"/>
      <c r="AF124" s="1370"/>
      <c r="AG124" s="1370"/>
      <c r="AH124" s="1370"/>
      <c r="AI124" s="1636"/>
      <c r="AJ124" s="626"/>
      <c r="AK124" s="626"/>
      <c r="AL124" s="626"/>
      <c r="AM124" s="626"/>
      <c r="AN124" s="1645">
        <v>11</v>
      </c>
    </row>
    <row s="1645" customFormat="1" customHeight="1" ht="11.549999999999999">
      <c r="A125" s="991"/>
      <c r="B125" s="991"/>
      <c r="C125" s="991"/>
      <c r="D125" s="991"/>
      <c r="E125" s="991"/>
      <c r="F125" s="1640"/>
      <c r="G125" s="1640"/>
      <c r="H125" s="355"/>
      <c r="N125" s="1645"/>
      <c r="O125" s="1645"/>
      <c r="P125" s="1645"/>
      <c r="Q125" s="1370"/>
      <c r="S125" s="1370"/>
      <c r="T125" s="1640"/>
      <c r="U125" s="1640"/>
      <c r="V125" s="1370"/>
      <c r="W125" s="1370"/>
      <c r="X125" s="1370"/>
      <c r="Y125" s="1370"/>
      <c r="Z125" s="1640"/>
      <c r="AA125" s="1370"/>
      <c r="AB125" s="1370"/>
      <c r="AC125" s="548"/>
      <c r="AD125" s="1370"/>
      <c r="AE125" s="1370"/>
      <c r="AF125" s="1370"/>
      <c r="AG125" s="1370"/>
      <c r="AH125" s="1370"/>
      <c r="AI125" s="1636"/>
      <c r="AJ125" s="626"/>
      <c r="AK125" s="626"/>
      <c r="AL125" s="626"/>
      <c r="AM125" s="626"/>
      <c r="AN125" s="1645">
        <v>11</v>
      </c>
    </row>
    <row s="1645" customFormat="1" customHeight="1" ht="11.549999999999999">
      <c r="A126" s="991"/>
      <c r="B126" s="991"/>
      <c r="C126" s="991"/>
      <c r="D126" s="991"/>
      <c r="E126" s="991"/>
      <c r="F126" s="1640"/>
      <c r="G126" s="1640"/>
      <c r="H126" s="355"/>
      <c r="N126" s="1645"/>
      <c r="O126" s="1645"/>
      <c r="P126" s="1645"/>
      <c r="Q126" s="1370"/>
      <c r="S126" s="1370"/>
      <c r="T126" s="1640"/>
      <c r="U126" s="1640"/>
      <c r="V126" s="1370"/>
      <c r="W126" s="1370"/>
      <c r="X126" s="1370"/>
      <c r="Y126" s="1370"/>
      <c r="Z126" s="1640"/>
      <c r="AA126" s="1370"/>
      <c r="AB126" s="1370"/>
      <c r="AC126" s="548"/>
      <c r="AD126" s="1370"/>
      <c r="AE126" s="1370"/>
      <c r="AF126" s="1370"/>
      <c r="AG126" s="1370"/>
      <c r="AH126" s="1370"/>
      <c r="AI126" s="1636"/>
      <c r="AJ126" s="626"/>
      <c r="AK126" s="626"/>
      <c r="AL126" s="626"/>
      <c r="AM126" s="626"/>
      <c r="AN126" s="1645">
        <v>11</v>
      </c>
    </row>
    <row s="1645" customFormat="1" customHeight="1" ht="11.549999999999999">
      <c r="A127" s="991"/>
      <c r="B127" s="991"/>
      <c r="C127" s="991"/>
      <c r="D127" s="991"/>
      <c r="E127" s="991"/>
      <c r="F127" s="1640"/>
      <c r="G127" s="1640"/>
      <c r="H127" s="355"/>
      <c r="N127" s="1645"/>
      <c r="O127" s="1645"/>
      <c r="P127" s="1645"/>
      <c r="Q127" s="1370"/>
      <c r="S127" s="1370"/>
      <c r="T127" s="1640"/>
      <c r="U127" s="1640"/>
      <c r="V127" s="1370"/>
      <c r="W127" s="1370"/>
      <c r="X127" s="1370"/>
      <c r="Y127" s="1370"/>
      <c r="Z127" s="1640"/>
      <c r="AA127" s="1370"/>
      <c r="AB127" s="1370"/>
      <c r="AC127" s="548"/>
      <c r="AD127" s="1370"/>
      <c r="AE127" s="1370"/>
      <c r="AF127" s="1370"/>
      <c r="AG127" s="1370"/>
      <c r="AH127" s="1370"/>
      <c r="AI127" s="1636"/>
      <c r="AJ127" s="626"/>
      <c r="AK127" s="626"/>
      <c r="AL127" s="626"/>
      <c r="AM127" s="626"/>
      <c r="AN127" s="1645">
        <v>11</v>
      </c>
    </row>
    <row s="1645" customFormat="1" customHeight="1" ht="11.549999999999999">
      <c r="A128" s="991"/>
      <c r="B128" s="991"/>
      <c r="C128" s="991"/>
      <c r="D128" s="991"/>
      <c r="E128" s="991"/>
      <c r="F128" s="1640"/>
      <c r="G128" s="1640"/>
      <c r="H128" s="355"/>
      <c r="N128" s="1645"/>
      <c r="O128" s="1645"/>
      <c r="P128" s="1645"/>
      <c r="Q128" s="1370"/>
      <c r="S128" s="1370"/>
      <c r="T128" s="1640"/>
      <c r="U128" s="1640"/>
      <c r="V128" s="1370"/>
      <c r="W128" s="1370"/>
      <c r="X128" s="1370"/>
      <c r="Y128" s="1370"/>
      <c r="Z128" s="1640"/>
      <c r="AA128" s="1370"/>
      <c r="AB128" s="1370"/>
      <c r="AC128" s="548"/>
      <c r="AD128" s="1370"/>
      <c r="AE128" s="1370"/>
      <c r="AF128" s="1370"/>
      <c r="AG128" s="1370"/>
      <c r="AH128" s="1370"/>
      <c r="AI128" s="1636"/>
      <c r="AJ128" s="626"/>
      <c r="AK128" s="626"/>
      <c r="AL128" s="626"/>
      <c r="AM128" s="626"/>
      <c r="AN128" s="1645">
        <v>11</v>
      </c>
    </row>
    <row s="1645" customFormat="1" customHeight="1" ht="11.549999999999999">
      <c r="A129" s="991"/>
      <c r="B129" s="991"/>
      <c r="C129" s="991"/>
      <c r="D129" s="991"/>
      <c r="E129" s="991"/>
      <c r="F129" s="1640"/>
      <c r="G129" s="1640"/>
      <c r="H129" s="355"/>
      <c r="N129" s="1645"/>
      <c r="O129" s="1645"/>
      <c r="P129" s="1645"/>
      <c r="Q129" s="1370"/>
      <c r="S129" s="1370"/>
      <c r="T129" s="1640"/>
      <c r="U129" s="1640"/>
      <c r="V129" s="1370"/>
      <c r="W129" s="1370"/>
      <c r="X129" s="1370"/>
      <c r="Y129" s="1370"/>
      <c r="Z129" s="1640"/>
      <c r="AA129" s="1370"/>
      <c r="AB129" s="1370"/>
      <c r="AC129" s="548"/>
      <c r="AD129" s="1370"/>
      <c r="AE129" s="1370"/>
      <c r="AF129" s="1370"/>
      <c r="AG129" s="1370"/>
      <c r="AH129" s="1370"/>
      <c r="AI129" s="1636"/>
      <c r="AJ129" s="626"/>
      <c r="AK129" s="626"/>
      <c r="AL129" s="626"/>
      <c r="AM129" s="626"/>
      <c r="AN129" s="1645">
        <v>11</v>
      </c>
    </row>
    <row s="1645" customFormat="1" customHeight="1" ht="11.549999999999999">
      <c r="A130" s="991"/>
      <c r="B130" s="991"/>
      <c r="C130" s="991"/>
      <c r="D130" s="991"/>
      <c r="E130" s="991"/>
      <c r="F130" s="1640"/>
      <c r="G130" s="1640"/>
      <c r="H130" s="355"/>
      <c r="N130" s="1645"/>
      <c r="O130" s="1645"/>
      <c r="P130" s="1645"/>
      <c r="Q130" s="1370"/>
      <c r="S130" s="1370"/>
      <c r="T130" s="1640"/>
      <c r="U130" s="1640"/>
      <c r="V130" s="1370"/>
      <c r="W130" s="1370"/>
      <c r="X130" s="1370"/>
      <c r="Y130" s="1370"/>
      <c r="Z130" s="1640"/>
      <c r="AA130" s="1370"/>
      <c r="AB130" s="1370"/>
      <c r="AC130" s="548"/>
      <c r="AD130" s="1370"/>
      <c r="AE130" s="1370"/>
      <c r="AF130" s="1370"/>
      <c r="AG130" s="1370"/>
      <c r="AH130" s="1370"/>
      <c r="AI130" s="1636"/>
      <c r="AJ130" s="626"/>
      <c r="AK130" s="626"/>
      <c r="AL130" s="626"/>
      <c r="AM130" s="626"/>
      <c r="AN130" s="1645">
        <v>11</v>
      </c>
    </row>
    <row s="1645" customFormat="1" customHeight="1" ht="11.549999999999999">
      <c r="A131" s="991"/>
      <c r="B131" s="991"/>
      <c r="C131" s="991"/>
      <c r="D131" s="991"/>
      <c r="E131" s="991"/>
      <c r="F131" s="1640"/>
      <c r="G131" s="1640"/>
      <c r="H131" s="355"/>
      <c r="N131" s="1645"/>
      <c r="O131" s="1645"/>
      <c r="P131" s="1645"/>
      <c r="Q131" s="1370"/>
      <c r="S131" s="1370"/>
      <c r="T131" s="1640"/>
      <c r="U131" s="1640"/>
      <c r="V131" s="1370"/>
      <c r="W131" s="1370"/>
      <c r="X131" s="1370"/>
      <c r="Y131" s="1370"/>
      <c r="Z131" s="1640"/>
      <c r="AA131" s="1370"/>
      <c r="AB131" s="1370"/>
      <c r="AC131" s="548"/>
      <c r="AD131" s="1370"/>
      <c r="AE131" s="1370"/>
      <c r="AF131" s="1370"/>
      <c r="AG131" s="1370"/>
      <c r="AH131" s="1370"/>
      <c r="AI131" s="1636"/>
      <c r="AJ131" s="626"/>
      <c r="AK131" s="626"/>
      <c r="AL131" s="626"/>
      <c r="AM131" s="626"/>
      <c r="AN131" s="1645">
        <v>11</v>
      </c>
    </row>
    <row s="1645" customFormat="1" customHeight="1" ht="11.549999999999999">
      <c r="A132" s="991"/>
      <c r="B132" s="991"/>
      <c r="C132" s="991"/>
      <c r="D132" s="991"/>
      <c r="E132" s="991"/>
      <c r="F132" s="1640"/>
      <c r="G132" s="1640"/>
      <c r="H132" s="355"/>
      <c r="N132" s="1645"/>
      <c r="O132" s="1645"/>
      <c r="P132" s="1645"/>
      <c r="Q132" s="1370"/>
      <c r="S132" s="1370"/>
      <c r="T132" s="1640"/>
      <c r="U132" s="1640"/>
      <c r="V132" s="1370"/>
      <c r="W132" s="1370"/>
      <c r="X132" s="1370"/>
      <c r="Y132" s="1370"/>
      <c r="Z132" s="1640"/>
      <c r="AA132" s="1370"/>
      <c r="AB132" s="1370"/>
      <c r="AC132" s="548"/>
      <c r="AD132" s="1370"/>
      <c r="AE132" s="1370"/>
      <c r="AF132" s="1370"/>
      <c r="AG132" s="1370"/>
      <c r="AH132" s="1370"/>
      <c r="AI132" s="1636"/>
      <c r="AJ132" s="626"/>
      <c r="AK132" s="626"/>
      <c r="AL132" s="626"/>
      <c r="AM132" s="626"/>
      <c r="AN132" s="1645">
        <v>11</v>
      </c>
    </row>
    <row s="1645" customFormat="1" customHeight="1" ht="11.549999999999999">
      <c r="A133" s="991"/>
      <c r="B133" s="991"/>
      <c r="C133" s="991"/>
      <c r="D133" s="991"/>
      <c r="E133" s="991"/>
      <c r="F133" s="1640"/>
      <c r="G133" s="1640"/>
      <c r="H133" s="355"/>
      <c r="N133" s="1645"/>
      <c r="O133" s="1645"/>
      <c r="P133" s="1645"/>
      <c r="Q133" s="1370"/>
      <c r="S133" s="1370"/>
      <c r="T133" s="1640"/>
      <c r="U133" s="1640"/>
      <c r="V133" s="1370"/>
      <c r="W133" s="1370"/>
      <c r="X133" s="1370"/>
      <c r="Y133" s="1370"/>
      <c r="Z133" s="1640"/>
      <c r="AA133" s="1370"/>
      <c r="AB133" s="1370"/>
      <c r="AC133" s="548"/>
      <c r="AD133" s="1370"/>
      <c r="AE133" s="1370"/>
      <c r="AF133" s="1370"/>
      <c r="AG133" s="1370"/>
      <c r="AH133" s="1370"/>
      <c r="AI133" s="1636"/>
      <c r="AJ133" s="626"/>
      <c r="AK133" s="626"/>
      <c r="AL133" s="626"/>
      <c r="AM133" s="626"/>
      <c r="AN133" s="1645">
        <v>11</v>
      </c>
    </row>
    <row s="1645" customFormat="1" customHeight="1" ht="11.549999999999999">
      <c r="A134" s="991"/>
      <c r="B134" s="991"/>
      <c r="C134" s="991"/>
      <c r="D134" s="991"/>
      <c r="E134" s="991"/>
      <c r="F134" s="1640"/>
      <c r="G134" s="1640"/>
      <c r="H134" s="355"/>
      <c r="N134" s="1645"/>
      <c r="O134" s="1645"/>
      <c r="P134" s="1645"/>
      <c r="Q134" s="1370"/>
      <c r="S134" s="1370"/>
      <c r="T134" s="1640"/>
      <c r="U134" s="1640"/>
      <c r="V134" s="1370"/>
      <c r="W134" s="1370"/>
      <c r="X134" s="1370"/>
      <c r="Y134" s="1370"/>
      <c r="Z134" s="1640"/>
      <c r="AA134" s="1370"/>
      <c r="AB134" s="1370"/>
      <c r="AC134" s="548"/>
      <c r="AD134" s="1370"/>
      <c r="AE134" s="1370"/>
      <c r="AF134" s="1370"/>
      <c r="AG134" s="1370"/>
      <c r="AH134" s="1370"/>
      <c r="AI134" s="1636"/>
      <c r="AJ134" s="626"/>
      <c r="AK134" s="626"/>
      <c r="AL134" s="626"/>
      <c r="AM134" s="626"/>
      <c r="AN134" s="1645">
        <v>11</v>
      </c>
    </row>
    <row s="1645" customFormat="1" customHeight="1" ht="11.549999999999999">
      <c r="A135" s="991"/>
      <c r="B135" s="991"/>
      <c r="C135" s="991"/>
      <c r="D135" s="991"/>
      <c r="E135" s="991"/>
      <c r="F135" s="1640"/>
      <c r="G135" s="1640"/>
      <c r="H135" s="355"/>
      <c r="N135" s="1645"/>
      <c r="O135" s="1645"/>
      <c r="P135" s="1645"/>
      <c r="Q135" s="1370"/>
      <c r="S135" s="1370"/>
      <c r="T135" s="1640"/>
      <c r="U135" s="1640"/>
      <c r="V135" s="1370"/>
      <c r="W135" s="1370"/>
      <c r="X135" s="1370"/>
      <c r="Y135" s="1370"/>
      <c r="Z135" s="1640"/>
      <c r="AA135" s="1370"/>
      <c r="AB135" s="1370"/>
      <c r="AC135" s="548"/>
      <c r="AD135" s="1370"/>
      <c r="AE135" s="1370"/>
      <c r="AF135" s="1370"/>
      <c r="AG135" s="1370"/>
      <c r="AH135" s="1370"/>
      <c r="AI135" s="1636"/>
      <c r="AJ135" s="626"/>
      <c r="AK135" s="626"/>
      <c r="AL135" s="626"/>
      <c r="AM135" s="626"/>
      <c r="AN135" s="1645">
        <v>11</v>
      </c>
    </row>
    <row s="1645" customFormat="1" customHeight="1" ht="11.549999999999999">
      <c r="A136" s="991"/>
      <c r="B136" s="991"/>
      <c r="C136" s="991"/>
      <c r="D136" s="991"/>
      <c r="E136" s="991"/>
      <c r="F136" s="1640"/>
      <c r="G136" s="1640"/>
      <c r="H136" s="355"/>
      <c r="N136" s="1645"/>
      <c r="O136" s="1645"/>
      <c r="P136" s="1645"/>
      <c r="Q136" s="1370"/>
      <c r="S136" s="1370"/>
      <c r="T136" s="1640"/>
      <c r="U136" s="1640"/>
      <c r="V136" s="1370"/>
      <c r="W136" s="1370"/>
      <c r="X136" s="1370"/>
      <c r="Y136" s="1370"/>
      <c r="Z136" s="1640"/>
      <c r="AA136" s="1370"/>
      <c r="AB136" s="1370"/>
      <c r="AC136" s="548"/>
      <c r="AD136" s="1370"/>
      <c r="AE136" s="1370"/>
      <c r="AF136" s="1370"/>
      <c r="AG136" s="1370"/>
      <c r="AH136" s="1370"/>
      <c r="AI136" s="1636"/>
      <c r="AJ136" s="626"/>
      <c r="AK136" s="626"/>
      <c r="AL136" s="626"/>
      <c r="AM136" s="626"/>
      <c r="AN136" s="1645">
        <v>11</v>
      </c>
    </row>
    <row s="1645" customFormat="1" customHeight="1" ht="11.549999999999999">
      <c r="A137" s="991"/>
      <c r="B137" s="991"/>
      <c r="C137" s="991"/>
      <c r="D137" s="991"/>
      <c r="E137" s="991"/>
      <c r="F137" s="1640"/>
      <c r="G137" s="1640"/>
      <c r="H137" s="355"/>
      <c r="N137" s="1645"/>
      <c r="O137" s="1645"/>
      <c r="P137" s="1645"/>
      <c r="Q137" s="1370"/>
      <c r="S137" s="1370"/>
      <c r="T137" s="1640"/>
      <c r="U137" s="1640"/>
      <c r="V137" s="1370"/>
      <c r="W137" s="1370"/>
      <c r="X137" s="1370"/>
      <c r="Y137" s="1370"/>
      <c r="Z137" s="1640"/>
      <c r="AA137" s="1370"/>
      <c r="AB137" s="1370"/>
      <c r="AC137" s="548"/>
      <c r="AD137" s="1370"/>
      <c r="AE137" s="1370"/>
      <c r="AF137" s="1370"/>
      <c r="AG137" s="1370"/>
      <c r="AH137" s="1370"/>
      <c r="AI137" s="1636"/>
      <c r="AJ137" s="626"/>
      <c r="AK137" s="626"/>
      <c r="AL137" s="626"/>
      <c r="AM137" s="626"/>
      <c r="AN137" s="1645">
        <v>11</v>
      </c>
    </row>
    <row s="1645" customFormat="1" customHeight="1" ht="11.549999999999999">
      <c r="A138" s="991"/>
      <c r="B138" s="991"/>
      <c r="C138" s="991"/>
      <c r="D138" s="991"/>
      <c r="E138" s="991"/>
      <c r="F138" s="1640"/>
      <c r="G138" s="1640"/>
      <c r="H138" s="355"/>
      <c r="N138" s="1645"/>
      <c r="O138" s="1645"/>
      <c r="P138" s="1645"/>
      <c r="Q138" s="1370"/>
      <c r="S138" s="1370"/>
      <c r="T138" s="1640"/>
      <c r="U138" s="1640"/>
      <c r="V138" s="1370"/>
      <c r="W138" s="1370"/>
      <c r="X138" s="1370"/>
      <c r="Y138" s="1370"/>
      <c r="Z138" s="1640"/>
      <c r="AA138" s="1370"/>
      <c r="AB138" s="1370"/>
      <c r="AC138" s="548"/>
      <c r="AD138" s="1370"/>
      <c r="AE138" s="1370"/>
      <c r="AF138" s="1370"/>
      <c r="AG138" s="1370"/>
      <c r="AH138" s="1370"/>
      <c r="AI138" s="1636"/>
      <c r="AJ138" s="626"/>
      <c r="AK138" s="626"/>
      <c r="AL138" s="626"/>
      <c r="AM138" s="626"/>
      <c r="AN138" s="1645">
        <v>11</v>
      </c>
    </row>
    <row s="1645" customFormat="1" customHeight="1" ht="11.549999999999999">
      <c r="A139" s="991"/>
      <c r="B139" s="991"/>
      <c r="C139" s="991"/>
      <c r="D139" s="991"/>
      <c r="E139" s="991"/>
      <c r="F139" s="1640"/>
      <c r="G139" s="1640"/>
      <c r="H139" s="355"/>
      <c r="N139" s="1645"/>
      <c r="O139" s="1645"/>
      <c r="P139" s="1645"/>
      <c r="Q139" s="1370"/>
      <c r="S139" s="1370"/>
      <c r="T139" s="1640"/>
      <c r="U139" s="1640"/>
      <c r="V139" s="1370"/>
      <c r="W139" s="1370"/>
      <c r="X139" s="1370"/>
      <c r="Y139" s="1370"/>
      <c r="Z139" s="1640"/>
      <c r="AA139" s="1370"/>
      <c r="AB139" s="1370"/>
      <c r="AC139" s="548"/>
      <c r="AD139" s="1370"/>
      <c r="AE139" s="1370"/>
      <c r="AF139" s="1370"/>
      <c r="AG139" s="1370"/>
      <c r="AH139" s="1370"/>
      <c r="AI139" s="1636"/>
      <c r="AJ139" s="626"/>
      <c r="AK139" s="626"/>
      <c r="AL139" s="626"/>
      <c r="AM139" s="626"/>
      <c r="AN139" s="1645">
        <v>11</v>
      </c>
    </row>
    <row s="1645" customFormat="1" customHeight="1" ht="11.549999999999999">
      <c r="A140" s="991"/>
      <c r="B140" s="991"/>
      <c r="C140" s="991"/>
      <c r="D140" s="991"/>
      <c r="E140" s="991"/>
      <c r="F140" s="1640"/>
      <c r="G140" s="1640"/>
      <c r="H140" s="355"/>
      <c r="N140" s="1645"/>
      <c r="O140" s="1645"/>
      <c r="P140" s="1645"/>
      <c r="Q140" s="1370"/>
      <c r="S140" s="1370"/>
      <c r="T140" s="1640"/>
      <c r="U140" s="1640"/>
      <c r="V140" s="1370"/>
      <c r="W140" s="1370"/>
      <c r="X140" s="1370"/>
      <c r="Y140" s="1370"/>
      <c r="Z140" s="1640"/>
      <c r="AA140" s="1370"/>
      <c r="AB140" s="1370"/>
      <c r="AC140" s="548"/>
      <c r="AD140" s="1370"/>
      <c r="AE140" s="1370"/>
      <c r="AF140" s="1370"/>
      <c r="AG140" s="1370"/>
      <c r="AH140" s="1370"/>
      <c r="AI140" s="1636"/>
      <c r="AJ140" s="626"/>
      <c r="AK140" s="626"/>
      <c r="AL140" s="626"/>
      <c r="AM140" s="626"/>
      <c r="AN140" s="1645">
        <v>11</v>
      </c>
    </row>
    <row s="1645" customFormat="1" customHeight="1" ht="11.549999999999999">
      <c r="A141" s="991"/>
      <c r="B141" s="991"/>
      <c r="C141" s="991"/>
      <c r="D141" s="991"/>
      <c r="E141" s="991"/>
      <c r="F141" s="1640"/>
      <c r="G141" s="1640"/>
      <c r="H141" s="355"/>
      <c r="N141" s="1645"/>
      <c r="O141" s="1645"/>
      <c r="P141" s="1645"/>
      <c r="Q141" s="1370"/>
      <c r="S141" s="1370"/>
      <c r="T141" s="1640"/>
      <c r="U141" s="1640"/>
      <c r="V141" s="1370"/>
      <c r="W141" s="1370"/>
      <c r="X141" s="1370"/>
      <c r="Y141" s="1370"/>
      <c r="Z141" s="1640"/>
      <c r="AA141" s="1370"/>
      <c r="AB141" s="1370"/>
      <c r="AC141" s="548"/>
      <c r="AD141" s="1370"/>
      <c r="AE141" s="1370"/>
      <c r="AF141" s="1370"/>
      <c r="AG141" s="1370"/>
      <c r="AH141" s="1370"/>
      <c r="AI141" s="1636"/>
      <c r="AJ141" s="626"/>
      <c r="AK141" s="626"/>
      <c r="AL141" s="626"/>
      <c r="AM141" s="626"/>
      <c r="AN141" s="1645">
        <v>11</v>
      </c>
    </row>
    <row s="1645" customFormat="1" customHeight="1" ht="11.549999999999999">
      <c r="A142" s="991"/>
      <c r="B142" s="991"/>
      <c r="C142" s="991"/>
      <c r="D142" s="991"/>
      <c r="E142" s="991"/>
      <c r="F142" s="1640"/>
      <c r="G142" s="1640"/>
      <c r="H142" s="355"/>
      <c r="N142" s="1645"/>
      <c r="O142" s="1645"/>
      <c r="P142" s="1645"/>
      <c r="Q142" s="1370"/>
      <c r="S142" s="1370"/>
      <c r="T142" s="1640"/>
      <c r="U142" s="1640"/>
      <c r="V142" s="1370"/>
      <c r="W142" s="1370"/>
      <c r="X142" s="1370"/>
      <c r="Y142" s="1370"/>
      <c r="Z142" s="1640"/>
      <c r="AA142" s="1370"/>
      <c r="AB142" s="1370"/>
      <c r="AC142" s="548"/>
      <c r="AD142" s="1370"/>
      <c r="AE142" s="1370"/>
      <c r="AF142" s="1370"/>
      <c r="AG142" s="1370"/>
      <c r="AH142" s="1370"/>
      <c r="AI142" s="1636"/>
      <c r="AJ142" s="626"/>
      <c r="AK142" s="626"/>
      <c r="AL142" s="626"/>
      <c r="AM142" s="626"/>
      <c r="AN142" s="1645">
        <v>11</v>
      </c>
    </row>
    <row s="1645" customFormat="1" customHeight="1" ht="11.549999999999999">
      <c r="A143" s="991"/>
      <c r="B143" s="991"/>
      <c r="C143" s="991"/>
      <c r="D143" s="991"/>
      <c r="E143" s="991"/>
      <c r="F143" s="1640"/>
      <c r="G143" s="1640"/>
      <c r="H143" s="355"/>
      <c r="N143" s="1645"/>
      <c r="O143" s="1645"/>
      <c r="P143" s="1645"/>
      <c r="Q143" s="1370"/>
      <c r="S143" s="1370"/>
      <c r="T143" s="1640"/>
      <c r="U143" s="1640"/>
      <c r="V143" s="1370"/>
      <c r="W143" s="1370"/>
      <c r="X143" s="1370"/>
      <c r="Y143" s="1370"/>
      <c r="Z143" s="1640"/>
      <c r="AA143" s="1370"/>
      <c r="AB143" s="1370"/>
      <c r="AC143" s="548"/>
      <c r="AD143" s="1370"/>
      <c r="AE143" s="1370"/>
      <c r="AF143" s="1370"/>
      <c r="AG143" s="1370"/>
      <c r="AH143" s="1370"/>
      <c r="AI143" s="1636"/>
      <c r="AJ143" s="626"/>
      <c r="AK143" s="626"/>
      <c r="AL143" s="626"/>
      <c r="AM143" s="626"/>
      <c r="AN143" s="1645">
        <v>11</v>
      </c>
    </row>
    <row s="1645" customFormat="1" customHeight="1" ht="11.549999999999999">
      <c r="A144" s="991"/>
      <c r="B144" s="991"/>
      <c r="C144" s="991"/>
      <c r="D144" s="991"/>
      <c r="E144" s="991"/>
      <c r="F144" s="1640"/>
      <c r="G144" s="1640"/>
      <c r="H144" s="355"/>
      <c r="N144" s="1645"/>
      <c r="O144" s="1645"/>
      <c r="P144" s="1645"/>
      <c r="Q144" s="1370"/>
      <c r="S144" s="1370"/>
      <c r="T144" s="1640"/>
      <c r="U144" s="1640"/>
      <c r="V144" s="1370"/>
      <c r="W144" s="1370"/>
      <c r="X144" s="1370"/>
      <c r="Y144" s="1370"/>
      <c r="Z144" s="1640"/>
      <c r="AA144" s="1370"/>
      <c r="AB144" s="1370"/>
      <c r="AC144" s="548"/>
      <c r="AD144" s="1370"/>
      <c r="AE144" s="1370"/>
      <c r="AF144" s="1370"/>
      <c r="AG144" s="1370"/>
      <c r="AH144" s="1370"/>
      <c r="AI144" s="1636"/>
      <c r="AJ144" s="626"/>
      <c r="AK144" s="626"/>
      <c r="AL144" s="626"/>
      <c r="AM144" s="626"/>
      <c r="AN144" s="1645">
        <v>11</v>
      </c>
    </row>
    <row s="1645" customFormat="1" customHeight="1" ht="11.549999999999999">
      <c r="A145" s="991"/>
      <c r="B145" s="991"/>
      <c r="C145" s="991"/>
      <c r="D145" s="991"/>
      <c r="E145" s="991"/>
      <c r="F145" s="1640"/>
      <c r="G145" s="1640"/>
      <c r="H145" s="355"/>
      <c r="N145" s="1645"/>
      <c r="O145" s="1645"/>
      <c r="P145" s="1645"/>
      <c r="Q145" s="1370"/>
      <c r="S145" s="1370"/>
      <c r="T145" s="1640"/>
      <c r="U145" s="1640"/>
      <c r="V145" s="1370"/>
      <c r="W145" s="1370"/>
      <c r="X145" s="1370"/>
      <c r="Y145" s="1370"/>
      <c r="Z145" s="1640"/>
      <c r="AA145" s="1370"/>
      <c r="AB145" s="1370"/>
      <c r="AC145" s="548"/>
      <c r="AD145" s="1370"/>
      <c r="AE145" s="1370"/>
      <c r="AF145" s="1370"/>
      <c r="AG145" s="1370"/>
      <c r="AH145" s="1370"/>
      <c r="AI145" s="1636"/>
      <c r="AJ145" s="626"/>
      <c r="AK145" s="626"/>
      <c r="AL145" s="626"/>
      <c r="AM145" s="626"/>
      <c r="AN145" s="1645">
        <v>11</v>
      </c>
    </row>
    <row s="1645" customFormat="1" customHeight="1" ht="11.549999999999999">
      <c r="A146" s="991"/>
      <c r="B146" s="991"/>
      <c r="C146" s="991"/>
      <c r="D146" s="991"/>
      <c r="E146" s="991"/>
      <c r="F146" s="1640"/>
      <c r="G146" s="1640"/>
      <c r="H146" s="355"/>
      <c r="N146" s="1645"/>
      <c r="O146" s="1645"/>
      <c r="P146" s="1645"/>
      <c r="Q146" s="1370"/>
      <c r="S146" s="1370"/>
      <c r="T146" s="1640"/>
      <c r="U146" s="1640"/>
      <c r="V146" s="1370"/>
      <c r="W146" s="1370"/>
      <c r="X146" s="1370"/>
      <c r="Y146" s="1370"/>
      <c r="Z146" s="1640"/>
      <c r="AA146" s="1370"/>
      <c r="AB146" s="1370"/>
      <c r="AC146" s="548"/>
      <c r="AD146" s="1370"/>
      <c r="AE146" s="1370"/>
      <c r="AF146" s="1370"/>
      <c r="AG146" s="1370"/>
      <c r="AH146" s="1370"/>
      <c r="AI146" s="1636"/>
      <c r="AJ146" s="626"/>
      <c r="AK146" s="626"/>
      <c r="AL146" s="626"/>
      <c r="AM146" s="626"/>
      <c r="AN146" s="1645">
        <v>11</v>
      </c>
    </row>
    <row s="1645" customFormat="1" customHeight="1" ht="11.549999999999999">
      <c r="A147" s="991"/>
      <c r="B147" s="991"/>
      <c r="C147" s="991"/>
      <c r="D147" s="991"/>
      <c r="E147" s="991"/>
      <c r="F147" s="1640"/>
      <c r="G147" s="1640"/>
      <c r="H147" s="355"/>
      <c r="N147" s="1645"/>
      <c r="O147" s="1645"/>
      <c r="P147" s="1645"/>
      <c r="Q147" s="1370"/>
      <c r="S147" s="1370"/>
      <c r="T147" s="1640"/>
      <c r="U147" s="1640"/>
      <c r="V147" s="1370"/>
      <c r="W147" s="1370"/>
      <c r="X147" s="1370"/>
      <c r="Y147" s="1370"/>
      <c r="Z147" s="1640"/>
      <c r="AA147" s="1370"/>
      <c r="AB147" s="1370"/>
      <c r="AC147" s="548"/>
      <c r="AD147" s="1370"/>
      <c r="AE147" s="1370"/>
      <c r="AF147" s="1370"/>
      <c r="AG147" s="1370"/>
      <c r="AH147" s="1370"/>
      <c r="AI147" s="1636"/>
      <c r="AJ147" s="626"/>
      <c r="AK147" s="626"/>
      <c r="AL147" s="626"/>
      <c r="AM147" s="626"/>
      <c r="AN147" s="1645">
        <v>11</v>
      </c>
    </row>
    <row s="1645" customFormat="1" customHeight="1" ht="11.549999999999999">
      <c r="A148" s="991"/>
      <c r="B148" s="991"/>
      <c r="C148" s="991"/>
      <c r="D148" s="991"/>
      <c r="E148" s="991"/>
      <c r="F148" s="1640"/>
      <c r="G148" s="1640"/>
      <c r="H148" s="355"/>
      <c r="N148" s="1645"/>
      <c r="O148" s="1645"/>
      <c r="P148" s="1645"/>
      <c r="Q148" s="1370"/>
      <c r="S148" s="1370"/>
      <c r="T148" s="1640"/>
      <c r="U148" s="1640"/>
      <c r="V148" s="1370"/>
      <c r="W148" s="1370"/>
      <c r="X148" s="1370"/>
      <c r="Y148" s="1370"/>
      <c r="Z148" s="1640"/>
      <c r="AA148" s="1370"/>
      <c r="AB148" s="1370"/>
      <c r="AC148" s="548"/>
      <c r="AD148" s="1370"/>
      <c r="AE148" s="1370"/>
      <c r="AF148" s="1370"/>
      <c r="AG148" s="1370"/>
      <c r="AH148" s="1370"/>
      <c r="AI148" s="1636"/>
      <c r="AJ148" s="626"/>
      <c r="AK148" s="626"/>
      <c r="AL148" s="626"/>
      <c r="AM148" s="626"/>
      <c r="AN148" s="1645">
        <v>11</v>
      </c>
    </row>
    <row s="1645" customFormat="1" customHeight="1" ht="11.549999999999999">
      <c r="A149" s="991"/>
      <c r="B149" s="991"/>
      <c r="C149" s="991"/>
      <c r="D149" s="991"/>
      <c r="E149" s="991"/>
      <c r="F149" s="1640"/>
      <c r="G149" s="1640"/>
      <c r="H149" s="355"/>
      <c r="N149" s="1645"/>
      <c r="O149" s="1645"/>
      <c r="P149" s="1645"/>
      <c r="Q149" s="1370"/>
      <c r="S149" s="1370"/>
      <c r="T149" s="1640"/>
      <c r="U149" s="1640"/>
      <c r="V149" s="1370"/>
      <c r="W149" s="1370"/>
      <c r="X149" s="1370"/>
      <c r="Y149" s="1370"/>
      <c r="Z149" s="1640"/>
      <c r="AA149" s="1370"/>
      <c r="AB149" s="1370"/>
      <c r="AC149" s="548"/>
      <c r="AD149" s="1370"/>
      <c r="AE149" s="1370"/>
      <c r="AF149" s="1370"/>
      <c r="AG149" s="1370"/>
      <c r="AH149" s="1370"/>
      <c r="AI149" s="1636"/>
      <c r="AJ149" s="626"/>
      <c r="AK149" s="626"/>
      <c r="AL149" s="626"/>
      <c r="AM149" s="626"/>
      <c r="AN149" s="1645">
        <v>11</v>
      </c>
    </row>
    <row s="1645" customFormat="1" customHeight="1" ht="11.549999999999999">
      <c r="A150" s="991"/>
      <c r="B150" s="991"/>
      <c r="C150" s="991"/>
      <c r="D150" s="991"/>
      <c r="E150" s="991"/>
      <c r="F150" s="1640"/>
      <c r="G150" s="1640"/>
      <c r="H150" s="355"/>
      <c r="N150" s="1645"/>
      <c r="O150" s="1645"/>
      <c r="P150" s="1645"/>
      <c r="Q150" s="1370"/>
      <c r="S150" s="1370"/>
      <c r="T150" s="1640"/>
      <c r="U150" s="1640"/>
      <c r="V150" s="1370"/>
      <c r="W150" s="1370"/>
      <c r="X150" s="1370"/>
      <c r="Y150" s="1370"/>
      <c r="Z150" s="1640"/>
      <c r="AA150" s="1370"/>
      <c r="AB150" s="1370"/>
      <c r="AC150" s="548"/>
      <c r="AD150" s="1370"/>
      <c r="AE150" s="1370"/>
      <c r="AF150" s="1370"/>
      <c r="AG150" s="1370"/>
      <c r="AH150" s="1370"/>
      <c r="AI150" s="1636"/>
      <c r="AJ150" s="626"/>
      <c r="AK150" s="626"/>
      <c r="AL150" s="626"/>
      <c r="AM150" s="626"/>
      <c r="AN150" s="1645">
        <v>11</v>
      </c>
    </row>
    <row s="1645" customFormat="1" customHeight="1" ht="11.549999999999999">
      <c r="A151" s="991"/>
      <c r="B151" s="991"/>
      <c r="C151" s="991"/>
      <c r="D151" s="991"/>
      <c r="E151" s="991"/>
      <c r="F151" s="1640"/>
      <c r="G151" s="1640"/>
      <c r="H151" s="355"/>
      <c r="N151" s="1645"/>
      <c r="O151" s="1645"/>
      <c r="P151" s="1645"/>
      <c r="Q151" s="1370"/>
      <c r="S151" s="1370"/>
      <c r="T151" s="1640"/>
      <c r="U151" s="1640"/>
      <c r="V151" s="1370"/>
      <c r="W151" s="1370"/>
      <c r="X151" s="1370"/>
      <c r="Y151" s="1370"/>
      <c r="Z151" s="1640"/>
      <c r="AA151" s="1370"/>
      <c r="AB151" s="1370"/>
      <c r="AC151" s="548"/>
      <c r="AD151" s="1370"/>
      <c r="AE151" s="1370"/>
      <c r="AF151" s="1370"/>
      <c r="AG151" s="1370"/>
      <c r="AH151" s="1370"/>
      <c r="AI151" s="1636"/>
      <c r="AJ151" s="626"/>
      <c r="AK151" s="626"/>
      <c r="AL151" s="626"/>
      <c r="AM151" s="626"/>
      <c r="AN151" s="1645">
        <v>11</v>
      </c>
    </row>
    <row s="1645" customFormat="1" customHeight="1" ht="11.549999999999999">
      <c r="A152" s="991"/>
      <c r="B152" s="991"/>
      <c r="C152" s="991"/>
      <c r="D152" s="991"/>
      <c r="E152" s="991"/>
      <c r="F152" s="1640"/>
      <c r="G152" s="1640"/>
      <c r="H152" s="355"/>
      <c r="N152" s="1645"/>
      <c r="O152" s="1645"/>
      <c r="P152" s="1645"/>
      <c r="Q152" s="1370"/>
      <c r="S152" s="1370"/>
      <c r="T152" s="1640"/>
      <c r="U152" s="1640"/>
      <c r="V152" s="1370"/>
      <c r="W152" s="1370"/>
      <c r="X152" s="1370"/>
      <c r="Y152" s="1370"/>
      <c r="Z152" s="1640"/>
      <c r="AA152" s="1370"/>
      <c r="AB152" s="1370"/>
      <c r="AC152" s="548"/>
      <c r="AD152" s="1370"/>
      <c r="AE152" s="1370"/>
      <c r="AF152" s="1370"/>
      <c r="AG152" s="1370"/>
      <c r="AH152" s="1370"/>
      <c r="AI152" s="1636"/>
      <c r="AJ152" s="626"/>
      <c r="AK152" s="626"/>
      <c r="AL152" s="626"/>
      <c r="AM152" s="626"/>
      <c r="AN152" s="1645">
        <v>11</v>
      </c>
    </row>
    <row s="1645" customFormat="1" customHeight="1" ht="11.549999999999999">
      <c r="A153" s="991"/>
      <c r="B153" s="991"/>
      <c r="C153" s="991"/>
      <c r="D153" s="991"/>
      <c r="E153" s="991"/>
      <c r="F153" s="1640"/>
      <c r="G153" s="1640"/>
      <c r="H153" s="355"/>
      <c r="N153" s="1645"/>
      <c r="O153" s="1645"/>
      <c r="P153" s="1645"/>
      <c r="Q153" s="1370"/>
      <c r="S153" s="1370"/>
      <c r="T153" s="1640"/>
      <c r="U153" s="1640"/>
      <c r="V153" s="1370"/>
      <c r="W153" s="1370"/>
      <c r="X153" s="1370"/>
      <c r="Y153" s="1370"/>
      <c r="Z153" s="1640"/>
      <c r="AA153" s="1370"/>
      <c r="AB153" s="1370"/>
      <c r="AC153" s="548"/>
      <c r="AD153" s="1370"/>
      <c r="AE153" s="1370"/>
      <c r="AF153" s="1370"/>
      <c r="AG153" s="1370"/>
      <c r="AH153" s="1370"/>
      <c r="AI153" s="1636"/>
      <c r="AJ153" s="626"/>
      <c r="AK153" s="626"/>
      <c r="AL153" s="626"/>
      <c r="AM153" s="626"/>
      <c r="AN153" s="1645">
        <v>11</v>
      </c>
    </row>
    <row s="1645" customFormat="1" customHeight="1" ht="11.549999999999999">
      <c r="A154" s="991"/>
      <c r="B154" s="991"/>
      <c r="C154" s="991"/>
      <c r="D154" s="991"/>
      <c r="E154" s="991"/>
      <c r="F154" s="1640"/>
      <c r="G154" s="1640"/>
      <c r="H154" s="355"/>
      <c r="N154" s="1645"/>
      <c r="O154" s="1645"/>
      <c r="P154" s="1645"/>
      <c r="Q154" s="1370"/>
      <c r="S154" s="1370"/>
      <c r="T154" s="1640"/>
      <c r="U154" s="1640"/>
      <c r="V154" s="1370"/>
      <c r="W154" s="1370"/>
      <c r="X154" s="1370"/>
      <c r="Y154" s="1370"/>
      <c r="Z154" s="1640"/>
      <c r="AA154" s="1370"/>
      <c r="AB154" s="1370"/>
      <c r="AC154" s="548"/>
      <c r="AD154" s="1370"/>
      <c r="AE154" s="1370"/>
      <c r="AF154" s="1370"/>
      <c r="AG154" s="1370"/>
      <c r="AH154" s="1370"/>
      <c r="AI154" s="1636"/>
      <c r="AJ154" s="626"/>
      <c r="AK154" s="626"/>
      <c r="AL154" s="626"/>
      <c r="AM154" s="626"/>
      <c r="AN154" s="1645">
        <v>11</v>
      </c>
    </row>
    <row s="1645" customFormat="1" customHeight="1" ht="11.549999999999999">
      <c r="A155" s="991"/>
      <c r="B155" s="991"/>
      <c r="C155" s="991"/>
      <c r="D155" s="991"/>
      <c r="E155" s="991"/>
      <c r="F155" s="1640"/>
      <c r="G155" s="1640"/>
      <c r="H155" s="355"/>
      <c r="N155" s="1645"/>
      <c r="O155" s="1645"/>
      <c r="P155" s="1645"/>
      <c r="Q155" s="1370"/>
      <c r="S155" s="1370"/>
      <c r="T155" s="1640"/>
      <c r="U155" s="1640"/>
      <c r="V155" s="1370"/>
      <c r="W155" s="1370"/>
      <c r="X155" s="1370"/>
      <c r="Y155" s="1370"/>
      <c r="Z155" s="1640"/>
      <c r="AA155" s="1370"/>
      <c r="AB155" s="1370"/>
      <c r="AC155" s="548"/>
      <c r="AD155" s="1370"/>
      <c r="AE155" s="1370"/>
      <c r="AF155" s="1370"/>
      <c r="AG155" s="1370"/>
      <c r="AH155" s="1370"/>
      <c r="AI155" s="1636"/>
      <c r="AJ155" s="626"/>
      <c r="AK155" s="626"/>
      <c r="AL155" s="626"/>
      <c r="AM155" s="626"/>
      <c r="AN155" s="1645">
        <v>11</v>
      </c>
    </row>
    <row s="1645" customFormat="1" customHeight="1" ht="11.549999999999999">
      <c r="A156" s="991"/>
      <c r="B156" s="991"/>
      <c r="C156" s="991"/>
      <c r="D156" s="991"/>
      <c r="E156" s="991"/>
      <c r="F156" s="1640"/>
      <c r="G156" s="1640"/>
      <c r="H156" s="355"/>
      <c r="N156" s="1645"/>
      <c r="O156" s="1645"/>
      <c r="P156" s="1645"/>
      <c r="Q156" s="1370"/>
      <c r="S156" s="1370"/>
      <c r="T156" s="1640"/>
      <c r="U156" s="1640"/>
      <c r="V156" s="1370"/>
      <c r="W156" s="1370"/>
      <c r="X156" s="1370"/>
      <c r="Y156" s="1370"/>
      <c r="Z156" s="1640"/>
      <c r="AA156" s="1370"/>
      <c r="AB156" s="1370"/>
      <c r="AC156" s="548"/>
      <c r="AD156" s="1370"/>
      <c r="AE156" s="1370"/>
      <c r="AF156" s="1370"/>
      <c r="AG156" s="1370"/>
      <c r="AH156" s="1370"/>
      <c r="AI156" s="1636"/>
      <c r="AJ156" s="626"/>
      <c r="AK156" s="626"/>
      <c r="AL156" s="626"/>
      <c r="AM156" s="626"/>
      <c r="AN156" s="1645">
        <v>11</v>
      </c>
    </row>
    <row s="1645" customFormat="1" customHeight="1" ht="11.549999999999999">
      <c r="A157" s="991"/>
      <c r="B157" s="991"/>
      <c r="C157" s="991"/>
      <c r="D157" s="991"/>
      <c r="E157" s="991"/>
      <c r="F157" s="1640"/>
      <c r="G157" s="1640"/>
      <c r="H157" s="355"/>
      <c r="N157" s="1645"/>
      <c r="O157" s="1645"/>
      <c r="P157" s="1645"/>
      <c r="Q157" s="1370"/>
      <c r="S157" s="1370"/>
      <c r="T157" s="1640"/>
      <c r="U157" s="1640"/>
      <c r="V157" s="1370"/>
      <c r="W157" s="1370"/>
      <c r="X157" s="1370"/>
      <c r="Y157" s="1370"/>
      <c r="Z157" s="1640"/>
      <c r="AA157" s="1370"/>
      <c r="AB157" s="1370"/>
      <c r="AC157" s="548"/>
      <c r="AD157" s="1370"/>
      <c r="AE157" s="1370"/>
      <c r="AF157" s="1370"/>
      <c r="AG157" s="1370"/>
      <c r="AH157" s="1370"/>
      <c r="AI157" s="1636"/>
      <c r="AJ157" s="626"/>
      <c r="AK157" s="626"/>
      <c r="AL157" s="626"/>
      <c r="AM157" s="626"/>
      <c r="AN157" s="1645">
        <v>11</v>
      </c>
    </row>
    <row s="1645" customFormat="1" customHeight="1" ht="11.549999999999999">
      <c r="A158" s="991"/>
      <c r="B158" s="991"/>
      <c r="C158" s="991"/>
      <c r="D158" s="991"/>
      <c r="E158" s="991"/>
      <c r="F158" s="1640"/>
      <c r="G158" s="1640"/>
      <c r="H158" s="355"/>
      <c r="N158" s="1645"/>
      <c r="O158" s="1645"/>
      <c r="P158" s="1645"/>
      <c r="Q158" s="1370"/>
      <c r="S158" s="1370"/>
      <c r="T158" s="1640"/>
      <c r="U158" s="1640"/>
      <c r="V158" s="1370"/>
      <c r="W158" s="1370"/>
      <c r="X158" s="1370"/>
      <c r="Y158" s="1370"/>
      <c r="Z158" s="1640"/>
      <c r="AA158" s="1370"/>
      <c r="AB158" s="1370"/>
      <c r="AC158" s="548"/>
      <c r="AD158" s="1370"/>
      <c r="AE158" s="1370"/>
      <c r="AF158" s="1370"/>
      <c r="AG158" s="1370"/>
      <c r="AH158" s="1370"/>
      <c r="AI158" s="1636"/>
      <c r="AJ158" s="626"/>
      <c r="AK158" s="626"/>
      <c r="AL158" s="626"/>
      <c r="AM158" s="626"/>
      <c r="AN158" s="1645">
        <v>11</v>
      </c>
    </row>
    <row s="1645" customFormat="1" customHeight="1" ht="11.549999999999999">
      <c r="A159" s="991"/>
      <c r="B159" s="991"/>
      <c r="C159" s="991"/>
      <c r="D159" s="991"/>
      <c r="E159" s="991"/>
      <c r="F159" s="1640"/>
      <c r="G159" s="1640"/>
      <c r="H159" s="355"/>
      <c r="N159" s="1645"/>
      <c r="O159" s="1645"/>
      <c r="P159" s="1645"/>
      <c r="Q159" s="1370"/>
      <c r="S159" s="1370"/>
      <c r="T159" s="1640"/>
      <c r="U159" s="1640"/>
      <c r="V159" s="1370"/>
      <c r="W159" s="1370"/>
      <c r="X159" s="1370"/>
      <c r="Y159" s="1370"/>
      <c r="Z159" s="1640"/>
      <c r="AA159" s="1370"/>
      <c r="AB159" s="1370"/>
      <c r="AC159" s="548"/>
      <c r="AD159" s="1370"/>
      <c r="AE159" s="1370"/>
      <c r="AF159" s="1370"/>
      <c r="AG159" s="1370"/>
      <c r="AH159" s="1370"/>
      <c r="AI159" s="1636"/>
      <c r="AJ159" s="626"/>
      <c r="AK159" s="626"/>
      <c r="AL159" s="626"/>
      <c r="AM159" s="626"/>
      <c r="AN159" s="1645">
        <v>11</v>
      </c>
    </row>
    <row s="1645" customFormat="1" customHeight="1" ht="11.549999999999999">
      <c r="A160" s="991"/>
      <c r="B160" s="991"/>
      <c r="C160" s="991"/>
      <c r="D160" s="991"/>
      <c r="E160" s="991"/>
      <c r="F160" s="1640"/>
      <c r="G160" s="1640"/>
      <c r="H160" s="355"/>
      <c r="N160" s="1645"/>
      <c r="O160" s="1645"/>
      <c r="P160" s="1645"/>
      <c r="Q160" s="1370"/>
      <c r="S160" s="1370"/>
      <c r="T160" s="1640"/>
      <c r="U160" s="1640"/>
      <c r="V160" s="1370"/>
      <c r="W160" s="1370"/>
      <c r="X160" s="1370"/>
      <c r="Y160" s="1370"/>
      <c r="Z160" s="1640"/>
      <c r="AA160" s="1370"/>
      <c r="AB160" s="1370"/>
      <c r="AC160" s="548"/>
      <c r="AD160" s="1370"/>
      <c r="AE160" s="1370"/>
      <c r="AF160" s="1370"/>
      <c r="AG160" s="1370"/>
      <c r="AH160" s="1370"/>
      <c r="AI160" s="1636"/>
      <c r="AJ160" s="626"/>
      <c r="AK160" s="626"/>
      <c r="AL160" s="626"/>
      <c r="AM160" s="626"/>
      <c r="AN160" s="1645">
        <v>11</v>
      </c>
    </row>
    <row s="1645" customFormat="1" customHeight="1" ht="11.549999999999999">
      <c r="A161" s="991"/>
      <c r="B161" s="991"/>
      <c r="C161" s="991"/>
      <c r="D161" s="991"/>
      <c r="E161" s="991"/>
      <c r="F161" s="1640"/>
      <c r="G161" s="1640"/>
      <c r="H161" s="355"/>
      <c r="N161" s="1645"/>
      <c r="O161" s="1645"/>
      <c r="P161" s="1645"/>
      <c r="Q161" s="1370"/>
      <c r="S161" s="1370"/>
      <c r="T161" s="1640"/>
      <c r="U161" s="1640"/>
      <c r="V161" s="1370"/>
      <c r="W161" s="1370"/>
      <c r="X161" s="1370"/>
      <c r="Y161" s="1370"/>
      <c r="Z161" s="1640"/>
      <c r="AA161" s="1370"/>
      <c r="AB161" s="1370"/>
      <c r="AC161" s="548"/>
      <c r="AD161" s="1370"/>
      <c r="AE161" s="1370"/>
      <c r="AF161" s="1370"/>
      <c r="AG161" s="1370"/>
      <c r="AH161" s="1370"/>
      <c r="AI161" s="1636"/>
      <c r="AJ161" s="626"/>
      <c r="AK161" s="626"/>
      <c r="AL161" s="626"/>
      <c r="AM161" s="626"/>
      <c r="AN161" s="1645">
        <v>11</v>
      </c>
    </row>
    <row s="1645" customFormat="1" customHeight="1" ht="11.549999999999999">
      <c r="A162" s="991"/>
      <c r="B162" s="991"/>
      <c r="C162" s="991"/>
      <c r="D162" s="991"/>
      <c r="E162" s="991"/>
      <c r="F162" s="1640"/>
      <c r="G162" s="1640"/>
      <c r="H162" s="355"/>
      <c r="N162" s="1645"/>
      <c r="O162" s="1645"/>
      <c r="P162" s="1645"/>
      <c r="Q162" s="1370"/>
      <c r="S162" s="1370"/>
      <c r="T162" s="1640"/>
      <c r="U162" s="1640"/>
      <c r="V162" s="1370"/>
      <c r="W162" s="1370"/>
      <c r="X162" s="1370"/>
      <c r="Y162" s="1370"/>
      <c r="Z162" s="1640"/>
      <c r="AA162" s="1370"/>
      <c r="AB162" s="1370"/>
      <c r="AC162" s="548"/>
      <c r="AD162" s="1370"/>
      <c r="AE162" s="1370"/>
      <c r="AF162" s="1370"/>
      <c r="AG162" s="1370"/>
      <c r="AH162" s="1370"/>
      <c r="AI162" s="1636"/>
      <c r="AJ162" s="626"/>
      <c r="AK162" s="626"/>
      <c r="AL162" s="626"/>
      <c r="AM162" s="626"/>
      <c r="AN162" s="1645">
        <v>11</v>
      </c>
    </row>
    <row s="1645" customFormat="1" customHeight="1" ht="11.549999999999999">
      <c r="A163" s="991"/>
      <c r="B163" s="991"/>
      <c r="C163" s="991"/>
      <c r="D163" s="991"/>
      <c r="E163" s="991"/>
      <c r="F163" s="1640"/>
      <c r="G163" s="1640"/>
      <c r="H163" s="355"/>
      <c r="N163" s="1645"/>
      <c r="O163" s="1645"/>
      <c r="P163" s="1645"/>
      <c r="Q163" s="1370"/>
      <c r="S163" s="1370"/>
      <c r="T163" s="1640"/>
      <c r="U163" s="1640"/>
      <c r="V163" s="1370"/>
      <c r="W163" s="1370"/>
      <c r="X163" s="1370"/>
      <c r="Y163" s="1370"/>
      <c r="Z163" s="1640"/>
      <c r="AA163" s="1370"/>
      <c r="AB163" s="1370"/>
      <c r="AC163" s="548"/>
      <c r="AD163" s="1370"/>
      <c r="AE163" s="1370"/>
      <c r="AF163" s="1370"/>
      <c r="AG163" s="1370"/>
      <c r="AH163" s="1370"/>
      <c r="AI163" s="1636"/>
      <c r="AJ163" s="626"/>
      <c r="AK163" s="626"/>
      <c r="AL163" s="626"/>
      <c r="AM163" s="626"/>
      <c r="AN163" s="1645">
        <v>11</v>
      </c>
    </row>
    <row s="1645" customFormat="1" customHeight="1" ht="11.549999999999999">
      <c r="A164" s="991"/>
      <c r="B164" s="991"/>
      <c r="C164" s="991"/>
      <c r="D164" s="991"/>
      <c r="E164" s="991"/>
      <c r="F164" s="1640"/>
      <c r="G164" s="1640"/>
      <c r="H164" s="355"/>
      <c r="N164" s="1645"/>
      <c r="O164" s="1645"/>
      <c r="P164" s="1645"/>
      <c r="Q164" s="1370"/>
      <c r="S164" s="1370"/>
      <c r="T164" s="1640"/>
      <c r="U164" s="1640"/>
      <c r="V164" s="1370"/>
      <c r="W164" s="1370"/>
      <c r="X164" s="1370"/>
      <c r="Y164" s="1370"/>
      <c r="Z164" s="1640"/>
      <c r="AA164" s="1370"/>
      <c r="AB164" s="1370"/>
      <c r="AC164" s="548"/>
      <c r="AD164" s="1370"/>
      <c r="AE164" s="1370"/>
      <c r="AF164" s="1370"/>
      <c r="AG164" s="1370"/>
      <c r="AH164" s="1370"/>
      <c r="AI164" s="1636"/>
      <c r="AJ164" s="626"/>
      <c r="AK164" s="626"/>
      <c r="AL164" s="626"/>
      <c r="AM164" s="626"/>
      <c r="AN164" s="1645">
        <v>11</v>
      </c>
    </row>
    <row s="1645" customFormat="1" customHeight="1" ht="11.549999999999999">
      <c r="A165" s="991"/>
      <c r="B165" s="991"/>
      <c r="C165" s="991"/>
      <c r="D165" s="991"/>
      <c r="E165" s="991"/>
      <c r="F165" s="1640"/>
      <c r="G165" s="1640"/>
      <c r="H165" s="355"/>
      <c r="N165" s="1645"/>
      <c r="O165" s="1645"/>
      <c r="P165" s="1645"/>
      <c r="Q165" s="1370"/>
      <c r="S165" s="1370"/>
      <c r="T165" s="1640"/>
      <c r="U165" s="1640"/>
      <c r="V165" s="1370"/>
      <c r="W165" s="1370"/>
      <c r="X165" s="1370"/>
      <c r="Y165" s="1370"/>
      <c r="Z165" s="1640"/>
      <c r="AA165" s="1370"/>
      <c r="AB165" s="1370"/>
      <c r="AC165" s="548"/>
      <c r="AD165" s="1370"/>
      <c r="AE165" s="1370"/>
      <c r="AF165" s="1370"/>
      <c r="AG165" s="1370"/>
      <c r="AH165" s="1370"/>
      <c r="AI165" s="1636"/>
      <c r="AJ165" s="626"/>
      <c r="AK165" s="626"/>
      <c r="AL165" s="626"/>
      <c r="AM165" s="626"/>
      <c r="AN165" s="1645">
        <v>11</v>
      </c>
    </row>
    <row s="1645" customFormat="1" customHeight="1" ht="11.549999999999999">
      <c r="A166" s="991"/>
      <c r="B166" s="991"/>
      <c r="C166" s="991"/>
      <c r="D166" s="991"/>
      <c r="E166" s="991"/>
      <c r="F166" s="1640"/>
      <c r="G166" s="1640"/>
      <c r="H166" s="355"/>
      <c r="N166" s="1645"/>
      <c r="O166" s="1645"/>
      <c r="P166" s="1645"/>
      <c r="Q166" s="1370"/>
      <c r="S166" s="1370"/>
      <c r="T166" s="1640"/>
      <c r="U166" s="1640"/>
      <c r="V166" s="1370"/>
      <c r="W166" s="1370"/>
      <c r="X166" s="1370"/>
      <c r="Y166" s="1370"/>
      <c r="Z166" s="1640"/>
      <c r="AA166" s="1370"/>
      <c r="AB166" s="1370"/>
      <c r="AC166" s="548"/>
      <c r="AD166" s="1370"/>
      <c r="AE166" s="1370"/>
      <c r="AF166" s="1370"/>
      <c r="AG166" s="1370"/>
      <c r="AH166" s="1370"/>
      <c r="AI166" s="1636"/>
      <c r="AJ166" s="626"/>
      <c r="AK166" s="626"/>
      <c r="AL166" s="626"/>
      <c r="AM166" s="626"/>
      <c r="AN166" s="1645">
        <v>11</v>
      </c>
    </row>
    <row s="1645" customFormat="1" customHeight="1" ht="11.549999999999999">
      <c r="A167" s="991"/>
      <c r="B167" s="991"/>
      <c r="C167" s="991"/>
      <c r="D167" s="991"/>
      <c r="E167" s="991"/>
      <c r="F167" s="1640"/>
      <c r="G167" s="1640"/>
      <c r="H167" s="355"/>
      <c r="N167" s="1645"/>
      <c r="O167" s="1645"/>
      <c r="P167" s="1645"/>
      <c r="Q167" s="1370"/>
      <c r="S167" s="1370"/>
      <c r="T167" s="1640"/>
      <c r="U167" s="1640"/>
      <c r="V167" s="1370"/>
      <c r="W167" s="1370"/>
      <c r="X167" s="1370"/>
      <c r="Y167" s="1370"/>
      <c r="Z167" s="1640"/>
      <c r="AA167" s="1370"/>
      <c r="AB167" s="1370"/>
      <c r="AC167" s="548"/>
      <c r="AD167" s="1370"/>
      <c r="AE167" s="1370"/>
      <c r="AF167" s="1370"/>
      <c r="AG167" s="1370"/>
      <c r="AH167" s="1370"/>
      <c r="AI167" s="1636"/>
      <c r="AJ167" s="626"/>
      <c r="AK167" s="626"/>
      <c r="AL167" s="626"/>
      <c r="AM167" s="626"/>
      <c r="AN167" s="1645">
        <v>11</v>
      </c>
    </row>
    <row s="1645" customFormat="1" customHeight="1" ht="11.549999999999999">
      <c r="A168" s="991"/>
      <c r="B168" s="991"/>
      <c r="C168" s="991"/>
      <c r="D168" s="991"/>
      <c r="E168" s="991"/>
      <c r="F168" s="1640"/>
      <c r="G168" s="1640"/>
      <c r="H168" s="355"/>
      <c r="N168" s="1645"/>
      <c r="O168" s="1645"/>
      <c r="P168" s="1645"/>
      <c r="Q168" s="1370"/>
      <c r="S168" s="1370"/>
      <c r="T168" s="1640"/>
      <c r="U168" s="1640"/>
      <c r="V168" s="1370"/>
      <c r="W168" s="1370"/>
      <c r="X168" s="1370"/>
      <c r="Y168" s="1370"/>
      <c r="Z168" s="1640"/>
      <c r="AA168" s="1370"/>
      <c r="AB168" s="1370"/>
      <c r="AC168" s="548"/>
      <c r="AD168" s="1370"/>
      <c r="AE168" s="1370"/>
      <c r="AF168" s="1370"/>
      <c r="AG168" s="1370"/>
      <c r="AH168" s="1370"/>
      <c r="AI168" s="1636"/>
      <c r="AJ168" s="626"/>
      <c r="AK168" s="626"/>
      <c r="AL168" s="626"/>
      <c r="AM168" s="626"/>
      <c r="AN168" s="1645">
        <v>11</v>
      </c>
    </row>
    <row s="1645" customFormat="1" customHeight="1" ht="11.549999999999999">
      <c r="A169" s="991"/>
      <c r="B169" s="991"/>
      <c r="C169" s="991"/>
      <c r="D169" s="991"/>
      <c r="E169" s="991"/>
      <c r="F169" s="1640"/>
      <c r="G169" s="1640"/>
      <c r="H169" s="355"/>
      <c r="N169" s="1645"/>
      <c r="O169" s="1645"/>
      <c r="P169" s="1645"/>
      <c r="Q169" s="1370"/>
      <c r="S169" s="1370"/>
      <c r="T169" s="1640"/>
      <c r="U169" s="1640"/>
      <c r="V169" s="1370"/>
      <c r="W169" s="1370"/>
      <c r="X169" s="1370"/>
      <c r="Y169" s="1370"/>
      <c r="Z169" s="1640"/>
      <c r="AA169" s="1370"/>
      <c r="AB169" s="1370"/>
      <c r="AC169" s="548"/>
      <c r="AD169" s="1370"/>
      <c r="AE169" s="1370"/>
      <c r="AF169" s="1370"/>
      <c r="AG169" s="1370"/>
      <c r="AH169" s="1370"/>
      <c r="AI169" s="1636"/>
      <c r="AJ169" s="626"/>
      <c r="AK169" s="626"/>
      <c r="AL169" s="626"/>
      <c r="AM169" s="626"/>
      <c r="AN169" s="1645">
        <v>11</v>
      </c>
    </row>
    <row s="1645" customFormat="1" customHeight="1" ht="11.549999999999999">
      <c r="A170" s="991"/>
      <c r="B170" s="991"/>
      <c r="C170" s="991"/>
      <c r="D170" s="991"/>
      <c r="E170" s="991"/>
      <c r="F170" s="1640"/>
      <c r="G170" s="1640"/>
      <c r="H170" s="355"/>
      <c r="N170" s="1645"/>
      <c r="O170" s="1645"/>
      <c r="P170" s="1645"/>
      <c r="Q170" s="1370"/>
      <c r="S170" s="1370"/>
      <c r="T170" s="1640"/>
      <c r="U170" s="1640"/>
      <c r="V170" s="1370"/>
      <c r="W170" s="1370"/>
      <c r="X170" s="1370"/>
      <c r="Y170" s="1370"/>
      <c r="Z170" s="1640"/>
      <c r="AA170" s="1370"/>
      <c r="AB170" s="1370"/>
      <c r="AC170" s="548"/>
      <c r="AD170" s="1370"/>
      <c r="AE170" s="1370"/>
      <c r="AF170" s="1370"/>
      <c r="AG170" s="1370"/>
      <c r="AH170" s="1370"/>
      <c r="AI170" s="1636"/>
      <c r="AJ170" s="626"/>
      <c r="AK170" s="626"/>
      <c r="AL170" s="626"/>
      <c r="AM170" s="626"/>
      <c r="AN170" s="1645">
        <v>11</v>
      </c>
    </row>
    <row s="1645" customFormat="1" customHeight="1" ht="11.549999999999999">
      <c r="A171" s="991"/>
      <c r="B171" s="991"/>
      <c r="C171" s="991"/>
      <c r="D171" s="991"/>
      <c r="E171" s="991"/>
      <c r="F171" s="1640"/>
      <c r="G171" s="1640"/>
      <c r="H171" s="355"/>
      <c r="N171" s="1645"/>
      <c r="O171" s="1645"/>
      <c r="P171" s="1645"/>
      <c r="Q171" s="1370"/>
      <c r="S171" s="1370"/>
      <c r="T171" s="1640"/>
      <c r="U171" s="1640"/>
      <c r="V171" s="1370"/>
      <c r="W171" s="1370"/>
      <c r="X171" s="1370"/>
      <c r="Y171" s="1370"/>
      <c r="Z171" s="1640"/>
      <c r="AA171" s="1370"/>
      <c r="AB171" s="1370"/>
      <c r="AC171" s="548"/>
      <c r="AD171" s="1370"/>
      <c r="AE171" s="1370"/>
      <c r="AF171" s="1370"/>
      <c r="AG171" s="1370"/>
      <c r="AH171" s="1370"/>
      <c r="AI171" s="1636"/>
      <c r="AJ171" s="626"/>
      <c r="AK171" s="626"/>
      <c r="AL171" s="626"/>
      <c r="AM171" s="626"/>
      <c r="AN171" s="1645">
        <v>11</v>
      </c>
    </row>
    <row s="1645" customFormat="1" customHeight="1" ht="11.549999999999999">
      <c r="A172" s="991"/>
      <c r="B172" s="991"/>
      <c r="C172" s="991"/>
      <c r="D172" s="991"/>
      <c r="E172" s="991"/>
      <c r="F172" s="1640"/>
      <c r="G172" s="1640"/>
      <c r="H172" s="355"/>
      <c r="N172" s="1645"/>
      <c r="O172" s="1645"/>
      <c r="P172" s="1645"/>
      <c r="Q172" s="1370"/>
      <c r="S172" s="1370"/>
      <c r="T172" s="1640"/>
      <c r="U172" s="1640"/>
      <c r="V172" s="1370"/>
      <c r="W172" s="1370"/>
      <c r="X172" s="1370"/>
      <c r="Y172" s="1370"/>
      <c r="Z172" s="1640"/>
      <c r="AA172" s="1370"/>
      <c r="AB172" s="1370"/>
      <c r="AC172" s="548"/>
      <c r="AD172" s="1370"/>
      <c r="AE172" s="1370"/>
      <c r="AF172" s="1370"/>
      <c r="AG172" s="1370"/>
      <c r="AH172" s="1370"/>
      <c r="AI172" s="1636"/>
      <c r="AJ172" s="626"/>
      <c r="AK172" s="626"/>
      <c r="AL172" s="626"/>
      <c r="AM172" s="626"/>
      <c r="AN172" s="1645">
        <v>11</v>
      </c>
    </row>
    <row s="1645" customFormat="1" customHeight="1" ht="11.549999999999999">
      <c r="A173" s="991"/>
      <c r="B173" s="991"/>
      <c r="C173" s="991"/>
      <c r="D173" s="991"/>
      <c r="E173" s="991"/>
      <c r="F173" s="1640"/>
      <c r="G173" s="1640"/>
      <c r="H173" s="355"/>
      <c r="N173" s="1645"/>
      <c r="O173" s="1645"/>
      <c r="P173" s="1645"/>
      <c r="Q173" s="1370"/>
      <c r="S173" s="1370"/>
      <c r="T173" s="1640"/>
      <c r="U173" s="1640"/>
      <c r="V173" s="1370"/>
      <c r="W173" s="1370"/>
      <c r="X173" s="1370"/>
      <c r="Y173" s="1370"/>
      <c r="Z173" s="1640"/>
      <c r="AA173" s="1370"/>
      <c r="AB173" s="1370"/>
      <c r="AC173" s="548"/>
      <c r="AD173" s="1370"/>
      <c r="AE173" s="1370"/>
      <c r="AF173" s="1370"/>
      <c r="AG173" s="1370"/>
      <c r="AH173" s="1370"/>
      <c r="AI173" s="1636"/>
      <c r="AJ173" s="626"/>
      <c r="AK173" s="626"/>
      <c r="AL173" s="626"/>
      <c r="AM173" s="626"/>
      <c r="AN173" s="1645">
        <v>11</v>
      </c>
    </row>
    <row s="1645" customFormat="1" customHeight="1" ht="11.549999999999999">
      <c r="A174" s="991"/>
      <c r="B174" s="991"/>
      <c r="C174" s="991"/>
      <c r="D174" s="991"/>
      <c r="E174" s="991"/>
      <c r="F174" s="1640"/>
      <c r="G174" s="1640"/>
      <c r="H174" s="355"/>
      <c r="N174" s="1645"/>
      <c r="O174" s="1645"/>
      <c r="P174" s="1645"/>
      <c r="Q174" s="1370"/>
      <c r="S174" s="1370"/>
      <c r="T174" s="1640"/>
      <c r="U174" s="1640"/>
      <c r="V174" s="1370"/>
      <c r="W174" s="1370"/>
      <c r="X174" s="1370"/>
      <c r="Y174" s="1370"/>
      <c r="Z174" s="1640"/>
      <c r="AA174" s="1370"/>
      <c r="AB174" s="1370"/>
      <c r="AC174" s="548"/>
      <c r="AD174" s="1370"/>
      <c r="AE174" s="1370"/>
      <c r="AF174" s="1370"/>
      <c r="AG174" s="1370"/>
      <c r="AH174" s="1370"/>
      <c r="AI174" s="1636"/>
      <c r="AJ174" s="626"/>
      <c r="AK174" s="626"/>
      <c r="AL174" s="626"/>
      <c r="AM174" s="626"/>
      <c r="AN174" s="1645">
        <v>11</v>
      </c>
    </row>
    <row s="1645" customFormat="1" customHeight="1" ht="11.549999999999999">
      <c r="A175" s="991"/>
      <c r="B175" s="991"/>
      <c r="C175" s="991"/>
      <c r="D175" s="991"/>
      <c r="E175" s="991"/>
      <c r="F175" s="1640"/>
      <c r="G175" s="1640"/>
      <c r="H175" s="355"/>
      <c r="N175" s="1645"/>
      <c r="O175" s="1645"/>
      <c r="P175" s="1645"/>
      <c r="Q175" s="1370"/>
      <c r="S175" s="1370"/>
      <c r="T175" s="1640"/>
      <c r="U175" s="1640"/>
      <c r="V175" s="1370"/>
      <c r="W175" s="1370"/>
      <c r="X175" s="1370"/>
      <c r="Y175" s="1370"/>
      <c r="Z175" s="1640"/>
      <c r="AA175" s="1370"/>
      <c r="AB175" s="1370"/>
      <c r="AC175" s="548"/>
      <c r="AD175" s="1370"/>
      <c r="AE175" s="1370"/>
      <c r="AF175" s="1370"/>
      <c r="AG175" s="1370"/>
      <c r="AH175" s="1370"/>
      <c r="AI175" s="1636"/>
      <c r="AJ175" s="626"/>
      <c r="AK175" s="626"/>
      <c r="AL175" s="626"/>
      <c r="AM175" s="626"/>
      <c r="AN175" s="1645">
        <v>11</v>
      </c>
    </row>
    <row s="1645" customFormat="1" customHeight="1" ht="11.549999999999999">
      <c r="A176" s="991"/>
      <c r="B176" s="991"/>
      <c r="C176" s="991"/>
      <c r="D176" s="991"/>
      <c r="E176" s="991"/>
      <c r="F176" s="1640"/>
      <c r="G176" s="1640"/>
      <c r="H176" s="355"/>
      <c r="N176" s="1645"/>
      <c r="O176" s="1645"/>
      <c r="P176" s="1645"/>
      <c r="Q176" s="1370"/>
      <c r="S176" s="1370"/>
      <c r="T176" s="1640"/>
      <c r="U176" s="1640"/>
      <c r="V176" s="1370"/>
      <c r="W176" s="1370"/>
      <c r="X176" s="1370"/>
      <c r="Y176" s="1370"/>
      <c r="Z176" s="1640"/>
      <c r="AA176" s="1370"/>
      <c r="AB176" s="1370"/>
      <c r="AC176" s="548"/>
      <c r="AD176" s="1370"/>
      <c r="AE176" s="1370"/>
      <c r="AF176" s="1370"/>
      <c r="AG176" s="1370"/>
      <c r="AH176" s="1370"/>
      <c r="AI176" s="1636"/>
      <c r="AJ176" s="626"/>
      <c r="AK176" s="626"/>
      <c r="AL176" s="626"/>
      <c r="AM176" s="626"/>
      <c r="AN176" s="1645">
        <v>11</v>
      </c>
    </row>
    <row s="1645" customFormat="1" customHeight="1" ht="11.549999999999999">
      <c r="A177" s="991"/>
      <c r="B177" s="991"/>
      <c r="C177" s="991"/>
      <c r="D177" s="991"/>
      <c r="E177" s="991"/>
      <c r="F177" s="1640"/>
      <c r="G177" s="1640"/>
      <c r="H177" s="355"/>
      <c r="N177" s="1645"/>
      <c r="O177" s="1645"/>
      <c r="P177" s="1645"/>
      <c r="Q177" s="1370"/>
      <c r="S177" s="1370"/>
      <c r="T177" s="1640"/>
      <c r="U177" s="1640"/>
      <c r="V177" s="1370"/>
      <c r="W177" s="1370"/>
      <c r="X177" s="1370"/>
      <c r="Y177" s="1370"/>
      <c r="Z177" s="1640"/>
      <c r="AA177" s="1370"/>
      <c r="AB177" s="1370"/>
      <c r="AC177" s="548"/>
      <c r="AD177" s="1370"/>
      <c r="AE177" s="1370"/>
      <c r="AF177" s="1370"/>
      <c r="AG177" s="1370"/>
      <c r="AH177" s="1370"/>
      <c r="AI177" s="1636"/>
      <c r="AJ177" s="626"/>
      <c r="AK177" s="626"/>
      <c r="AL177" s="626"/>
      <c r="AM177" s="626"/>
      <c r="AN177" s="1645">
        <v>11</v>
      </c>
    </row>
    <row s="1645" customFormat="1" customHeight="1" ht="11.549999999999999">
      <c r="A178" s="991"/>
      <c r="B178" s="991"/>
      <c r="C178" s="991"/>
      <c r="D178" s="991"/>
      <c r="E178" s="991"/>
      <c r="F178" s="1640"/>
      <c r="G178" s="1640"/>
      <c r="H178" s="355"/>
      <c r="N178" s="1645"/>
      <c r="O178" s="1645"/>
      <c r="P178" s="1645"/>
      <c r="Q178" s="1370"/>
      <c r="S178" s="1370"/>
      <c r="T178" s="1640"/>
      <c r="U178" s="1640"/>
      <c r="V178" s="1370"/>
      <c r="W178" s="1370"/>
      <c r="X178" s="1370"/>
      <c r="Y178" s="1370"/>
      <c r="Z178" s="1640"/>
      <c r="AA178" s="1370"/>
      <c r="AB178" s="1370"/>
      <c r="AC178" s="548"/>
      <c r="AD178" s="1370"/>
      <c r="AE178" s="1370"/>
      <c r="AF178" s="1370"/>
      <c r="AG178" s="1370"/>
      <c r="AH178" s="1370"/>
      <c r="AI178" s="1636"/>
      <c r="AJ178" s="626"/>
      <c r="AK178" s="626"/>
      <c r="AL178" s="626"/>
      <c r="AM178" s="626"/>
      <c r="AN178" s="1645">
        <v>11</v>
      </c>
    </row>
    <row s="1645" customFormat="1" customHeight="1" ht="11.549999999999999">
      <c r="A179" s="991"/>
      <c r="B179" s="991"/>
      <c r="C179" s="991"/>
      <c r="D179" s="991"/>
      <c r="E179" s="991"/>
      <c r="F179" s="1640"/>
      <c r="G179" s="1640"/>
      <c r="H179" s="355"/>
      <c r="N179" s="1645"/>
      <c r="O179" s="1645"/>
      <c r="P179" s="1645"/>
      <c r="Q179" s="1370"/>
      <c r="S179" s="1370"/>
      <c r="T179" s="1640"/>
      <c r="U179" s="1640"/>
      <c r="V179" s="1370"/>
      <c r="W179" s="1370"/>
      <c r="X179" s="1370"/>
      <c r="Y179" s="1370"/>
      <c r="Z179" s="1640"/>
      <c r="AA179" s="1370"/>
      <c r="AB179" s="1370"/>
      <c r="AC179" s="548"/>
      <c r="AD179" s="1370"/>
      <c r="AE179" s="1370"/>
      <c r="AF179" s="1370"/>
      <c r="AG179" s="1370"/>
      <c r="AH179" s="1370"/>
      <c r="AI179" s="1636"/>
      <c r="AJ179" s="626"/>
      <c r="AK179" s="626"/>
      <c r="AL179" s="626"/>
      <c r="AM179" s="626"/>
      <c r="AN179" s="1645">
        <v>11</v>
      </c>
    </row>
    <row s="1645" customFormat="1" customHeight="1" ht="11.549999999999999">
      <c r="A180" s="991"/>
      <c r="B180" s="991"/>
      <c r="C180" s="991"/>
      <c r="D180" s="991"/>
      <c r="E180" s="991"/>
      <c r="F180" s="1640"/>
      <c r="G180" s="1640"/>
      <c r="H180" s="355"/>
      <c r="N180" s="1645"/>
      <c r="O180" s="1645"/>
      <c r="P180" s="1645"/>
      <c r="Q180" s="1370"/>
      <c r="S180" s="1370"/>
      <c r="T180" s="1640"/>
      <c r="U180" s="1640"/>
      <c r="V180" s="1370"/>
      <c r="W180" s="1370"/>
      <c r="X180" s="1370"/>
      <c r="Y180" s="1370"/>
      <c r="Z180" s="1640"/>
      <c r="AA180" s="1370"/>
      <c r="AB180" s="1370"/>
      <c r="AC180" s="548"/>
      <c r="AD180" s="1370"/>
      <c r="AE180" s="1370"/>
      <c r="AF180" s="1370"/>
      <c r="AG180" s="1370"/>
      <c r="AH180" s="1370"/>
      <c r="AI180" s="1636"/>
      <c r="AJ180" s="626"/>
      <c r="AK180" s="626"/>
      <c r="AL180" s="626"/>
      <c r="AM180" s="626"/>
      <c r="AN180" s="1645">
        <v>11</v>
      </c>
    </row>
    <row s="1645" customFormat="1" customHeight="1" ht="11.549999999999999">
      <c r="A181" s="991"/>
      <c r="B181" s="991"/>
      <c r="C181" s="991"/>
      <c r="D181" s="991"/>
      <c r="E181" s="991"/>
      <c r="F181" s="1640"/>
      <c r="G181" s="1640"/>
      <c r="H181" s="355"/>
      <c r="N181" s="1645"/>
      <c r="O181" s="1645"/>
      <c r="P181" s="1645"/>
      <c r="Q181" s="1370"/>
      <c r="S181" s="1370"/>
      <c r="T181" s="1640"/>
      <c r="U181" s="1640"/>
      <c r="V181" s="1370"/>
      <c r="W181" s="1370"/>
      <c r="X181" s="1370"/>
      <c r="Y181" s="1370"/>
      <c r="Z181" s="1640"/>
      <c r="AA181" s="1370"/>
      <c r="AB181" s="1370"/>
      <c r="AC181" s="548"/>
      <c r="AD181" s="1370"/>
      <c r="AE181" s="1370"/>
      <c r="AF181" s="1370"/>
      <c r="AG181" s="1370"/>
      <c r="AH181" s="1370"/>
      <c r="AI181" s="1636"/>
      <c r="AJ181" s="626"/>
      <c r="AK181" s="626"/>
      <c r="AL181" s="626"/>
      <c r="AM181" s="626"/>
      <c r="AN181" s="1645">
        <v>11</v>
      </c>
    </row>
    <row s="1645" customFormat="1" customHeight="1" ht="11.549999999999999">
      <c r="A182" s="991"/>
      <c r="B182" s="991"/>
      <c r="C182" s="991"/>
      <c r="D182" s="991"/>
      <c r="E182" s="991"/>
      <c r="F182" s="1640"/>
      <c r="G182" s="1640"/>
      <c r="H182" s="355"/>
      <c r="N182" s="1645"/>
      <c r="O182" s="1645"/>
      <c r="P182" s="1645"/>
      <c r="Q182" s="1370"/>
      <c r="S182" s="1370"/>
      <c r="T182" s="1640"/>
      <c r="U182" s="1640"/>
      <c r="V182" s="1370"/>
      <c r="W182" s="1370"/>
      <c r="X182" s="1370"/>
      <c r="Y182" s="1370"/>
      <c r="Z182" s="1640"/>
      <c r="AA182" s="1370"/>
      <c r="AB182" s="1370"/>
      <c r="AC182" s="548"/>
      <c r="AD182" s="1370"/>
      <c r="AE182" s="1370"/>
      <c r="AF182" s="1370"/>
      <c r="AG182" s="1370"/>
      <c r="AH182" s="1370"/>
      <c r="AI182" s="1636"/>
      <c r="AJ182" s="626"/>
      <c r="AK182" s="626"/>
      <c r="AL182" s="626"/>
      <c r="AM182" s="626"/>
      <c r="AN182" s="1645">
        <v>11</v>
      </c>
    </row>
    <row s="1645" customFormat="1" customHeight="1" ht="11.549999999999999">
      <c r="A183" s="991"/>
      <c r="B183" s="991"/>
      <c r="C183" s="991"/>
      <c r="D183" s="991"/>
      <c r="E183" s="991"/>
      <c r="F183" s="1640"/>
      <c r="G183" s="1640"/>
      <c r="H183" s="355"/>
      <c r="N183" s="1645"/>
      <c r="O183" s="1645"/>
      <c r="P183" s="1645"/>
      <c r="Q183" s="1370"/>
      <c r="S183" s="1370"/>
      <c r="T183" s="1640"/>
      <c r="U183" s="1640"/>
      <c r="V183" s="1370"/>
      <c r="W183" s="1370"/>
      <c r="X183" s="1370"/>
      <c r="Y183" s="1370"/>
      <c r="Z183" s="1640"/>
      <c r="AA183" s="1370"/>
      <c r="AB183" s="1370"/>
      <c r="AC183" s="548"/>
      <c r="AD183" s="1370"/>
      <c r="AE183" s="1370"/>
      <c r="AF183" s="1370"/>
      <c r="AG183" s="1370"/>
      <c r="AH183" s="1370"/>
      <c r="AI183" s="1636"/>
      <c r="AJ183" s="626"/>
      <c r="AK183" s="626"/>
      <c r="AL183" s="626"/>
      <c r="AM183" s="626"/>
      <c r="AN183" s="1645">
        <v>11</v>
      </c>
    </row>
    <row s="1645" customFormat="1" customHeight="1" ht="11.549999999999999">
      <c r="A184" s="991"/>
      <c r="B184" s="991"/>
      <c r="C184" s="991"/>
      <c r="D184" s="991"/>
      <c r="E184" s="991"/>
      <c r="F184" s="1640"/>
      <c r="G184" s="1640"/>
      <c r="H184" s="355"/>
      <c r="N184" s="1645"/>
      <c r="O184" s="1645"/>
      <c r="P184" s="1645"/>
      <c r="Q184" s="1370"/>
      <c r="S184" s="1370"/>
      <c r="T184" s="1640"/>
      <c r="U184" s="1640"/>
      <c r="V184" s="1370"/>
      <c r="W184" s="1370"/>
      <c r="X184" s="1370"/>
      <c r="Y184" s="1370"/>
      <c r="Z184" s="1640"/>
      <c r="AA184" s="1370"/>
      <c r="AB184" s="1370"/>
      <c r="AC184" s="548"/>
      <c r="AD184" s="1370"/>
      <c r="AE184" s="1370"/>
      <c r="AF184" s="1370"/>
      <c r="AG184" s="1370"/>
      <c r="AH184" s="1370"/>
      <c r="AI184" s="1636"/>
      <c r="AJ184" s="626"/>
      <c r="AK184" s="626"/>
      <c r="AL184" s="626"/>
      <c r="AM184" s="626"/>
      <c r="AN184" s="1645">
        <v>11</v>
      </c>
    </row>
    <row s="1645" customFormat="1" customHeight="1" ht="11.549999999999999">
      <c r="A185" s="991"/>
      <c r="B185" s="991"/>
      <c r="C185" s="991"/>
      <c r="D185" s="991"/>
      <c r="E185" s="991"/>
      <c r="F185" s="1640"/>
      <c r="G185" s="1640"/>
      <c r="H185" s="355"/>
      <c r="N185" s="1645"/>
      <c r="O185" s="1645"/>
      <c r="P185" s="1645"/>
      <c r="Q185" s="1370"/>
      <c r="S185" s="1370"/>
      <c r="T185" s="1640"/>
      <c r="U185" s="1640"/>
      <c r="V185" s="1370"/>
      <c r="W185" s="1370"/>
      <c r="X185" s="1370"/>
      <c r="Y185" s="1370"/>
      <c r="Z185" s="1640"/>
      <c r="AA185" s="1370"/>
      <c r="AB185" s="1370"/>
      <c r="AC185" s="548"/>
      <c r="AD185" s="1370"/>
      <c r="AE185" s="1370"/>
      <c r="AF185" s="1370"/>
      <c r="AG185" s="1370"/>
      <c r="AH185" s="1370"/>
      <c r="AI185" s="1636"/>
      <c r="AJ185" s="626"/>
      <c r="AK185" s="626"/>
      <c r="AL185" s="626"/>
      <c r="AM185" s="626"/>
      <c r="AN185" s="1645">
        <v>11</v>
      </c>
    </row>
    <row s="1645" customFormat="1" customHeight="1" ht="11.549999999999999">
      <c r="A186" s="991"/>
      <c r="B186" s="991"/>
      <c r="C186" s="991"/>
      <c r="D186" s="991"/>
      <c r="E186" s="991"/>
      <c r="F186" s="1640"/>
      <c r="G186" s="1640"/>
      <c r="H186" s="355"/>
      <c r="N186" s="1645"/>
      <c r="O186" s="1645"/>
      <c r="P186" s="1645"/>
      <c r="Q186" s="1370"/>
      <c r="S186" s="1370"/>
      <c r="T186" s="1640"/>
      <c r="U186" s="1640"/>
      <c r="V186" s="1370"/>
      <c r="W186" s="1370"/>
      <c r="X186" s="1370"/>
      <c r="Y186" s="1370"/>
      <c r="Z186" s="1640"/>
      <c r="AA186" s="1370"/>
      <c r="AB186" s="1370"/>
      <c r="AC186" s="548"/>
      <c r="AD186" s="1370"/>
      <c r="AE186" s="1370"/>
      <c r="AF186" s="1370"/>
      <c r="AG186" s="1370"/>
      <c r="AH186" s="1370"/>
      <c r="AI186" s="1636"/>
      <c r="AJ186" s="626"/>
      <c r="AK186" s="626"/>
      <c r="AL186" s="626"/>
      <c r="AM186" s="626"/>
      <c r="AN186" s="1645">
        <v>11</v>
      </c>
    </row>
    <row s="1645" customFormat="1" customHeight="1" ht="11.549999999999999">
      <c r="A187" s="991"/>
      <c r="B187" s="991"/>
      <c r="C187" s="991"/>
      <c r="D187" s="991"/>
      <c r="E187" s="991"/>
      <c r="F187" s="1640"/>
      <c r="G187" s="1640"/>
      <c r="H187" s="355"/>
      <c r="N187" s="1645"/>
      <c r="O187" s="1645"/>
      <c r="P187" s="1645"/>
      <c r="Q187" s="1370"/>
      <c r="S187" s="1370"/>
      <c r="T187" s="1640"/>
      <c r="U187" s="1640"/>
      <c r="V187" s="1370"/>
      <c r="W187" s="1370"/>
      <c r="X187" s="1370"/>
      <c r="Y187" s="1370"/>
      <c r="Z187" s="1640"/>
      <c r="AA187" s="1370"/>
      <c r="AB187" s="1370"/>
      <c r="AC187" s="548"/>
      <c r="AD187" s="1370"/>
      <c r="AE187" s="1370"/>
      <c r="AF187" s="1370"/>
      <c r="AG187" s="1370"/>
      <c r="AH187" s="1370"/>
      <c r="AI187" s="1636"/>
      <c r="AJ187" s="626"/>
      <c r="AK187" s="626"/>
      <c r="AL187" s="626"/>
      <c r="AM187" s="626"/>
      <c r="AN187" s="1645">
        <v>11</v>
      </c>
    </row>
    <row s="1645" customFormat="1" customHeight="1" ht="11.549999999999999">
      <c r="A188" s="991"/>
      <c r="B188" s="991"/>
      <c r="C188" s="991"/>
      <c r="D188" s="991"/>
      <c r="E188" s="991"/>
      <c r="F188" s="1640"/>
      <c r="G188" s="1640"/>
      <c r="H188" s="355"/>
      <c r="N188" s="1645"/>
      <c r="O188" s="1645"/>
      <c r="P188" s="1645"/>
      <c r="Q188" s="1370"/>
      <c r="S188" s="1370"/>
      <c r="T188" s="1640"/>
      <c r="U188" s="1640"/>
      <c r="V188" s="1370"/>
      <c r="W188" s="1370"/>
      <c r="X188" s="1370"/>
      <c r="Y188" s="1370"/>
      <c r="Z188" s="1640"/>
      <c r="AA188" s="1370"/>
      <c r="AB188" s="1370"/>
      <c r="AC188" s="548"/>
      <c r="AD188" s="1370"/>
      <c r="AE188" s="1370"/>
      <c r="AF188" s="1370"/>
      <c r="AG188" s="1370"/>
      <c r="AH188" s="1370"/>
      <c r="AI188" s="1636"/>
      <c r="AJ188" s="626"/>
      <c r="AK188" s="626"/>
      <c r="AL188" s="626"/>
      <c r="AM188" s="626"/>
      <c r="AN188" s="1645">
        <v>11</v>
      </c>
    </row>
    <row s="1645" customFormat="1" customHeight="1" ht="11.549999999999999">
      <c r="A189" s="991"/>
      <c r="B189" s="991"/>
      <c r="C189" s="991"/>
      <c r="D189" s="991"/>
      <c r="E189" s="991"/>
      <c r="F189" s="1640"/>
      <c r="G189" s="1640"/>
      <c r="H189" s="355"/>
      <c r="N189" s="1645"/>
      <c r="O189" s="1645"/>
      <c r="P189" s="1645"/>
      <c r="Q189" s="1370"/>
      <c r="S189" s="1370"/>
      <c r="T189" s="1640"/>
      <c r="U189" s="1640"/>
      <c r="V189" s="1370"/>
      <c r="W189" s="1370"/>
      <c r="X189" s="1370"/>
      <c r="Y189" s="1370"/>
      <c r="Z189" s="1640"/>
      <c r="AA189" s="1370"/>
      <c r="AB189" s="1370"/>
      <c r="AC189" s="548"/>
      <c r="AD189" s="1370"/>
      <c r="AE189" s="1370"/>
      <c r="AF189" s="1370"/>
      <c r="AG189" s="1370"/>
      <c r="AH189" s="1370"/>
      <c r="AI189" s="1636"/>
      <c r="AJ189" s="626"/>
      <c r="AK189" s="626"/>
      <c r="AL189" s="626"/>
      <c r="AM189" s="626"/>
      <c r="AN189" s="1645">
        <v>11</v>
      </c>
    </row>
    <row customHeight="1" ht="11.549999999999999">
      <c r="N190" s="1639"/>
      <c r="O190" s="1639"/>
      <c r="P190" s="1639"/>
      <c r="AN190" s="1635">
        <v>11</v>
      </c>
    </row>
    <row customHeight="1" ht="11.549999999999999">
      <c r="N191" s="1639"/>
      <c r="O191" s="1639"/>
      <c r="P191" s="1639"/>
      <c r="AN191" s="1635">
        <v>11</v>
      </c>
    </row>
    <row customHeight="1" ht="11.549999999999999">
      <c r="N192" s="1639"/>
      <c r="O192" s="1639"/>
      <c r="P192" s="1639"/>
      <c r="AN192" s="1635">
        <v>11</v>
      </c>
    </row>
    <row customHeight="1" ht="11.549999999999999">
      <c r="A193" s="994"/>
      <c r="B193" s="994"/>
      <c r="C193" s="994"/>
      <c r="D193" s="994"/>
      <c r="E193" s="994"/>
      <c r="F193" s="1635"/>
      <c r="H193" s="1635"/>
      <c r="N193" s="1639"/>
      <c r="O193" s="1639"/>
      <c r="P193" s="1639"/>
      <c r="Q193" s="1635"/>
      <c r="S193" s="1635"/>
      <c r="V193" s="1635"/>
      <c r="W193" s="1635"/>
      <c r="X193" s="1635"/>
      <c r="Y193" s="1635"/>
      <c r="AA193" s="1635"/>
      <c r="AB193" s="1635"/>
      <c r="AC193" s="1635"/>
      <c r="AD193" s="1635"/>
      <c r="AE193" s="1635"/>
      <c r="AF193" s="1635"/>
      <c r="AG193" s="1635"/>
      <c r="AH193" s="1635"/>
      <c r="AI193" s="1635"/>
      <c r="AJ193" s="1635"/>
      <c r="AK193" s="1635"/>
      <c r="AL193" s="1635"/>
      <c r="AM193" s="1635"/>
      <c r="AN193" s="1635">
        <v>11</v>
      </c>
    </row>
    <row customHeight="1" ht="11.549999999999999">
      <c r="A194" s="994"/>
      <c r="B194" s="994"/>
      <c r="C194" s="994"/>
      <c r="D194" s="994"/>
      <c r="E194" s="994"/>
      <c r="F194" s="1635"/>
      <c r="H194" s="1635"/>
      <c r="N194" s="1639"/>
      <c r="O194" s="1639"/>
      <c r="P194" s="1639"/>
      <c r="Q194" s="1635"/>
      <c r="S194" s="1635"/>
      <c r="V194" s="1635"/>
      <c r="W194" s="1635"/>
      <c r="X194" s="1635"/>
      <c r="Y194" s="1635"/>
      <c r="AA194" s="1635"/>
      <c r="AB194" s="1635"/>
      <c r="AC194" s="1635"/>
      <c r="AD194" s="1635"/>
      <c r="AE194" s="1635"/>
      <c r="AF194" s="1635"/>
      <c r="AG194" s="1635"/>
      <c r="AH194" s="1635"/>
      <c r="AI194" s="1635"/>
      <c r="AJ194" s="1635"/>
      <c r="AK194" s="1635"/>
      <c r="AL194" s="1635"/>
      <c r="AM194" s="1635"/>
      <c r="AN194" s="1635">
        <v>11</v>
      </c>
    </row>
    <row customHeight="1" ht="11.549999999999999">
      <c r="A195" s="994"/>
      <c r="B195" s="994"/>
      <c r="C195" s="994"/>
      <c r="D195" s="994"/>
      <c r="E195" s="994"/>
      <c r="F195" s="1635"/>
      <c r="H195" s="1635"/>
      <c r="N195" s="1639"/>
      <c r="O195" s="1639"/>
      <c r="P195" s="1639"/>
      <c r="Q195" s="1635"/>
      <c r="S195" s="1635"/>
      <c r="V195" s="1635"/>
      <c r="W195" s="1635"/>
      <c r="X195" s="1635"/>
      <c r="Y195" s="1635"/>
      <c r="AA195" s="1635"/>
      <c r="AB195" s="1635"/>
      <c r="AC195" s="1635"/>
      <c r="AD195" s="1635"/>
      <c r="AE195" s="1635"/>
      <c r="AF195" s="1635"/>
      <c r="AG195" s="1635"/>
      <c r="AH195" s="1635"/>
      <c r="AI195" s="1635"/>
      <c r="AJ195" s="1635"/>
      <c r="AK195" s="1635"/>
      <c r="AL195" s="1635"/>
      <c r="AM195" s="1635"/>
      <c r="AN195" s="1635">
        <v>11</v>
      </c>
    </row>
    <row customHeight="1" ht="11.549999999999999">
      <c r="A196" s="994"/>
      <c r="B196" s="994"/>
      <c r="C196" s="994"/>
      <c r="D196" s="994"/>
      <c r="E196" s="994"/>
      <c r="F196" s="1635"/>
      <c r="H196" s="1635"/>
      <c r="N196" s="1639"/>
      <c r="O196" s="1639"/>
      <c r="P196" s="1639"/>
      <c r="Q196" s="1635"/>
      <c r="S196" s="1635"/>
      <c r="V196" s="1635"/>
      <c r="W196" s="1635"/>
      <c r="X196" s="1635"/>
      <c r="Y196" s="1635"/>
      <c r="AA196" s="1635"/>
      <c r="AB196" s="1635"/>
      <c r="AC196" s="1635"/>
      <c r="AD196" s="1635"/>
      <c r="AE196" s="1635"/>
      <c r="AF196" s="1635"/>
      <c r="AG196" s="1635"/>
      <c r="AH196" s="1635"/>
      <c r="AI196" s="1635"/>
      <c r="AJ196" s="1635"/>
      <c r="AK196" s="1635"/>
      <c r="AL196" s="1635"/>
      <c r="AM196" s="1635"/>
      <c r="AN196" s="1635">
        <v>11</v>
      </c>
    </row>
    <row customHeight="1" ht="11.549999999999999">
      <c r="A197" s="994"/>
      <c r="B197" s="994"/>
      <c r="C197" s="994"/>
      <c r="D197" s="994"/>
      <c r="E197" s="994"/>
      <c r="F197" s="1635"/>
      <c r="H197" s="1635"/>
      <c r="N197" s="1639"/>
      <c r="O197" s="1639"/>
      <c r="P197" s="1639"/>
      <c r="Q197" s="1635"/>
      <c r="S197" s="1635"/>
      <c r="V197" s="1635"/>
      <c r="W197" s="1635"/>
      <c r="X197" s="1635"/>
      <c r="Y197" s="1635"/>
      <c r="AA197" s="1635"/>
      <c r="AB197" s="1635"/>
      <c r="AC197" s="1635"/>
      <c r="AD197" s="1635"/>
      <c r="AE197" s="1635"/>
      <c r="AF197" s="1635"/>
      <c r="AG197" s="1635"/>
      <c r="AH197" s="1635"/>
      <c r="AI197" s="1635"/>
      <c r="AJ197" s="1635"/>
      <c r="AK197" s="1635"/>
      <c r="AL197" s="1635"/>
      <c r="AM197" s="1635"/>
      <c r="AN197" s="1635">
        <v>11</v>
      </c>
    </row>
    <row customHeight="1" ht="11.549999999999999">
      <c r="A198" s="994"/>
      <c r="B198" s="994"/>
      <c r="C198" s="994"/>
      <c r="D198" s="994"/>
      <c r="E198" s="994"/>
      <c r="F198" s="1635"/>
      <c r="H198" s="1635"/>
      <c r="N198" s="1639"/>
      <c r="O198" s="1639"/>
      <c r="P198" s="1639"/>
      <c r="Q198" s="1635"/>
      <c r="S198" s="1635"/>
      <c r="V198" s="1635"/>
      <c r="W198" s="1635"/>
      <c r="X198" s="1635"/>
      <c r="Y198" s="1635"/>
      <c r="AA198" s="1635"/>
      <c r="AB198" s="1635"/>
      <c r="AC198" s="1635"/>
      <c r="AD198" s="1635"/>
      <c r="AE198" s="1635"/>
      <c r="AF198" s="1635"/>
      <c r="AG198" s="1635"/>
      <c r="AH198" s="1635"/>
      <c r="AI198" s="1635"/>
      <c r="AJ198" s="1635"/>
      <c r="AK198" s="1635"/>
      <c r="AL198" s="1635"/>
      <c r="AM198" s="1635"/>
      <c r="AN198" s="1635">
        <v>11</v>
      </c>
    </row>
    <row customHeight="1" ht="11.549999999999999">
      <c r="A199" s="994"/>
      <c r="B199" s="994"/>
      <c r="C199" s="994"/>
      <c r="D199" s="994"/>
      <c r="E199" s="994"/>
      <c r="F199" s="1635"/>
      <c r="H199" s="1635"/>
      <c r="N199" s="1639"/>
      <c r="O199" s="1639"/>
      <c r="P199" s="1639"/>
      <c r="Q199" s="1635"/>
      <c r="S199" s="1635"/>
      <c r="V199" s="1635"/>
      <c r="W199" s="1635"/>
      <c r="X199" s="1635"/>
      <c r="Y199" s="1635"/>
      <c r="AA199" s="1635"/>
      <c r="AB199" s="1635"/>
      <c r="AC199" s="1635"/>
      <c r="AD199" s="1635"/>
      <c r="AE199" s="1635"/>
      <c r="AF199" s="1635"/>
      <c r="AG199" s="1635"/>
      <c r="AH199" s="1635"/>
      <c r="AI199" s="1635"/>
      <c r="AJ199" s="1635"/>
      <c r="AK199" s="1635"/>
      <c r="AL199" s="1635"/>
      <c r="AM199" s="1635"/>
      <c r="AN199" s="1635">
        <v>11</v>
      </c>
    </row>
    <row customHeight="1" ht="11.549999999999999">
      <c r="A200" s="994"/>
      <c r="B200" s="994"/>
      <c r="C200" s="994"/>
      <c r="D200" s="994"/>
      <c r="E200" s="994"/>
      <c r="F200" s="1635"/>
      <c r="H200" s="1635"/>
      <c r="N200" s="1639"/>
      <c r="O200" s="1639"/>
      <c r="P200" s="1639"/>
      <c r="Q200" s="1635"/>
      <c r="S200" s="1635"/>
      <c r="V200" s="1635"/>
      <c r="W200" s="1635"/>
      <c r="X200" s="1635"/>
      <c r="Y200" s="1635"/>
      <c r="AA200" s="1635"/>
      <c r="AB200" s="1635"/>
      <c r="AC200" s="1635"/>
      <c r="AD200" s="1635"/>
      <c r="AE200" s="1635"/>
      <c r="AF200" s="1635"/>
      <c r="AG200" s="1635"/>
      <c r="AH200" s="1635"/>
      <c r="AI200" s="1635"/>
      <c r="AJ200" s="1635"/>
      <c r="AK200" s="1635"/>
      <c r="AL200" s="1635"/>
      <c r="AM200" s="1635"/>
      <c r="AN200" s="1635">
        <v>11</v>
      </c>
    </row>
    <row customHeight="1" ht="11.549999999999999">
      <c r="A201" s="994"/>
      <c r="B201" s="994"/>
      <c r="C201" s="994"/>
      <c r="D201" s="994"/>
      <c r="E201" s="994"/>
      <c r="F201" s="1635"/>
      <c r="H201" s="1635"/>
      <c r="N201" s="1639"/>
      <c r="O201" s="1639"/>
      <c r="P201" s="1639"/>
      <c r="Q201" s="1635"/>
      <c r="S201" s="1635"/>
      <c r="V201" s="1635"/>
      <c r="W201" s="1635"/>
      <c r="X201" s="1635"/>
      <c r="Y201" s="1635"/>
      <c r="AA201" s="1635"/>
      <c r="AB201" s="1635"/>
      <c r="AC201" s="1635"/>
      <c r="AD201" s="1635"/>
      <c r="AE201" s="1635"/>
      <c r="AF201" s="1635"/>
      <c r="AG201" s="1635"/>
      <c r="AH201" s="1635"/>
      <c r="AI201" s="1635"/>
      <c r="AJ201" s="1635"/>
      <c r="AK201" s="1635"/>
      <c r="AL201" s="1635"/>
      <c r="AM201" s="1635"/>
      <c r="AN201" s="1635">
        <v>11</v>
      </c>
    </row>
    <row customHeight="1" ht="11.549999999999999">
      <c r="A202" s="994"/>
      <c r="B202" s="994"/>
      <c r="C202" s="994"/>
      <c r="D202" s="994"/>
      <c r="E202" s="994"/>
      <c r="F202" s="1635"/>
      <c r="H202" s="1635"/>
      <c r="N202" s="1639"/>
      <c r="O202" s="1639"/>
      <c r="P202" s="1639"/>
      <c r="Q202" s="1635"/>
      <c r="S202" s="1635"/>
      <c r="V202" s="1635"/>
      <c r="W202" s="1635"/>
      <c r="X202" s="1635"/>
      <c r="Y202" s="1635"/>
      <c r="AA202" s="1635"/>
      <c r="AB202" s="1635"/>
      <c r="AC202" s="1635"/>
      <c r="AD202" s="1635"/>
      <c r="AE202" s="1635"/>
      <c r="AF202" s="1635"/>
      <c r="AG202" s="1635"/>
      <c r="AH202" s="1635"/>
      <c r="AI202" s="1635"/>
      <c r="AJ202" s="1635"/>
      <c r="AK202" s="1635"/>
      <c r="AL202" s="1635"/>
      <c r="AM202" s="1635"/>
      <c r="AN202" s="1635">
        <v>11</v>
      </c>
    </row>
    <row customHeight="1" ht="11.549999999999999">
      <c r="A203" s="994"/>
      <c r="B203" s="994"/>
      <c r="C203" s="994"/>
      <c r="D203" s="994"/>
      <c r="E203" s="994"/>
      <c r="F203" s="1635"/>
      <c r="H203" s="1635"/>
      <c r="N203" s="1639"/>
      <c r="O203" s="1639"/>
      <c r="P203" s="1639"/>
      <c r="Q203" s="1635"/>
      <c r="S203" s="1635"/>
      <c r="V203" s="1635"/>
      <c r="W203" s="1635"/>
      <c r="X203" s="1635"/>
      <c r="Y203" s="1635"/>
      <c r="AA203" s="1635"/>
      <c r="AB203" s="1635"/>
      <c r="AC203" s="1635"/>
      <c r="AD203" s="1635"/>
      <c r="AE203" s="1635"/>
      <c r="AF203" s="1635"/>
      <c r="AG203" s="1635"/>
      <c r="AH203" s="1635"/>
      <c r="AI203" s="1635"/>
      <c r="AJ203" s="1635"/>
      <c r="AK203" s="1635"/>
      <c r="AL203" s="1635"/>
      <c r="AM203" s="1635"/>
      <c r="AN203" s="1635">
        <v>11</v>
      </c>
    </row>
    <row customHeight="1" ht="12.75" hidden="1">
      <c r="A204" s="991" t="s">
        <v>82</v>
      </c>
      <c r="B204" s="991" t="s">
        <v>159</v>
      </c>
      <c r="C204" s="991" t="s">
        <v>159</v>
      </c>
      <c r="D204" s="991" t="s">
        <v>159</v>
      </c>
      <c r="E204" s="991" t="s">
        <v>159</v>
      </c>
      <c r="F204" s="1639">
        <v>16</v>
      </c>
      <c r="G204" s="1640">
        <v>0</v>
      </c>
      <c r="H204" s="1639">
        <v>3</v>
      </c>
      <c r="I204" s="1635">
        <v>7</v>
      </c>
      <c r="J204" s="1635">
        <v>56</v>
      </c>
      <c r="K204" s="1635">
        <v>10</v>
      </c>
      <c r="L204" s="1635">
        <v>40</v>
      </c>
      <c r="M204" s="1635">
        <v>40</v>
      </c>
      <c r="N204" s="1639">
        <v>40</v>
      </c>
      <c r="O204" s="1639">
        <v>40</v>
      </c>
      <c r="P204" s="1639">
        <v>40</v>
      </c>
      <c r="Q204" s="1370">
        <v>9</v>
      </c>
      <c r="R204" s="1635">
        <v>102</v>
      </c>
      <c r="S204" s="1370">
        <v>9</v>
      </c>
      <c r="T204" s="1640">
        <v>5</v>
      </c>
      <c r="U204" s="1640">
        <v>3</v>
      </c>
      <c r="V204" s="1370">
        <v>3</v>
      </c>
      <c r="W204" s="1370">
        <v>3</v>
      </c>
      <c r="X204" s="1370">
        <v>3</v>
      </c>
      <c r="Y204" s="1370">
        <v>3</v>
      </c>
      <c r="Z204" s="1640">
        <v>10</v>
      </c>
      <c r="AA204" s="1370">
        <v>34</v>
      </c>
      <c r="AB204" s="1370">
        <v>9</v>
      </c>
      <c r="AC204" s="548">
        <v>8</v>
      </c>
      <c r="AD204" s="1370">
        <v>8</v>
      </c>
      <c r="AE204" s="1370">
        <v>8</v>
      </c>
      <c r="AF204" s="1370">
        <v>8</v>
      </c>
      <c r="AG204" s="1370">
        <v>8</v>
      </c>
      <c r="AH204" s="1370">
        <v>8</v>
      </c>
      <c r="AI204" s="1636">
        <v>8</v>
      </c>
      <c r="AJ204" s="1636">
        <v>8</v>
      </c>
      <c r="AK204" s="1636">
        <v>8</v>
      </c>
      <c r="AL204" s="1636">
        <v>8</v>
      </c>
      <c r="AM204" s="1636">
        <v>8</v>
      </c>
      <c r="AN204" s="1635">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1B237-BE01-CC17-B621-0.AC77C86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697</v>
      </c>
      <c r="C2" s="2057" t="s">
        <v>698</v>
      </c>
      <c r="D2" s="2056" t="s">
        <v>637</v>
      </c>
      <c r="E2" s="2062">
        <f>I2-3</f>
        <v>-3</v>
      </c>
      <c r="F2" s="2062">
        <f>J2</f>
        <v>0</v>
      </c>
      <c r="H2" s="1734" t="s">
        <v>122</v>
      </c>
      <c r="I2" s="2028"/>
      <c r="J2" s="1686"/>
      <c r="K2" s="2022" t="s">
        <v>313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699</v>
      </c>
      <c r="J5" s="2252"/>
      <c r="K5" s="2252"/>
      <c r="L5" s="2252"/>
      <c r="M5" s="270"/>
      <c r="W5" s="1635">
        <v>48</v>
      </c>
    </row>
    <row customHeight="1" ht="18">
      <c r="H6" s="380"/>
      <c r="I6" s="2253" t="str">
        <f>IF(org=0,"Не определено",org)</f>
        <v>Филиал "Уренгойская ГРЭС" АО "Интер РАО - Электрогенерация"</v>
      </c>
      <c r="J6" s="2253"/>
      <c r="K6" s="2253"/>
      <c r="L6" s="2253"/>
      <c r="M6" s="270"/>
      <c r="W6" s="1635">
        <v>17</v>
      </c>
    </row>
    <row customHeight="1" ht="14.699999999999998">
      <c r="H7" s="380"/>
      <c r="I7" s="461"/>
      <c r="J7" s="467"/>
      <c r="K7" s="467"/>
      <c r="L7" s="756"/>
      <c r="M7" s="197"/>
      <c r="W7" s="1635">
        <v>14</v>
      </c>
    </row>
    <row customHeight="1" ht="14.699999999999998">
      <c r="H8" s="380"/>
      <c r="I8" s="2390" t="s">
        <v>307</v>
      </c>
      <c r="J8" s="2391"/>
      <c r="K8" s="2391"/>
      <c r="L8" s="2392"/>
      <c r="M8" s="2393" t="s">
        <v>308</v>
      </c>
      <c r="W8" s="1635">
        <v>14</v>
      </c>
    </row>
    <row customHeight="1" ht="35.699999999999996">
      <c r="E9" s="2055" t="s">
        <v>628</v>
      </c>
      <c r="F9" s="2055" t="s">
        <v>634</v>
      </c>
      <c r="H9" s="380"/>
      <c r="I9" s="2029" t="s">
        <v>88</v>
      </c>
      <c r="J9" s="2030" t="s">
        <v>309</v>
      </c>
      <c r="K9" s="2068" t="s">
        <v>573</v>
      </c>
      <c r="L9" s="2069" t="s">
        <v>310</v>
      </c>
      <c r="M9" s="2393"/>
      <c r="W9" s="1635">
        <v>34</v>
      </c>
    </row>
    <row customHeight="1" ht="35.699999999999996">
      <c r="B10" s="2057" t="s">
        <v>700</v>
      </c>
      <c r="C10" s="2057" t="s">
        <v>701</v>
      </c>
      <c r="D10" s="2056" t="s">
        <v>637</v>
      </c>
      <c r="E10" s="2060" t="s">
        <v>638</v>
      </c>
      <c r="F10" s="2060" t="s">
        <v>638</v>
      </c>
      <c r="H10" s="380"/>
      <c r="I10" s="2028" t="s">
        <v>109</v>
      </c>
      <c r="J10" s="1890" t="s">
        <v>702</v>
      </c>
      <c r="K10" s="2022" t="s">
        <v>313</v>
      </c>
      <c r="L10" s="822"/>
      <c r="M10" s="301" t="s">
        <v>703</v>
      </c>
      <c r="W10" s="1635">
        <v>34</v>
      </c>
    </row>
    <row customHeight="1" ht="50.25">
      <c r="B11" s="2057" t="s">
        <v>704</v>
      </c>
      <c r="C11" s="2057" t="s">
        <v>705</v>
      </c>
      <c r="D11" s="2056" t="s">
        <v>637</v>
      </c>
      <c r="E11" s="2060" t="s">
        <v>638</v>
      </c>
      <c r="F11" s="2060" t="s">
        <v>638</v>
      </c>
      <c r="H11" s="380"/>
      <c r="I11" s="2028" t="s">
        <v>110</v>
      </c>
      <c r="J11" s="1890" t="s">
        <v>706</v>
      </c>
      <c r="K11" s="2022" t="s">
        <v>313</v>
      </c>
      <c r="L11" s="822"/>
      <c r="M11" s="301" t="s">
        <v>703</v>
      </c>
      <c r="W11" s="1635">
        <v>48</v>
      </c>
    </row>
    <row customHeight="1" ht="48.29999999999999">
      <c r="B12" s="2057" t="s">
        <v>707</v>
      </c>
      <c r="C12" s="2057" t="s">
        <v>708</v>
      </c>
      <c r="D12" s="2056" t="s">
        <v>637</v>
      </c>
      <c r="E12" s="2060" t="s">
        <v>638</v>
      </c>
      <c r="F12" s="2060" t="s">
        <v>638</v>
      </c>
      <c r="H12" s="1692"/>
      <c r="I12" s="2028" t="s">
        <v>90</v>
      </c>
      <c r="J12" s="2035" t="s">
        <v>709</v>
      </c>
      <c r="K12" s="2022" t="s">
        <v>313</v>
      </c>
      <c r="L12" s="822"/>
      <c r="M12" s="301" t="s">
        <v>710</v>
      </c>
      <c r="N12" s="1628"/>
      <c r="P12" s="1635"/>
      <c r="W12" s="1635">
        <v>46</v>
      </c>
    </row>
    <row customHeight="1" ht="14.699999999999998">
      <c r="E13" s="347"/>
      <c r="H13" s="380"/>
      <c r="I13" s="351"/>
      <c r="J13" s="655" t="s">
        <v>711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158</v>
      </c>
      <c r="F16" s="2059" t="s">
        <v>158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DA858-653B-9EB7-F96E-0.567E1566}"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10.421875" hidden="1" customWidth="1"/>
  </cols>
  <sheetData>
    <row s="1370" customFormat="1" customHeight="1" ht="22.5" hidden="1">
      <c r="A1" s="991"/>
      <c r="C1" s="1640"/>
      <c r="D1" s="541"/>
      <c r="H1" s="1164">
        <v>4</v>
      </c>
      <c r="I1" s="1164">
        <v>4</v>
      </c>
      <c r="J1" s="1370">
        <v>4</v>
      </c>
      <c r="K1" s="1370">
        <v>4</v>
      </c>
      <c r="L1" s="1370">
        <v>4</v>
      </c>
      <c r="O1" s="1640"/>
      <c r="P1" s="1640"/>
      <c r="U1" s="1640"/>
      <c r="AI1" s="1164" t="s">
        <v>14</v>
      </c>
    </row>
    <row s="1370" customFormat="1" customHeight="1" ht="22.5" hidden="1">
      <c r="A2" s="991"/>
      <c r="C2" s="1640"/>
      <c r="D2" s="542"/>
      <c r="E2" s="1641"/>
      <c r="F2" s="544"/>
      <c r="G2" s="1643" t="s">
        <v>559</v>
      </c>
      <c r="H2" s="545"/>
      <c r="I2" s="545"/>
      <c r="J2" s="755"/>
      <c r="K2" s="755"/>
      <c r="L2" s="755"/>
      <c r="M2" s="546" t="s">
        <v>712</v>
      </c>
      <c r="N2" s="547"/>
      <c r="O2" s="1640"/>
      <c r="P2" s="1640"/>
      <c r="U2" s="1640"/>
      <c r="X2" s="548"/>
      <c r="AD2" s="1636"/>
      <c r="AE2" s="1636"/>
      <c r="AF2" s="1636"/>
      <c r="AG2" s="1636"/>
      <c r="AH2" s="1636"/>
      <c r="AI2" s="1164">
        <v>0</v>
      </c>
    </row>
    <row customHeight="1" ht="11.25" hidden="1">
      <c r="J3" s="1639"/>
      <c r="K3" s="1639"/>
      <c r="L3" s="1639"/>
      <c r="AI3" s="1635">
        <v>0</v>
      </c>
    </row>
    <row s="1636" customFormat="1" customHeight="1" ht="11.25" hidden="1">
      <c r="A4" s="991"/>
      <c r="B4" s="1164"/>
      <c r="C4" s="1640"/>
      <c r="D4" s="366"/>
      <c r="J4" s="1636"/>
      <c r="K4" s="1636"/>
      <c r="L4" s="1636"/>
      <c r="M4" s="1636">
        <v>4</v>
      </c>
      <c r="N4" s="1164"/>
      <c r="O4" s="1640"/>
      <c r="P4" s="1640"/>
      <c r="Q4" s="1164"/>
      <c r="R4" s="1164"/>
      <c r="S4" s="1164"/>
      <c r="T4" s="1164"/>
      <c r="U4" s="1640"/>
      <c r="V4" s="1164"/>
      <c r="W4" s="1164"/>
      <c r="X4" s="548"/>
      <c r="Y4" s="1164"/>
      <c r="Z4" s="1164"/>
      <c r="AA4" s="1164"/>
      <c r="AB4" s="1164"/>
      <c r="AC4" s="1164"/>
      <c r="AI4" s="1636">
        <v>0</v>
      </c>
    </row>
    <row customHeight="1" ht="11.549999999999999">
      <c r="J5" s="1639"/>
      <c r="K5" s="1639"/>
      <c r="L5" s="1639"/>
      <c r="AI5" s="1635">
        <v>11</v>
      </c>
    </row>
    <row customHeight="1" ht="31.5">
      <c r="E6" s="2311" t="s">
        <v>713</v>
      </c>
      <c r="F6" s="2311"/>
      <c r="G6" s="2311"/>
      <c r="H6" s="2311"/>
      <c r="I6" s="2311"/>
      <c r="J6" s="2311"/>
      <c r="K6" s="2311"/>
      <c r="L6" s="2311"/>
      <c r="M6" s="560"/>
      <c r="AI6" s="1635">
        <v>30</v>
      </c>
    </row>
    <row customHeight="1" ht="11.549999999999999">
      <c r="E7" s="2253" t="str">
        <f>IF(org=0,"Не определено",org)</f>
        <v>Филиал "Уренгойская ГРЭС" АО "Интер РАО - Электрогенерация"</v>
      </c>
      <c r="F7" s="2253"/>
      <c r="G7" s="2253"/>
      <c r="H7" s="2253"/>
      <c r="I7" s="2253"/>
      <c r="J7" s="2253"/>
      <c r="K7" s="2253"/>
      <c r="L7" s="2253"/>
      <c r="AI7" s="1635">
        <v>11</v>
      </c>
    </row>
    <row customHeight="1" ht="11.549999999999999">
      <c r="E8" s="1139"/>
      <c r="F8" s="1139"/>
      <c r="G8" s="1139"/>
      <c r="H8" s="1139"/>
      <c r="I8" s="1139"/>
      <c r="J8" s="1140" t="s">
        <v>22</v>
      </c>
      <c r="K8" s="1140" t="s">
        <v>22</v>
      </c>
      <c r="L8" s="1140" t="s">
        <v>22</v>
      </c>
      <c r="AI8" s="1635">
        <v>11</v>
      </c>
    </row>
    <row s="1646" customFormat="1" customHeight="1" ht="4.2">
      <c r="A9" s="1171"/>
      <c r="D9" s="1646"/>
      <c r="H9" s="893"/>
      <c r="I9" s="893" t="s">
        <v>117</v>
      </c>
      <c r="J9" s="893" t="s">
        <v>124</v>
      </c>
      <c r="K9" s="893" t="s">
        <v>127</v>
      </c>
      <c r="L9" s="893" t="s">
        <v>129</v>
      </c>
      <c r="AI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397" t="str">
        <f>IF(L9="","",INDEX(DIFFERENTIATION_UNMERGE_VD,MATCH(L9,DIFFERENTIATION_ID_DIFF,0)))</f>
        <v>Производство. Теплоноситель; Передача. Теплоноситель; Сбыт. Теплоноситель</v>
      </c>
      <c r="M10" s="2131"/>
      <c r="AI10" s="1635">
        <v>11</v>
      </c>
    </row>
    <row customHeight="1" ht="11.549999999999999">
      <c r="E11" s="715"/>
      <c r="F11" s="2371" t="s">
        <v>571</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без дифференциации</v>
      </c>
      <c r="K11" s="2397" t="str">
        <f>IF(K9="","",INDEX(DIFFERENTIATION_UNMERGE_AREA,MATCH(K9,DIFFERENTIATION_ID_DIFF,0)))</f>
        <v>без дифференциации</v>
      </c>
      <c r="L11" s="2397" t="str">
        <f>IF(L9="","",INDEX(DIFFERENTIATION_UNMERGE_AREA,MATCH(L9,DIFFERENTIATION_ID_DIFF,0)))</f>
        <v>без дифференциации</v>
      </c>
      <c r="M11" s="2131"/>
      <c r="AI11" s="1635">
        <v>11</v>
      </c>
    </row>
    <row customHeight="1" ht="1.05">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потребителям района Лимбяяха</v>
      </c>
      <c r="K12" s="1667" t="str">
        <f>IF(K9="","",INDEX(DIFFERENTIATION_UNMERGE_SYSTEM,MATCH(K9,DIFFERENTIATION_ID_DIFF,0)))</f>
        <v>для АО "Уренгойтеплогенерация-1"</v>
      </c>
      <c r="L12" s="1667" t="str">
        <f>IF(L9="","",INDEX(DIFFERENTIATION_UNMERGE_SYSTEM,MATCH(L9,DIFFERENTIATION_ID_DIFF,0)))</f>
        <v>без дифференциации</v>
      </c>
      <c r="M12" s="2131"/>
      <c r="AI12" s="1635">
        <v>1</v>
      </c>
    </row>
    <row customHeight="1" ht="11.549999999999999">
      <c r="E13" s="2373" t="s">
        <v>307</v>
      </c>
      <c r="F13" s="2374"/>
      <c r="G13" s="2374"/>
      <c r="H13" s="1555"/>
      <c r="I13" s="1555"/>
      <c r="J13" s="2371"/>
      <c r="K13" s="2371"/>
      <c r="L13" s="2371"/>
      <c r="M13" s="2131"/>
      <c r="AI13" s="1635">
        <v>11</v>
      </c>
    </row>
    <row customHeight="1" ht="24">
      <c r="E14" s="1643" t="s">
        <v>88</v>
      </c>
      <c r="F14" s="1638" t="s">
        <v>309</v>
      </c>
      <c r="G14" s="1638" t="s">
        <v>573</v>
      </c>
      <c r="H14" s="1638" t="s">
        <v>310</v>
      </c>
      <c r="I14" s="1638" t="s">
        <v>310</v>
      </c>
      <c r="J14" s="2316" t="s">
        <v>310</v>
      </c>
      <c r="K14" s="2316" t="s">
        <v>310</v>
      </c>
      <c r="L14" s="2316" t="s">
        <v>310</v>
      </c>
      <c r="M14" s="2131"/>
      <c r="AI14" s="1635">
        <v>23</v>
      </c>
    </row>
    <row customHeight="1" ht="19.95">
      <c r="D15" s="1642"/>
      <c r="E15" s="1634" t="s">
        <v>109</v>
      </c>
      <c r="F15" s="711" t="s">
        <v>714</v>
      </c>
      <c r="G15" s="1650" t="s">
        <v>559</v>
      </c>
      <c r="H15" s="561"/>
      <c r="I15" s="561"/>
      <c r="J15" s="561"/>
      <c r="K15" s="561"/>
      <c r="L15" s="561"/>
      <c r="M15" s="293" t="s">
        <v>715</v>
      </c>
      <c r="N15" s="547" t="s">
        <v>640</v>
      </c>
      <c r="AI15" s="1635">
        <v>19</v>
      </c>
    </row>
    <row customHeight="1" ht="35.699999999999996">
      <c r="D16" s="1642"/>
      <c r="E16" s="1634" t="s">
        <v>110</v>
      </c>
      <c r="F16" s="711" t="s">
        <v>716</v>
      </c>
      <c r="G16" s="1650" t="s">
        <v>559</v>
      </c>
      <c r="H16" s="562">
        <f>SUM(H17,H20:H32)</f>
        <v>0</v>
      </c>
      <c r="I16" s="562">
        <f>SUM(I17,I20,I23,I26,I29:I32)</f>
        <v>0</v>
      </c>
      <c r="J16" s="562">
        <f>SUM(J17,J20:J32)</f>
        <v>0</v>
      </c>
      <c r="K16" s="562">
        <f>SUM(K17,K20:K32)</f>
        <v>0</v>
      </c>
      <c r="L16" s="562">
        <f>SUM(L17,L20:L32)</f>
        <v>0</v>
      </c>
      <c r="M16" s="293" t="s">
        <v>717</v>
      </c>
      <c r="N16" s="547" t="s">
        <v>640</v>
      </c>
      <c r="AI16" s="1635">
        <v>34</v>
      </c>
    </row>
    <row customHeight="1" ht="19.95">
      <c r="D17" s="1642"/>
      <c r="E17" s="1668" t="s">
        <v>718</v>
      </c>
      <c r="F17" s="958" t="s">
        <v>719</v>
      </c>
      <c r="G17" s="1647" t="s">
        <v>559</v>
      </c>
      <c r="H17" s="561"/>
      <c r="I17" s="561"/>
      <c r="J17" s="561"/>
      <c r="K17" s="561"/>
      <c r="L17" s="561"/>
      <c r="M17" s="293" t="s">
        <v>720</v>
      </c>
      <c r="N17" s="547"/>
      <c r="AI17" s="1635">
        <v>19</v>
      </c>
    </row>
    <row customHeight="1" ht="24">
      <c r="D18" s="1642"/>
      <c r="E18" s="1668" t="s">
        <v>721</v>
      </c>
      <c r="F18" s="1654" t="s">
        <v>722</v>
      </c>
      <c r="G18" s="1647" t="s">
        <v>559</v>
      </c>
      <c r="H18" s="561"/>
      <c r="I18" s="561"/>
      <c r="J18" s="561"/>
      <c r="K18" s="561"/>
      <c r="L18" s="561"/>
      <c r="M18" s="293" t="s">
        <v>723</v>
      </c>
      <c r="N18" s="547"/>
      <c r="AI18" s="1635">
        <v>23</v>
      </c>
    </row>
    <row customHeight="1" ht="35.699999999999996">
      <c r="D19" s="1642"/>
      <c r="E19" s="1668" t="s">
        <v>724</v>
      </c>
      <c r="F19" s="1654" t="s">
        <v>725</v>
      </c>
      <c r="G19" s="1647" t="s">
        <v>559</v>
      </c>
      <c r="H19" s="561"/>
      <c r="I19" s="561"/>
      <c r="J19" s="561"/>
      <c r="K19" s="561"/>
      <c r="L19" s="561"/>
      <c r="M19" s="293"/>
      <c r="N19" s="547"/>
      <c r="AI19" s="1635">
        <v>34</v>
      </c>
    </row>
    <row customHeight="1" ht="19.95">
      <c r="D20" s="1642"/>
      <c r="E20" s="1668" t="s">
        <v>314</v>
      </c>
      <c r="F20" s="958" t="s">
        <v>726</v>
      </c>
      <c r="G20" s="1647" t="s">
        <v>559</v>
      </c>
      <c r="H20" s="561"/>
      <c r="I20" s="561"/>
      <c r="J20" s="561"/>
      <c r="K20" s="561"/>
      <c r="L20" s="561"/>
      <c r="M20" s="293" t="s">
        <v>727</v>
      </c>
      <c r="N20" s="547"/>
      <c r="AI20" s="1635">
        <v>19</v>
      </c>
    </row>
    <row customHeight="1" ht="19.95">
      <c r="D21" s="1642"/>
      <c r="E21" s="1668" t="s">
        <v>728</v>
      </c>
      <c r="F21" s="1654" t="s">
        <v>729</v>
      </c>
      <c r="G21" s="1647" t="s">
        <v>559</v>
      </c>
      <c r="H21" s="561"/>
      <c r="I21" s="561"/>
      <c r="J21" s="561"/>
      <c r="K21" s="561"/>
      <c r="L21" s="561"/>
      <c r="M21" s="293"/>
      <c r="N21" s="547"/>
      <c r="AI21" s="1635">
        <v>19</v>
      </c>
    </row>
    <row customHeight="1" ht="19.95">
      <c r="D22" s="1642"/>
      <c r="E22" s="1668" t="s">
        <v>730</v>
      </c>
      <c r="F22" s="1654" t="s">
        <v>731</v>
      </c>
      <c r="G22" s="1647" t="s">
        <v>559</v>
      </c>
      <c r="H22" s="561"/>
      <c r="I22" s="561"/>
      <c r="J22" s="561"/>
      <c r="K22" s="561"/>
      <c r="L22" s="561"/>
      <c r="M22" s="293"/>
      <c r="N22" s="547"/>
      <c r="AI22" s="1635">
        <v>19</v>
      </c>
    </row>
    <row customHeight="1" ht="24">
      <c r="D23" s="1642"/>
      <c r="E23" s="1668" t="s">
        <v>317</v>
      </c>
      <c r="F23" s="958" t="s">
        <v>732</v>
      </c>
      <c r="G23" s="1647" t="s">
        <v>559</v>
      </c>
      <c r="H23" s="561"/>
      <c r="I23" s="561"/>
      <c r="J23" s="561"/>
      <c r="K23" s="561"/>
      <c r="L23" s="561"/>
      <c r="M23" s="293" t="s">
        <v>733</v>
      </c>
      <c r="N23" s="547"/>
      <c r="AI23" s="1635">
        <v>23</v>
      </c>
    </row>
    <row customHeight="1" ht="19.95">
      <c r="D24" s="1642"/>
      <c r="E24" s="1668" t="s">
        <v>734</v>
      </c>
      <c r="F24" s="1654" t="s">
        <v>735</v>
      </c>
      <c r="G24" s="1647" t="s">
        <v>559</v>
      </c>
      <c r="H24" s="561"/>
      <c r="I24" s="561"/>
      <c r="J24" s="561"/>
      <c r="K24" s="561"/>
      <c r="L24" s="561"/>
      <c r="M24" s="293"/>
      <c r="N24" s="547"/>
      <c r="AI24" s="1635">
        <v>19</v>
      </c>
    </row>
    <row customHeight="1" ht="35.699999999999996">
      <c r="D25" s="1642"/>
      <c r="E25" s="1668" t="s">
        <v>736</v>
      </c>
      <c r="F25" s="1654" t="s">
        <v>737</v>
      </c>
      <c r="G25" s="1647" t="s">
        <v>559</v>
      </c>
      <c r="H25" s="561"/>
      <c r="I25" s="561"/>
      <c r="J25" s="561"/>
      <c r="K25" s="561"/>
      <c r="L25" s="561"/>
      <c r="M25" s="293"/>
      <c r="N25" s="547"/>
      <c r="AI25" s="1635">
        <v>34</v>
      </c>
    </row>
    <row customHeight="1" ht="24">
      <c r="D26" s="1642"/>
      <c r="E26" s="1668" t="s">
        <v>738</v>
      </c>
      <c r="F26" s="958" t="s">
        <v>739</v>
      </c>
      <c r="G26" s="1647" t="s">
        <v>559</v>
      </c>
      <c r="H26" s="561"/>
      <c r="I26" s="561"/>
      <c r="J26" s="561"/>
      <c r="K26" s="561"/>
      <c r="L26" s="561"/>
      <c r="M26" s="293" t="s">
        <v>740</v>
      </c>
      <c r="N26" s="547"/>
      <c r="AI26" s="1635">
        <v>23</v>
      </c>
    </row>
    <row customHeight="1" ht="19.95">
      <c r="D27" s="1642"/>
      <c r="E27" s="1679" t="s">
        <v>741</v>
      </c>
      <c r="F27" s="1654" t="s">
        <v>742</v>
      </c>
      <c r="G27" s="1658" t="s">
        <v>559</v>
      </c>
      <c r="H27" s="1680"/>
      <c r="I27" s="1680"/>
      <c r="J27" s="1680"/>
      <c r="K27" s="1680"/>
      <c r="L27" s="1680"/>
      <c r="M27" s="293"/>
      <c r="N27" s="547"/>
      <c r="AI27" s="1635">
        <v>19</v>
      </c>
    </row>
    <row customHeight="1" ht="19.95">
      <c r="D28" s="1642"/>
      <c r="E28" s="1679" t="s">
        <v>743</v>
      </c>
      <c r="F28" s="1654" t="s">
        <v>744</v>
      </c>
      <c r="G28" s="1658" t="s">
        <v>559</v>
      </c>
      <c r="H28" s="1680"/>
      <c r="I28" s="1680"/>
      <c r="J28" s="1680"/>
      <c r="K28" s="1680"/>
      <c r="L28" s="1680"/>
      <c r="M28" s="293"/>
      <c r="N28" s="547"/>
      <c r="AI28" s="1635">
        <v>19</v>
      </c>
    </row>
    <row customHeight="1" ht="19.95">
      <c r="D29" s="1642"/>
      <c r="E29" s="1679" t="s">
        <v>745</v>
      </c>
      <c r="F29" s="958" t="s">
        <v>746</v>
      </c>
      <c r="G29" s="1658" t="s">
        <v>559</v>
      </c>
      <c r="H29" s="1680"/>
      <c r="I29" s="1680"/>
      <c r="J29" s="1680"/>
      <c r="K29" s="1680"/>
      <c r="L29" s="1680"/>
      <c r="M29" s="293"/>
      <c r="N29" s="547"/>
      <c r="AI29" s="1635">
        <v>19</v>
      </c>
    </row>
    <row customHeight="1" ht="19.95">
      <c r="D30" s="1642"/>
      <c r="E30" s="1679" t="s">
        <v>747</v>
      </c>
      <c r="F30" s="958" t="s">
        <v>748</v>
      </c>
      <c r="G30" s="1658" t="s">
        <v>559</v>
      </c>
      <c r="H30" s="1680"/>
      <c r="I30" s="1680"/>
      <c r="J30" s="1680"/>
      <c r="K30" s="1680"/>
      <c r="L30" s="1680"/>
      <c r="M30" s="293"/>
      <c r="N30" s="547"/>
      <c r="AI30" s="1635">
        <v>19</v>
      </c>
    </row>
    <row customHeight="1" ht="19.95">
      <c r="D31" s="1642"/>
      <c r="E31" s="1679" t="s">
        <v>749</v>
      </c>
      <c r="F31" s="958" t="s">
        <v>750</v>
      </c>
      <c r="G31" s="1658" t="s">
        <v>559</v>
      </c>
      <c r="H31" s="1680"/>
      <c r="I31" s="1680"/>
      <c r="J31" s="1680"/>
      <c r="K31" s="1680"/>
      <c r="L31" s="1680"/>
      <c r="M31" s="293"/>
      <c r="N31" s="547"/>
      <c r="AI31" s="1635">
        <v>19</v>
      </c>
    </row>
    <row s="1370" customFormat="1" customHeight="1" ht="35.699999999999996">
      <c r="A32" s="991"/>
      <c r="C32" s="1640"/>
      <c r="D32" s="1642"/>
      <c r="E32" s="1679" t="s">
        <v>751</v>
      </c>
      <c r="F32" s="958" t="s">
        <v>752</v>
      </c>
      <c r="G32" s="1648" t="s">
        <v>559</v>
      </c>
      <c r="H32" s="583">
        <f>SUM(H33:H34)</f>
        <v>0</v>
      </c>
      <c r="I32" s="583">
        <f>SUM(I33:I34)</f>
        <v>0</v>
      </c>
      <c r="J32" s="583">
        <f>SUM(J33:J34)</f>
        <v>0</v>
      </c>
      <c r="K32" s="583">
        <f>SUM(K33:K34)</f>
        <v>0</v>
      </c>
      <c r="L32" s="583">
        <f>SUM(L33:L34)</f>
        <v>0</v>
      </c>
      <c r="M32" s="293" t="s">
        <v>753</v>
      </c>
      <c r="N32" s="547"/>
      <c r="O32" s="1640"/>
      <c r="P32" s="1640"/>
      <c r="U32" s="1640"/>
      <c r="X32" s="548"/>
      <c r="AD32" s="1636"/>
      <c r="AE32" s="1636"/>
      <c r="AF32" s="1636"/>
      <c r="AG32" s="1636"/>
      <c r="AH32" s="1636"/>
      <c r="AI32" s="1164">
        <v>34</v>
      </c>
    </row>
    <row s="1646" customFormat="1" customHeight="1" ht="1.05">
      <c r="A33" s="1171"/>
      <c r="D33" s="552"/>
      <c r="E33" s="806" t="str">
        <f>E32&amp;".0"</f>
        <v>2.8.0</v>
      </c>
      <c r="F33" s="995"/>
      <c r="G33" s="555"/>
      <c r="H33" s="996"/>
      <c r="I33" s="996"/>
      <c r="J33" s="996"/>
      <c r="K33" s="996"/>
      <c r="L33" s="996"/>
      <c r="M33" s="997"/>
      <c r="AI33" s="1640">
        <v>1</v>
      </c>
    </row>
    <row s="1370" customFormat="1" customHeight="1" ht="19.95">
      <c r="A34" s="991"/>
      <c r="C34" s="1640"/>
      <c r="D34" s="1637"/>
      <c r="E34" s="574"/>
      <c r="F34" s="1670" t="s">
        <v>584</v>
      </c>
      <c r="G34" s="576"/>
      <c r="H34" s="577"/>
      <c r="I34" s="577"/>
      <c r="J34" s="2658"/>
      <c r="K34" s="2659"/>
      <c r="L34" s="2660"/>
      <c r="M34" s="305" t="s">
        <v>754</v>
      </c>
      <c r="N34" s="547"/>
      <c r="O34" s="1640"/>
      <c r="P34" s="1640"/>
      <c r="U34" s="1640"/>
      <c r="X34" s="548"/>
      <c r="AD34" s="1636"/>
      <c r="AE34" s="1636"/>
      <c r="AF34" s="1636"/>
      <c r="AG34" s="1636"/>
      <c r="AH34" s="1636"/>
      <c r="AI34" s="1164">
        <v>19</v>
      </c>
    </row>
    <row customHeight="1" ht="60">
      <c r="D35" s="1642"/>
      <c r="E35" s="1679" t="s">
        <v>755</v>
      </c>
      <c r="F35" s="958" t="s">
        <v>756</v>
      </c>
      <c r="G35" s="1658" t="s">
        <v>559</v>
      </c>
      <c r="H35" s="1680"/>
      <c r="I35" s="1680"/>
      <c r="J35" s="1680"/>
      <c r="K35" s="1680"/>
      <c r="L35" s="1680"/>
      <c r="M35" s="293" t="s">
        <v>757</v>
      </c>
      <c r="N35" s="547"/>
      <c r="AI35" s="1635">
        <v>57</v>
      </c>
    </row>
    <row s="1370" customFormat="1" customHeight="1" ht="24">
      <c r="A36" s="993" t="s">
        <v>585</v>
      </c>
      <c r="C36" s="1640"/>
      <c r="D36" s="1642"/>
      <c r="E36" s="1668" t="s">
        <v>90</v>
      </c>
      <c r="F36" s="711" t="s">
        <v>758</v>
      </c>
      <c r="G36" s="1647" t="s">
        <v>559</v>
      </c>
      <c r="H36" s="561"/>
      <c r="I36" s="561"/>
      <c r="J36" s="561"/>
      <c r="K36" s="561"/>
      <c r="L36" s="561"/>
      <c r="M36" s="293" t="s">
        <v>759</v>
      </c>
      <c r="N36" s="547"/>
      <c r="O36" s="1640"/>
      <c r="P36" s="1640"/>
      <c r="U36" s="1640"/>
      <c r="X36" s="548"/>
      <c r="AD36" s="1636"/>
      <c r="AE36" s="1636"/>
      <c r="AF36" s="1636"/>
      <c r="AG36" s="1636"/>
      <c r="AH36" s="1636"/>
      <c r="AI36" s="1164">
        <v>23</v>
      </c>
    </row>
    <row s="1370" customFormat="1" customHeight="1" ht="35.699999999999996">
      <c r="A37" s="993"/>
      <c r="C37" s="1640"/>
      <c r="D37" s="1642"/>
      <c r="E37" s="1668" t="s">
        <v>331</v>
      </c>
      <c r="F37" s="958" t="s">
        <v>760</v>
      </c>
      <c r="G37" s="1658"/>
      <c r="H37" s="561"/>
      <c r="I37" s="561"/>
      <c r="J37" s="561"/>
      <c r="K37" s="561"/>
      <c r="L37" s="561"/>
      <c r="M37" s="293"/>
      <c r="N37" s="547"/>
      <c r="O37" s="1640"/>
      <c r="P37" s="1640"/>
      <c r="U37" s="1640"/>
      <c r="X37" s="548"/>
      <c r="AD37" s="1636"/>
      <c r="AE37" s="1636"/>
      <c r="AF37" s="1636"/>
      <c r="AG37" s="1636"/>
      <c r="AH37" s="1636"/>
      <c r="AI37" s="1164">
        <v>34</v>
      </c>
    </row>
    <row s="1370" customFormat="1" customHeight="1" ht="19.95">
      <c r="A38" s="991"/>
      <c r="C38" s="1640"/>
      <c r="D38" s="579"/>
      <c r="E38" s="1668" t="s">
        <v>91</v>
      </c>
      <c r="F38" s="711" t="s">
        <v>761</v>
      </c>
      <c r="G38" s="1647" t="s">
        <v>559</v>
      </c>
      <c r="H38" s="561"/>
      <c r="I38" s="561"/>
      <c r="J38" s="561"/>
      <c r="K38" s="561"/>
      <c r="L38" s="561"/>
      <c r="M38" s="293" t="s">
        <v>762</v>
      </c>
      <c r="N38" s="547"/>
      <c r="O38" s="1640"/>
      <c r="P38" s="1640"/>
      <c r="U38" s="1640"/>
      <c r="X38" s="548"/>
      <c r="AD38" s="1636"/>
      <c r="AE38" s="1636"/>
      <c r="AF38" s="1636"/>
      <c r="AG38" s="1636"/>
      <c r="AH38" s="1636"/>
      <c r="AI38" s="1164">
        <v>19</v>
      </c>
    </row>
    <row s="1370" customFormat="1" customHeight="1" ht="24">
      <c r="A39" s="991"/>
      <c r="C39" s="1640"/>
      <c r="D39" s="579"/>
      <c r="E39" s="1668" t="s">
        <v>763</v>
      </c>
      <c r="F39" s="958" t="s">
        <v>764</v>
      </c>
      <c r="G39" s="1658" t="s">
        <v>559</v>
      </c>
      <c r="H39" s="561"/>
      <c r="I39" s="561"/>
      <c r="J39" s="561"/>
      <c r="K39" s="561"/>
      <c r="L39" s="561"/>
      <c r="M39" s="293" t="s">
        <v>765</v>
      </c>
      <c r="N39" s="547"/>
      <c r="O39" s="1640"/>
      <c r="P39" s="1640"/>
      <c r="U39" s="1640"/>
      <c r="X39" s="548"/>
      <c r="AD39" s="1636"/>
      <c r="AE39" s="1636"/>
      <c r="AF39" s="1636"/>
      <c r="AG39" s="1636"/>
      <c r="AH39" s="1636"/>
      <c r="AI39" s="1164">
        <v>23</v>
      </c>
    </row>
    <row s="1370" customFormat="1" customHeight="1" ht="24">
      <c r="A40" s="991"/>
      <c r="C40" s="1640"/>
      <c r="D40" s="1642"/>
      <c r="E40" s="1668" t="s">
        <v>766</v>
      </c>
      <c r="F40" s="1654" t="s">
        <v>767</v>
      </c>
      <c r="G40" s="1647" t="s">
        <v>559</v>
      </c>
      <c r="H40" s="561"/>
      <c r="I40" s="561"/>
      <c r="J40" s="561"/>
      <c r="K40" s="561"/>
      <c r="L40" s="561"/>
      <c r="M40" s="293" t="s">
        <v>768</v>
      </c>
      <c r="N40" s="547"/>
      <c r="O40" s="1640"/>
      <c r="P40" s="1640"/>
      <c r="U40" s="1640"/>
      <c r="X40" s="548"/>
      <c r="AD40" s="1636"/>
      <c r="AE40" s="1636"/>
      <c r="AF40" s="1636"/>
      <c r="AG40" s="1636"/>
      <c r="AH40" s="1636"/>
      <c r="AI40" s="1164">
        <v>23</v>
      </c>
    </row>
    <row s="1370" customFormat="1" customHeight="1" ht="24">
      <c r="A41" s="991"/>
      <c r="C41" s="1640"/>
      <c r="D41" s="1642"/>
      <c r="E41" s="1668" t="s">
        <v>769</v>
      </c>
      <c r="F41" s="1654" t="s">
        <v>770</v>
      </c>
      <c r="G41" s="1647" t="s">
        <v>559</v>
      </c>
      <c r="H41" s="561"/>
      <c r="I41" s="561"/>
      <c r="J41" s="561"/>
      <c r="K41" s="561"/>
      <c r="L41" s="561"/>
      <c r="M41" s="293" t="s">
        <v>771</v>
      </c>
      <c r="N41" s="547"/>
      <c r="O41" s="1640"/>
      <c r="P41" s="1640"/>
      <c r="U41" s="1640"/>
      <c r="X41" s="548"/>
      <c r="AD41" s="1636"/>
      <c r="AE41" s="1636"/>
      <c r="AF41" s="1636"/>
      <c r="AG41" s="1636"/>
      <c r="AH41" s="1636"/>
      <c r="AI41" s="1164">
        <v>23</v>
      </c>
    </row>
    <row s="1370" customFormat="1" customHeight="1" ht="24">
      <c r="A42" s="991"/>
      <c r="C42" s="1640"/>
      <c r="D42" s="1642"/>
      <c r="E42" s="1668" t="s">
        <v>772</v>
      </c>
      <c r="F42" s="1654" t="s">
        <v>773</v>
      </c>
      <c r="G42" s="1647" t="s">
        <v>559</v>
      </c>
      <c r="H42" s="561"/>
      <c r="I42" s="561"/>
      <c r="J42" s="561"/>
      <c r="K42" s="561"/>
      <c r="L42" s="561"/>
      <c r="M42" s="293" t="s">
        <v>774</v>
      </c>
      <c r="N42" s="547"/>
      <c r="O42" s="1640"/>
      <c r="P42" s="1640"/>
      <c r="U42" s="1640"/>
      <c r="X42" s="548"/>
      <c r="AD42" s="1636"/>
      <c r="AE42" s="1636"/>
      <c r="AF42" s="1636"/>
      <c r="AG42" s="1636"/>
      <c r="AH42" s="1636"/>
      <c r="AI42" s="1164">
        <v>23</v>
      </c>
    </row>
    <row s="1370" customFormat="1" customHeight="1" ht="35.699999999999996">
      <c r="A43" s="991"/>
      <c r="C43" s="1640" t="s">
        <v>595</v>
      </c>
      <c r="D43" s="1642"/>
      <c r="E43" s="1668" t="s">
        <v>111</v>
      </c>
      <c r="F43" s="711" t="s">
        <v>639</v>
      </c>
      <c r="G43" s="1650" t="s">
        <v>775</v>
      </c>
      <c r="H43" s="405"/>
      <c r="I43" s="405"/>
      <c r="J43" s="822"/>
      <c r="K43" s="822"/>
      <c r="L43" s="822"/>
      <c r="M43" s="293" t="s">
        <v>776</v>
      </c>
      <c r="N43" s="547"/>
      <c r="O43" s="1640"/>
      <c r="P43" s="1640"/>
      <c r="U43" s="1640"/>
      <c r="X43" s="548"/>
      <c r="AD43" s="1636"/>
      <c r="AE43" s="1636"/>
      <c r="AF43" s="1636"/>
      <c r="AG43" s="1636"/>
      <c r="AH43" s="1636"/>
      <c r="AI43" s="1164">
        <v>34</v>
      </c>
    </row>
    <row s="1370" customFormat="1" customHeight="1" ht="35.699999999999996">
      <c r="A44" s="991"/>
      <c r="C44" s="1640"/>
      <c r="D44" s="1642"/>
      <c r="E44" s="1668" t="s">
        <v>92</v>
      </c>
      <c r="F44" s="711" t="s">
        <v>777</v>
      </c>
      <c r="G44" s="1647" t="s">
        <v>778</v>
      </c>
      <c r="H44" s="549"/>
      <c r="I44" s="549"/>
      <c r="J44" s="549"/>
      <c r="K44" s="549"/>
      <c r="L44" s="549"/>
      <c r="M44" s="293" t="s">
        <v>779</v>
      </c>
      <c r="N44" s="547"/>
      <c r="O44" s="1640"/>
      <c r="P44" s="1640"/>
      <c r="U44" s="1640"/>
      <c r="X44" s="548"/>
      <c r="AD44" s="1636"/>
      <c r="AE44" s="1636"/>
      <c r="AF44" s="1636"/>
      <c r="AG44" s="1636"/>
      <c r="AH44" s="1636"/>
      <c r="AI44" s="1164">
        <v>34</v>
      </c>
    </row>
    <row s="1370" customFormat="1" customHeight="1" ht="24">
      <c r="A45" s="991"/>
      <c r="C45" s="1640"/>
      <c r="D45" s="1642"/>
      <c r="E45" s="1668" t="s">
        <v>93</v>
      </c>
      <c r="F45" s="711" t="s">
        <v>780</v>
      </c>
      <c r="G45" s="1658" t="s">
        <v>781</v>
      </c>
      <c r="H45" s="549"/>
      <c r="I45" s="549"/>
      <c r="J45" s="549"/>
      <c r="K45" s="549"/>
      <c r="L45" s="549"/>
      <c r="M45" s="293" t="s">
        <v>782</v>
      </c>
      <c r="N45" s="547"/>
      <c r="O45" s="1640"/>
      <c r="P45" s="1640"/>
      <c r="U45" s="1640"/>
      <c r="X45" s="548"/>
      <c r="AD45" s="1636"/>
      <c r="AE45" s="1636"/>
      <c r="AF45" s="1636"/>
      <c r="AG45" s="1636"/>
      <c r="AH45" s="1636"/>
      <c r="AI45" s="1164">
        <v>23</v>
      </c>
    </row>
    <row s="1370" customFormat="1" customHeight="1" ht="19.95">
      <c r="A46" s="991"/>
      <c r="C46" s="1640"/>
      <c r="D46" s="1642"/>
      <c r="E46" s="1668" t="s">
        <v>112</v>
      </c>
      <c r="F46" s="711" t="s">
        <v>783</v>
      </c>
      <c r="G46" s="1647" t="s">
        <v>597</v>
      </c>
      <c r="H46" s="581"/>
      <c r="I46" s="581"/>
      <c r="J46" s="581"/>
      <c r="K46" s="581"/>
      <c r="L46" s="581"/>
      <c r="M46" s="293"/>
      <c r="N46" s="547"/>
      <c r="O46" s="1640"/>
      <c r="P46" s="1640"/>
      <c r="U46" s="1640"/>
      <c r="X46" s="548"/>
      <c r="AD46" s="1636"/>
      <c r="AE46" s="1636"/>
      <c r="AF46" s="1636"/>
      <c r="AG46" s="1636"/>
      <c r="AH46" s="1636"/>
      <c r="AI46" s="1164">
        <v>19</v>
      </c>
    </row>
    <row customHeight="1" ht="11.549999999999999">
      <c r="D47" s="1642"/>
      <c r="J47" s="1639"/>
      <c r="K47" s="1639"/>
      <c r="L47" s="1639"/>
      <c r="AI47" s="1635">
        <v>11</v>
      </c>
    </row>
    <row s="1645" customFormat="1" customHeight="1" ht="11.549999999999999">
      <c r="A48" s="991"/>
      <c r="B48" s="1640"/>
      <c r="C48" s="1640"/>
      <c r="D48" s="355"/>
      <c r="J48" s="1645"/>
      <c r="K48" s="1645"/>
      <c r="L48" s="1645"/>
      <c r="N48" s="1164"/>
      <c r="O48" s="1640"/>
      <c r="P48" s="1640"/>
      <c r="Q48" s="1164"/>
      <c r="R48" s="1164"/>
      <c r="S48" s="1164"/>
      <c r="T48" s="1164"/>
      <c r="U48" s="1640"/>
      <c r="V48" s="1164"/>
      <c r="W48" s="1164"/>
      <c r="X48" s="548"/>
      <c r="Y48" s="1164"/>
      <c r="Z48" s="1164"/>
      <c r="AA48" s="1164"/>
      <c r="AB48" s="1164"/>
      <c r="AC48" s="1164"/>
      <c r="AD48" s="1636"/>
      <c r="AE48" s="570"/>
      <c r="AF48" s="570"/>
      <c r="AG48" s="570"/>
      <c r="AH48" s="570"/>
      <c r="AI48" s="1645">
        <v>11</v>
      </c>
    </row>
    <row s="1645" customFormat="1" customHeight="1" ht="11.549999999999999">
      <c r="A49" s="991"/>
      <c r="B49" s="1640"/>
      <c r="C49" s="1640"/>
      <c r="D49" s="355"/>
      <c r="J49" s="1645"/>
      <c r="K49" s="1645"/>
      <c r="L49" s="1645"/>
      <c r="N49" s="1164"/>
      <c r="O49" s="1640"/>
      <c r="P49" s="1640"/>
      <c r="Q49" s="1164"/>
      <c r="R49" s="1164"/>
      <c r="S49" s="1164"/>
      <c r="T49" s="1164"/>
      <c r="U49" s="1640"/>
      <c r="V49" s="1164"/>
      <c r="W49" s="1164"/>
      <c r="X49" s="548"/>
      <c r="Y49" s="1164"/>
      <c r="Z49" s="1164"/>
      <c r="AA49" s="1164"/>
      <c r="AB49" s="1164"/>
      <c r="AC49" s="1164"/>
      <c r="AD49" s="1636"/>
      <c r="AE49" s="570"/>
      <c r="AF49" s="570"/>
      <c r="AG49" s="570"/>
      <c r="AH49" s="570"/>
      <c r="AI49" s="1645">
        <v>11</v>
      </c>
    </row>
    <row s="1645" customFormat="1" customHeight="1" ht="11.549999999999999">
      <c r="A50" s="991"/>
      <c r="B50" s="1640"/>
      <c r="C50" s="1640"/>
      <c r="D50" s="355"/>
      <c r="H50" s="570"/>
      <c r="I50" s="570"/>
      <c r="J50" s="626"/>
      <c r="K50" s="626"/>
      <c r="L50" s="626"/>
      <c r="N50" s="1164"/>
      <c r="O50" s="1640"/>
      <c r="P50" s="1640"/>
      <c r="Q50" s="1164"/>
      <c r="R50" s="1164"/>
      <c r="S50" s="1164"/>
      <c r="T50" s="1164"/>
      <c r="U50" s="1640"/>
      <c r="V50" s="1164"/>
      <c r="W50" s="1164"/>
      <c r="X50" s="548"/>
      <c r="Y50" s="1164"/>
      <c r="Z50" s="1164"/>
      <c r="AA50" s="1164"/>
      <c r="AB50" s="1164"/>
      <c r="AC50" s="1164"/>
      <c r="AD50" s="1636"/>
      <c r="AE50" s="570"/>
      <c r="AF50" s="570"/>
      <c r="AG50" s="570"/>
      <c r="AH50" s="570"/>
      <c r="AI50" s="1645">
        <v>11</v>
      </c>
    </row>
    <row s="1645" customFormat="1" customHeight="1" ht="11.549999999999999">
      <c r="A51" s="991"/>
      <c r="B51" s="1640"/>
      <c r="C51" s="1640"/>
      <c r="D51" s="355"/>
      <c r="J51" s="1645"/>
      <c r="K51" s="1645"/>
      <c r="L51" s="1645"/>
      <c r="N51" s="1164"/>
      <c r="O51" s="1640"/>
      <c r="P51" s="1640"/>
      <c r="Q51" s="1164"/>
      <c r="R51" s="1164"/>
      <c r="S51" s="1164"/>
      <c r="T51" s="1164"/>
      <c r="U51" s="1640"/>
      <c r="V51" s="1164"/>
      <c r="W51" s="1164"/>
      <c r="X51" s="548"/>
      <c r="Y51" s="1164"/>
      <c r="Z51" s="1164"/>
      <c r="AA51" s="1164"/>
      <c r="AB51" s="1164"/>
      <c r="AC51" s="1164"/>
      <c r="AD51" s="1636"/>
      <c r="AE51" s="570"/>
      <c r="AF51" s="570"/>
      <c r="AG51" s="570"/>
      <c r="AH51" s="570"/>
      <c r="AI51" s="1645">
        <v>11</v>
      </c>
    </row>
    <row s="1645" customFormat="1" customHeight="1" ht="11.549999999999999">
      <c r="A52" s="991"/>
      <c r="B52" s="1640"/>
      <c r="C52" s="1640"/>
      <c r="D52" s="355"/>
      <c r="J52" s="1645"/>
      <c r="K52" s="1645"/>
      <c r="L52" s="1645"/>
      <c r="N52" s="1164"/>
      <c r="O52" s="1640"/>
      <c r="P52" s="1640"/>
      <c r="Q52" s="1164"/>
      <c r="R52" s="1164"/>
      <c r="S52" s="1164"/>
      <c r="T52" s="1164"/>
      <c r="U52" s="1640"/>
      <c r="V52" s="1164"/>
      <c r="W52" s="1164"/>
      <c r="X52" s="548"/>
      <c r="Y52" s="1164"/>
      <c r="Z52" s="1164"/>
      <c r="AA52" s="1164"/>
      <c r="AB52" s="1164"/>
      <c r="AC52" s="1164"/>
      <c r="AD52" s="1636"/>
      <c r="AE52" s="570"/>
      <c r="AF52" s="570"/>
      <c r="AG52" s="570"/>
      <c r="AH52" s="570"/>
      <c r="AI52" s="1645">
        <v>11</v>
      </c>
    </row>
    <row s="1645" customFormat="1" customHeight="1" ht="11.549999999999999">
      <c r="A53" s="991"/>
      <c r="B53" s="1640"/>
      <c r="C53" s="1640"/>
      <c r="D53" s="355"/>
      <c r="J53" s="1645"/>
      <c r="K53" s="1645"/>
      <c r="L53" s="1645"/>
      <c r="N53" s="1164"/>
      <c r="O53" s="1640"/>
      <c r="P53" s="1640"/>
      <c r="Q53" s="1164"/>
      <c r="R53" s="1164"/>
      <c r="S53" s="1164"/>
      <c r="T53" s="1164"/>
      <c r="U53" s="1640"/>
      <c r="V53" s="1164"/>
      <c r="W53" s="1164"/>
      <c r="X53" s="548"/>
      <c r="Y53" s="1164"/>
      <c r="Z53" s="1164"/>
      <c r="AA53" s="1164"/>
      <c r="AB53" s="1164"/>
      <c r="AC53" s="1164"/>
      <c r="AD53" s="1636"/>
      <c r="AE53" s="570"/>
      <c r="AF53" s="570"/>
      <c r="AG53" s="570"/>
      <c r="AH53" s="570"/>
      <c r="AI53" s="1645">
        <v>11</v>
      </c>
    </row>
    <row s="1645" customFormat="1" customHeight="1" ht="11.549999999999999">
      <c r="A54" s="991"/>
      <c r="B54" s="1640"/>
      <c r="C54" s="1640"/>
      <c r="D54" s="355"/>
      <c r="J54" s="1645"/>
      <c r="K54" s="1645"/>
      <c r="L54" s="1645"/>
      <c r="N54" s="1164"/>
      <c r="O54" s="1640"/>
      <c r="P54" s="1640"/>
      <c r="Q54" s="1164"/>
      <c r="R54" s="1164"/>
      <c r="S54" s="1164"/>
      <c r="T54" s="1164"/>
      <c r="U54" s="1640"/>
      <c r="V54" s="1164"/>
      <c r="W54" s="1164"/>
      <c r="X54" s="548"/>
      <c r="Y54" s="1164"/>
      <c r="Z54" s="1164"/>
      <c r="AA54" s="1164"/>
      <c r="AB54" s="1164"/>
      <c r="AC54" s="1164"/>
      <c r="AD54" s="1636"/>
      <c r="AE54" s="570"/>
      <c r="AF54" s="570"/>
      <c r="AG54" s="570"/>
      <c r="AH54" s="570"/>
      <c r="AI54" s="1645">
        <v>11</v>
      </c>
    </row>
    <row s="1645" customFormat="1" customHeight="1" ht="11.549999999999999">
      <c r="A55" s="991"/>
      <c r="B55" s="1640"/>
      <c r="C55" s="1640"/>
      <c r="D55" s="355"/>
      <c r="J55" s="1645"/>
      <c r="K55" s="1645"/>
      <c r="L55" s="1645"/>
      <c r="N55" s="1164"/>
      <c r="O55" s="1640"/>
      <c r="P55" s="1640"/>
      <c r="Q55" s="1164"/>
      <c r="R55" s="1164"/>
      <c r="S55" s="1164"/>
      <c r="T55" s="1164"/>
      <c r="U55" s="1640"/>
      <c r="V55" s="1164"/>
      <c r="W55" s="1164"/>
      <c r="X55" s="548"/>
      <c r="Y55" s="1164"/>
      <c r="Z55" s="1164"/>
      <c r="AA55" s="1164"/>
      <c r="AB55" s="1164"/>
      <c r="AC55" s="1164"/>
      <c r="AD55" s="1636"/>
      <c r="AE55" s="570"/>
      <c r="AF55" s="570"/>
      <c r="AG55" s="570"/>
      <c r="AH55" s="570"/>
      <c r="AI55" s="1645">
        <v>11</v>
      </c>
    </row>
    <row s="1645" customFormat="1" customHeight="1" ht="11.549999999999999">
      <c r="A56" s="991"/>
      <c r="B56" s="1640"/>
      <c r="C56" s="1640"/>
      <c r="D56" s="355"/>
      <c r="J56" s="1645"/>
      <c r="K56" s="1645"/>
      <c r="L56" s="1645"/>
      <c r="N56" s="1164"/>
      <c r="O56" s="1640"/>
      <c r="P56" s="1640"/>
      <c r="Q56" s="1164"/>
      <c r="R56" s="1164"/>
      <c r="S56" s="1164"/>
      <c r="T56" s="1164"/>
      <c r="U56" s="1640"/>
      <c r="V56" s="1164"/>
      <c r="W56" s="1164"/>
      <c r="X56" s="548"/>
      <c r="Y56" s="1164"/>
      <c r="Z56" s="1164"/>
      <c r="AA56" s="1164"/>
      <c r="AB56" s="1164"/>
      <c r="AC56" s="1164"/>
      <c r="AD56" s="1636"/>
      <c r="AE56" s="570"/>
      <c r="AF56" s="570"/>
      <c r="AG56" s="570"/>
      <c r="AH56" s="570"/>
      <c r="AI56" s="1645">
        <v>11</v>
      </c>
    </row>
    <row s="1645" customFormat="1" customHeight="1" ht="11.549999999999999">
      <c r="A57" s="991"/>
      <c r="B57" s="1640"/>
      <c r="C57" s="1640"/>
      <c r="D57" s="355"/>
      <c r="J57" s="1645"/>
      <c r="K57" s="1645"/>
      <c r="L57" s="1645"/>
      <c r="N57" s="1164"/>
      <c r="O57" s="1640"/>
      <c r="P57" s="1640"/>
      <c r="Q57" s="1164"/>
      <c r="R57" s="1164"/>
      <c r="S57" s="1164"/>
      <c r="T57" s="1164"/>
      <c r="U57" s="1640"/>
      <c r="V57" s="1164"/>
      <c r="W57" s="1164"/>
      <c r="X57" s="548"/>
      <c r="Y57" s="1164"/>
      <c r="Z57" s="1164"/>
      <c r="AA57" s="1164"/>
      <c r="AB57" s="1164"/>
      <c r="AC57" s="1164"/>
      <c r="AD57" s="1636"/>
      <c r="AE57" s="570"/>
      <c r="AF57" s="570"/>
      <c r="AG57" s="570"/>
      <c r="AH57" s="570"/>
      <c r="AI57" s="1645">
        <v>11</v>
      </c>
    </row>
    <row s="1645" customFormat="1" customHeight="1" ht="11.549999999999999">
      <c r="A58" s="991"/>
      <c r="B58" s="1640"/>
      <c r="C58" s="1640"/>
      <c r="D58" s="355"/>
      <c r="J58" s="1645"/>
      <c r="K58" s="1645"/>
      <c r="L58" s="1645"/>
      <c r="N58" s="1164"/>
      <c r="O58" s="1640"/>
      <c r="P58" s="1640"/>
      <c r="Q58" s="1164"/>
      <c r="R58" s="1164"/>
      <c r="S58" s="1164"/>
      <c r="T58" s="1164"/>
      <c r="U58" s="1640"/>
      <c r="V58" s="1164"/>
      <c r="W58" s="1164"/>
      <c r="X58" s="548"/>
      <c r="Y58" s="1164"/>
      <c r="Z58" s="1164"/>
      <c r="AA58" s="1164"/>
      <c r="AB58" s="1164"/>
      <c r="AC58" s="1164"/>
      <c r="AD58" s="1636"/>
      <c r="AE58" s="570"/>
      <c r="AF58" s="570"/>
      <c r="AG58" s="570"/>
      <c r="AH58" s="570"/>
      <c r="AI58" s="1645">
        <v>11</v>
      </c>
    </row>
    <row s="1645" customFormat="1" customHeight="1" ht="11.549999999999999">
      <c r="A59" s="991"/>
      <c r="B59" s="1640"/>
      <c r="C59" s="1640"/>
      <c r="D59" s="355"/>
      <c r="J59" s="1645"/>
      <c r="K59" s="1645"/>
      <c r="L59" s="1645"/>
      <c r="N59" s="1164"/>
      <c r="O59" s="1640"/>
      <c r="P59" s="1640"/>
      <c r="Q59" s="1164"/>
      <c r="R59" s="1164"/>
      <c r="S59" s="1164"/>
      <c r="T59" s="1164"/>
      <c r="U59" s="1640"/>
      <c r="V59" s="1164"/>
      <c r="W59" s="1164"/>
      <c r="X59" s="548"/>
      <c r="Y59" s="1164"/>
      <c r="Z59" s="1164"/>
      <c r="AA59" s="1164"/>
      <c r="AB59" s="1164"/>
      <c r="AC59" s="1164"/>
      <c r="AD59" s="1636"/>
      <c r="AE59" s="570"/>
      <c r="AF59" s="570"/>
      <c r="AG59" s="570"/>
      <c r="AH59" s="570"/>
      <c r="AI59" s="1645">
        <v>11</v>
      </c>
    </row>
    <row s="1645" customFormat="1" customHeight="1" ht="11.549999999999999">
      <c r="A60" s="991"/>
      <c r="B60" s="1640"/>
      <c r="C60" s="1640"/>
      <c r="D60" s="355"/>
      <c r="J60" s="1645"/>
      <c r="K60" s="1645"/>
      <c r="L60" s="1645"/>
      <c r="N60" s="1164"/>
      <c r="O60" s="1640"/>
      <c r="P60" s="1640"/>
      <c r="Q60" s="1164"/>
      <c r="R60" s="1164"/>
      <c r="S60" s="1164"/>
      <c r="T60" s="1164"/>
      <c r="U60" s="1640"/>
      <c r="V60" s="1164"/>
      <c r="W60" s="1164"/>
      <c r="X60" s="548"/>
      <c r="Y60" s="1164"/>
      <c r="Z60" s="1164"/>
      <c r="AA60" s="1164"/>
      <c r="AB60" s="1164"/>
      <c r="AC60" s="1164"/>
      <c r="AD60" s="1636"/>
      <c r="AE60" s="570"/>
      <c r="AF60" s="570"/>
      <c r="AG60" s="570"/>
      <c r="AH60" s="570"/>
      <c r="AI60" s="1645">
        <v>11</v>
      </c>
    </row>
    <row s="1645" customFormat="1" customHeight="1" ht="11.549999999999999">
      <c r="A61" s="991"/>
      <c r="B61" s="1640"/>
      <c r="C61" s="1640"/>
      <c r="D61" s="355"/>
      <c r="J61" s="1645"/>
      <c r="K61" s="1645"/>
      <c r="L61" s="1645"/>
      <c r="N61" s="1164"/>
      <c r="O61" s="1640"/>
      <c r="P61" s="1640"/>
      <c r="Q61" s="1164"/>
      <c r="R61" s="1164"/>
      <c r="S61" s="1164"/>
      <c r="T61" s="1164"/>
      <c r="U61" s="1640"/>
      <c r="V61" s="1164"/>
      <c r="W61" s="1164"/>
      <c r="X61" s="548"/>
      <c r="Y61" s="1164"/>
      <c r="Z61" s="1164"/>
      <c r="AA61" s="1164"/>
      <c r="AB61" s="1164"/>
      <c r="AC61" s="1164"/>
      <c r="AD61" s="1636"/>
      <c r="AE61" s="570"/>
      <c r="AF61" s="570"/>
      <c r="AG61" s="570"/>
      <c r="AH61" s="570"/>
      <c r="AI61" s="1645">
        <v>11</v>
      </c>
    </row>
    <row s="1645" customFormat="1" customHeight="1" ht="11.549999999999999">
      <c r="A62" s="991"/>
      <c r="B62" s="1640"/>
      <c r="C62" s="1640"/>
      <c r="D62" s="355"/>
      <c r="J62" s="1645"/>
      <c r="K62" s="1645"/>
      <c r="L62" s="1645"/>
      <c r="N62" s="1164"/>
      <c r="O62" s="1640"/>
      <c r="P62" s="1640"/>
      <c r="Q62" s="1164"/>
      <c r="R62" s="1164"/>
      <c r="S62" s="1164"/>
      <c r="T62" s="1164"/>
      <c r="U62" s="1640"/>
      <c r="V62" s="1164"/>
      <c r="W62" s="1164"/>
      <c r="X62" s="548"/>
      <c r="Y62" s="1164"/>
      <c r="Z62" s="1164"/>
      <c r="AA62" s="1164"/>
      <c r="AB62" s="1164"/>
      <c r="AC62" s="1164"/>
      <c r="AD62" s="1636"/>
      <c r="AE62" s="570"/>
      <c r="AF62" s="570"/>
      <c r="AG62" s="570"/>
      <c r="AH62" s="570"/>
      <c r="AI62" s="1645">
        <v>11</v>
      </c>
    </row>
    <row s="1645" customFormat="1" customHeight="1" ht="11.549999999999999">
      <c r="A63" s="991"/>
      <c r="B63" s="1640"/>
      <c r="C63" s="1640"/>
      <c r="D63" s="355"/>
      <c r="J63" s="1645"/>
      <c r="K63" s="1645"/>
      <c r="L63" s="1645"/>
      <c r="N63" s="1164"/>
      <c r="O63" s="1640"/>
      <c r="P63" s="1640"/>
      <c r="Q63" s="1164"/>
      <c r="R63" s="1164"/>
      <c r="S63" s="1164"/>
      <c r="T63" s="1164"/>
      <c r="U63" s="1640"/>
      <c r="V63" s="1164"/>
      <c r="W63" s="1164"/>
      <c r="X63" s="548"/>
      <c r="Y63" s="1164"/>
      <c r="Z63" s="1164"/>
      <c r="AA63" s="1164"/>
      <c r="AB63" s="1164"/>
      <c r="AC63" s="1164"/>
      <c r="AD63" s="1636"/>
      <c r="AE63" s="570"/>
      <c r="AF63" s="570"/>
      <c r="AG63" s="570"/>
      <c r="AH63" s="570"/>
      <c r="AI63" s="1645">
        <v>11</v>
      </c>
    </row>
    <row s="1645" customFormat="1" customHeight="1" ht="11.549999999999999">
      <c r="A64" s="991"/>
      <c r="B64" s="1640"/>
      <c r="C64" s="1640"/>
      <c r="D64" s="355"/>
      <c r="J64" s="1645"/>
      <c r="K64" s="1645"/>
      <c r="L64" s="1645"/>
      <c r="N64" s="1164"/>
      <c r="O64" s="1640"/>
      <c r="P64" s="1640"/>
      <c r="Q64" s="1164"/>
      <c r="R64" s="1164"/>
      <c r="S64" s="1164"/>
      <c r="T64" s="1164"/>
      <c r="U64" s="1640"/>
      <c r="V64" s="1164"/>
      <c r="W64" s="1164"/>
      <c r="X64" s="548"/>
      <c r="Y64" s="1164"/>
      <c r="Z64" s="1164"/>
      <c r="AA64" s="1164"/>
      <c r="AB64" s="1164"/>
      <c r="AC64" s="1164"/>
      <c r="AD64" s="1636"/>
      <c r="AE64" s="570"/>
      <c r="AF64" s="570"/>
      <c r="AG64" s="570"/>
      <c r="AH64" s="570"/>
      <c r="AI64" s="1645">
        <v>11</v>
      </c>
    </row>
    <row s="1645" customFormat="1" customHeight="1" ht="11.549999999999999">
      <c r="A65" s="991"/>
      <c r="B65" s="1640"/>
      <c r="C65" s="1640"/>
      <c r="D65" s="355"/>
      <c r="J65" s="1645"/>
      <c r="K65" s="1645"/>
      <c r="L65" s="1645"/>
      <c r="N65" s="1164"/>
      <c r="O65" s="1640"/>
      <c r="P65" s="1640"/>
      <c r="Q65" s="1164"/>
      <c r="R65" s="1164"/>
      <c r="S65" s="1164"/>
      <c r="T65" s="1164"/>
      <c r="U65" s="1640"/>
      <c r="V65" s="1164"/>
      <c r="W65" s="1164"/>
      <c r="X65" s="548"/>
      <c r="Y65" s="1164"/>
      <c r="Z65" s="1164"/>
      <c r="AA65" s="1164"/>
      <c r="AB65" s="1164"/>
      <c r="AC65" s="1164"/>
      <c r="AD65" s="1636"/>
      <c r="AE65" s="570"/>
      <c r="AF65" s="570"/>
      <c r="AG65" s="570"/>
      <c r="AH65" s="570"/>
      <c r="AI65" s="1645">
        <v>11</v>
      </c>
    </row>
    <row s="1645" customFormat="1" customHeight="1" ht="11.549999999999999">
      <c r="A66" s="991"/>
      <c r="B66" s="1640"/>
      <c r="C66" s="1640"/>
      <c r="D66" s="355"/>
      <c r="J66" s="1645"/>
      <c r="K66" s="1645"/>
      <c r="L66" s="1645"/>
      <c r="N66" s="1164"/>
      <c r="O66" s="1640"/>
      <c r="P66" s="1640"/>
      <c r="Q66" s="1164"/>
      <c r="R66" s="1164"/>
      <c r="S66" s="1164"/>
      <c r="T66" s="1164"/>
      <c r="U66" s="1640"/>
      <c r="V66" s="1164"/>
      <c r="W66" s="1164"/>
      <c r="X66" s="548"/>
      <c r="Y66" s="1164"/>
      <c r="Z66" s="1164"/>
      <c r="AA66" s="1164"/>
      <c r="AB66" s="1164"/>
      <c r="AC66" s="1164"/>
      <c r="AD66" s="1636"/>
      <c r="AE66" s="570"/>
      <c r="AF66" s="570"/>
      <c r="AG66" s="570"/>
      <c r="AH66" s="570"/>
      <c r="AI66" s="1645">
        <v>11</v>
      </c>
    </row>
    <row s="1645" customFormat="1" customHeight="1" ht="11.549999999999999">
      <c r="A67" s="991"/>
      <c r="B67" s="1640"/>
      <c r="C67" s="1640"/>
      <c r="D67" s="355"/>
      <c r="J67" s="1645"/>
      <c r="K67" s="1645"/>
      <c r="L67" s="1645"/>
      <c r="N67" s="1164"/>
      <c r="O67" s="1640"/>
      <c r="P67" s="1640"/>
      <c r="Q67" s="1164"/>
      <c r="R67" s="1164"/>
      <c r="S67" s="1164"/>
      <c r="T67" s="1164"/>
      <c r="U67" s="1640"/>
      <c r="V67" s="1164"/>
      <c r="W67" s="1164"/>
      <c r="X67" s="548"/>
      <c r="Y67" s="1164"/>
      <c r="Z67" s="1164"/>
      <c r="AA67" s="1164"/>
      <c r="AB67" s="1164"/>
      <c r="AC67" s="1164"/>
      <c r="AD67" s="1636"/>
      <c r="AE67" s="570"/>
      <c r="AF67" s="570"/>
      <c r="AG67" s="570"/>
      <c r="AH67" s="570"/>
      <c r="AI67" s="1645">
        <v>11</v>
      </c>
    </row>
    <row s="1645" customFormat="1" customHeight="1" ht="11.549999999999999">
      <c r="A68" s="991"/>
      <c r="B68" s="1640"/>
      <c r="C68" s="1640"/>
      <c r="D68" s="355"/>
      <c r="J68" s="1645"/>
      <c r="K68" s="1645"/>
      <c r="L68" s="1645"/>
      <c r="N68" s="1164"/>
      <c r="O68" s="1640"/>
      <c r="P68" s="1640"/>
      <c r="Q68" s="1164"/>
      <c r="R68" s="1164"/>
      <c r="S68" s="1164"/>
      <c r="T68" s="1164"/>
      <c r="U68" s="1640"/>
      <c r="V68" s="1164"/>
      <c r="W68" s="1164"/>
      <c r="X68" s="548"/>
      <c r="Y68" s="1164"/>
      <c r="Z68" s="1164"/>
      <c r="AA68" s="1164"/>
      <c r="AB68" s="1164"/>
      <c r="AC68" s="1164"/>
      <c r="AD68" s="1636"/>
      <c r="AE68" s="570"/>
      <c r="AF68" s="570"/>
      <c r="AG68" s="570"/>
      <c r="AH68" s="570"/>
      <c r="AI68" s="1645">
        <v>11</v>
      </c>
    </row>
    <row s="1645" customFormat="1" customHeight="1" ht="11.549999999999999">
      <c r="A69" s="991"/>
      <c r="B69" s="1640"/>
      <c r="C69" s="1640"/>
      <c r="D69" s="355"/>
      <c r="J69" s="1645"/>
      <c r="K69" s="1645"/>
      <c r="L69" s="1645"/>
      <c r="N69" s="1164"/>
      <c r="O69" s="1640"/>
      <c r="P69" s="1640"/>
      <c r="Q69" s="1164"/>
      <c r="R69" s="1164"/>
      <c r="S69" s="1164"/>
      <c r="T69" s="1164"/>
      <c r="U69" s="1640"/>
      <c r="V69" s="1164"/>
      <c r="W69" s="1164"/>
      <c r="X69" s="548"/>
      <c r="Y69" s="1164"/>
      <c r="Z69" s="1164"/>
      <c r="AA69" s="1164"/>
      <c r="AB69" s="1164"/>
      <c r="AC69" s="1164"/>
      <c r="AD69" s="1636"/>
      <c r="AE69" s="570"/>
      <c r="AF69" s="570"/>
      <c r="AG69" s="570"/>
      <c r="AH69" s="570"/>
      <c r="AI69" s="1645">
        <v>11</v>
      </c>
    </row>
    <row s="1645" customFormat="1" customHeight="1" ht="11.549999999999999">
      <c r="A70" s="991"/>
      <c r="B70" s="1640"/>
      <c r="C70" s="1640"/>
      <c r="D70" s="355"/>
      <c r="J70" s="1645"/>
      <c r="K70" s="1645"/>
      <c r="L70" s="1645"/>
      <c r="N70" s="1164"/>
      <c r="O70" s="1640"/>
      <c r="P70" s="1640"/>
      <c r="Q70" s="1164"/>
      <c r="R70" s="1164"/>
      <c r="S70" s="1164"/>
      <c r="T70" s="1164"/>
      <c r="U70" s="1640"/>
      <c r="V70" s="1164"/>
      <c r="W70" s="1164"/>
      <c r="X70" s="548"/>
      <c r="Y70" s="1164"/>
      <c r="Z70" s="1164"/>
      <c r="AA70" s="1164"/>
      <c r="AB70" s="1164"/>
      <c r="AC70" s="1164"/>
      <c r="AD70" s="1636"/>
      <c r="AE70" s="570"/>
      <c r="AF70" s="570"/>
      <c r="AG70" s="570"/>
      <c r="AH70" s="570"/>
      <c r="AI70" s="1645">
        <v>11</v>
      </c>
    </row>
    <row s="1645" customFormat="1" customHeight="1" ht="11.549999999999999">
      <c r="A71" s="991"/>
      <c r="B71" s="1640"/>
      <c r="C71" s="1640"/>
      <c r="D71" s="355"/>
      <c r="J71" s="1645"/>
      <c r="K71" s="1645"/>
      <c r="L71" s="1645"/>
      <c r="N71" s="1164"/>
      <c r="O71" s="1640"/>
      <c r="P71" s="1640"/>
      <c r="Q71" s="1164"/>
      <c r="R71" s="1164"/>
      <c r="S71" s="1164"/>
      <c r="T71" s="1164"/>
      <c r="U71" s="1640"/>
      <c r="V71" s="1164"/>
      <c r="W71" s="1164"/>
      <c r="X71" s="548"/>
      <c r="Y71" s="1164"/>
      <c r="Z71" s="1164"/>
      <c r="AA71" s="1164"/>
      <c r="AB71" s="1164"/>
      <c r="AC71" s="1164"/>
      <c r="AD71" s="1636"/>
      <c r="AE71" s="570"/>
      <c r="AF71" s="570"/>
      <c r="AG71" s="570"/>
      <c r="AH71" s="570"/>
      <c r="AI71" s="1645">
        <v>11</v>
      </c>
    </row>
    <row s="1645" customFormat="1" customHeight="1" ht="11.549999999999999">
      <c r="A72" s="991"/>
      <c r="B72" s="1640"/>
      <c r="C72" s="1640"/>
      <c r="D72" s="355"/>
      <c r="J72" s="1645"/>
      <c r="K72" s="1645"/>
      <c r="L72" s="1645"/>
      <c r="N72" s="1164"/>
      <c r="O72" s="1640"/>
      <c r="P72" s="1640"/>
      <c r="Q72" s="1164"/>
      <c r="R72" s="1164"/>
      <c r="S72" s="1164"/>
      <c r="T72" s="1164"/>
      <c r="U72" s="1640"/>
      <c r="V72" s="1164"/>
      <c r="W72" s="1164"/>
      <c r="X72" s="548"/>
      <c r="Y72" s="1164"/>
      <c r="Z72" s="1164"/>
      <c r="AA72" s="1164"/>
      <c r="AB72" s="1164"/>
      <c r="AC72" s="1164"/>
      <c r="AD72" s="1636"/>
      <c r="AE72" s="570"/>
      <c r="AF72" s="570"/>
      <c r="AG72" s="570"/>
      <c r="AH72" s="570"/>
      <c r="AI72" s="1645">
        <v>11</v>
      </c>
    </row>
    <row s="1645" customFormat="1" customHeight="1" ht="11.549999999999999">
      <c r="A73" s="991"/>
      <c r="B73" s="1640"/>
      <c r="C73" s="1640"/>
      <c r="D73" s="355"/>
      <c r="J73" s="1645"/>
      <c r="K73" s="1645"/>
      <c r="L73" s="1645"/>
      <c r="N73" s="1164"/>
      <c r="O73" s="1640"/>
      <c r="P73" s="1640"/>
      <c r="Q73" s="1164"/>
      <c r="R73" s="1164"/>
      <c r="S73" s="1164"/>
      <c r="T73" s="1164"/>
      <c r="U73" s="1640"/>
      <c r="V73" s="1164"/>
      <c r="W73" s="1164"/>
      <c r="X73" s="548"/>
      <c r="Y73" s="1164"/>
      <c r="Z73" s="1164"/>
      <c r="AA73" s="1164"/>
      <c r="AB73" s="1164"/>
      <c r="AC73" s="1164"/>
      <c r="AD73" s="1636"/>
      <c r="AE73" s="570"/>
      <c r="AF73" s="570"/>
      <c r="AG73" s="570"/>
      <c r="AH73" s="570"/>
      <c r="AI73" s="1645">
        <v>11</v>
      </c>
    </row>
    <row s="1645" customFormat="1" customHeight="1" ht="11.549999999999999">
      <c r="A74" s="991"/>
      <c r="B74" s="1640"/>
      <c r="C74" s="1640"/>
      <c r="D74" s="355"/>
      <c r="J74" s="1645"/>
      <c r="K74" s="1645"/>
      <c r="L74" s="1645"/>
      <c r="N74" s="1164"/>
      <c r="O74" s="1640"/>
      <c r="P74" s="1640"/>
      <c r="Q74" s="1164"/>
      <c r="R74" s="1164"/>
      <c r="S74" s="1164"/>
      <c r="T74" s="1164"/>
      <c r="U74" s="1640"/>
      <c r="V74" s="1164"/>
      <c r="W74" s="1164"/>
      <c r="X74" s="548"/>
      <c r="Y74" s="1164"/>
      <c r="Z74" s="1164"/>
      <c r="AA74" s="1164"/>
      <c r="AB74" s="1164"/>
      <c r="AC74" s="1164"/>
      <c r="AD74" s="1636"/>
      <c r="AE74" s="570"/>
      <c r="AF74" s="570"/>
      <c r="AG74" s="570"/>
      <c r="AH74" s="570"/>
      <c r="AI74" s="1645">
        <v>11</v>
      </c>
    </row>
    <row s="1645" customFormat="1" customHeight="1" ht="11.549999999999999">
      <c r="A75" s="991"/>
      <c r="B75" s="1640"/>
      <c r="C75" s="1640"/>
      <c r="D75" s="355"/>
      <c r="J75" s="1645"/>
      <c r="K75" s="1645"/>
      <c r="L75" s="1645"/>
      <c r="N75" s="1164"/>
      <c r="O75" s="1640"/>
      <c r="P75" s="1640"/>
      <c r="Q75" s="1164"/>
      <c r="R75" s="1164"/>
      <c r="S75" s="1164"/>
      <c r="T75" s="1164"/>
      <c r="U75" s="1640"/>
      <c r="V75" s="1164"/>
      <c r="W75" s="1164"/>
      <c r="X75" s="548"/>
      <c r="Y75" s="1164"/>
      <c r="Z75" s="1164"/>
      <c r="AA75" s="1164"/>
      <c r="AB75" s="1164"/>
      <c r="AC75" s="1164"/>
      <c r="AD75" s="1636"/>
      <c r="AE75" s="570"/>
      <c r="AF75" s="570"/>
      <c r="AG75" s="570"/>
      <c r="AH75" s="570"/>
      <c r="AI75" s="1645">
        <v>11</v>
      </c>
    </row>
    <row s="1645" customFormat="1" customHeight="1" ht="11.549999999999999">
      <c r="A76" s="991"/>
      <c r="B76" s="1640"/>
      <c r="C76" s="1640"/>
      <c r="D76" s="355"/>
      <c r="J76" s="1645"/>
      <c r="K76" s="1645"/>
      <c r="L76" s="1645"/>
      <c r="N76" s="1164"/>
      <c r="O76" s="1640"/>
      <c r="P76" s="1640"/>
      <c r="Q76" s="1164"/>
      <c r="R76" s="1164"/>
      <c r="S76" s="1164"/>
      <c r="T76" s="1164"/>
      <c r="U76" s="1640"/>
      <c r="V76" s="1164"/>
      <c r="W76" s="1164"/>
      <c r="X76" s="548"/>
      <c r="Y76" s="1164"/>
      <c r="Z76" s="1164"/>
      <c r="AA76" s="1164"/>
      <c r="AB76" s="1164"/>
      <c r="AC76" s="1164"/>
      <c r="AD76" s="1636"/>
      <c r="AE76" s="570"/>
      <c r="AF76" s="570"/>
      <c r="AG76" s="570"/>
      <c r="AH76" s="570"/>
      <c r="AI76" s="1645">
        <v>11</v>
      </c>
    </row>
    <row s="1645" customFormat="1" customHeight="1" ht="11.549999999999999">
      <c r="A77" s="991"/>
      <c r="B77" s="1640"/>
      <c r="C77" s="1640"/>
      <c r="D77" s="355"/>
      <c r="J77" s="1645"/>
      <c r="K77" s="1645"/>
      <c r="L77" s="1645"/>
      <c r="N77" s="1164"/>
      <c r="O77" s="1640"/>
      <c r="P77" s="1640"/>
      <c r="Q77" s="1164"/>
      <c r="R77" s="1164"/>
      <c r="S77" s="1164"/>
      <c r="T77" s="1164"/>
      <c r="U77" s="1640"/>
      <c r="V77" s="1164"/>
      <c r="W77" s="1164"/>
      <c r="X77" s="548"/>
      <c r="Y77" s="1164"/>
      <c r="Z77" s="1164"/>
      <c r="AA77" s="1164"/>
      <c r="AB77" s="1164"/>
      <c r="AC77" s="1164"/>
      <c r="AD77" s="1636"/>
      <c r="AE77" s="570"/>
      <c r="AF77" s="570"/>
      <c r="AG77" s="570"/>
      <c r="AH77" s="570"/>
      <c r="AI77" s="1645">
        <v>11</v>
      </c>
    </row>
    <row s="1645" customFormat="1" customHeight="1" ht="11.549999999999999">
      <c r="A78" s="991"/>
      <c r="B78" s="1640"/>
      <c r="C78" s="1640"/>
      <c r="D78" s="355"/>
      <c r="J78" s="1645"/>
      <c r="K78" s="1645"/>
      <c r="L78" s="1645"/>
      <c r="N78" s="1164"/>
      <c r="O78" s="1640"/>
      <c r="P78" s="1640"/>
      <c r="Q78" s="1164"/>
      <c r="R78" s="1164"/>
      <c r="S78" s="1164"/>
      <c r="T78" s="1164"/>
      <c r="U78" s="1640"/>
      <c r="V78" s="1164"/>
      <c r="W78" s="1164"/>
      <c r="X78" s="548"/>
      <c r="Y78" s="1164"/>
      <c r="Z78" s="1164"/>
      <c r="AA78" s="1164"/>
      <c r="AB78" s="1164"/>
      <c r="AC78" s="1164"/>
      <c r="AD78" s="1636"/>
      <c r="AE78" s="570"/>
      <c r="AF78" s="570"/>
      <c r="AG78" s="570"/>
      <c r="AH78" s="570"/>
      <c r="AI78" s="1645">
        <v>11</v>
      </c>
    </row>
    <row s="1645" customFormat="1" customHeight="1" ht="11.549999999999999">
      <c r="A79" s="991"/>
      <c r="B79" s="1640"/>
      <c r="C79" s="1640"/>
      <c r="D79" s="355"/>
      <c r="J79" s="1645"/>
      <c r="K79" s="1645"/>
      <c r="L79" s="1645"/>
      <c r="N79" s="1164"/>
      <c r="O79" s="1640"/>
      <c r="P79" s="1640"/>
      <c r="Q79" s="1164"/>
      <c r="R79" s="1164"/>
      <c r="S79" s="1164"/>
      <c r="T79" s="1164"/>
      <c r="U79" s="1640"/>
      <c r="V79" s="1164"/>
      <c r="W79" s="1164"/>
      <c r="X79" s="548"/>
      <c r="Y79" s="1164"/>
      <c r="Z79" s="1164"/>
      <c r="AA79" s="1164"/>
      <c r="AB79" s="1164"/>
      <c r="AC79" s="1164"/>
      <c r="AD79" s="1636"/>
      <c r="AE79" s="570"/>
      <c r="AF79" s="570"/>
      <c r="AG79" s="570"/>
      <c r="AH79" s="570"/>
      <c r="AI79" s="1645">
        <v>11</v>
      </c>
    </row>
    <row s="1645" customFormat="1" customHeight="1" ht="11.549999999999999">
      <c r="A80" s="991"/>
      <c r="B80" s="1640"/>
      <c r="C80" s="1640"/>
      <c r="D80" s="355"/>
      <c r="J80" s="1645"/>
      <c r="K80" s="1645"/>
      <c r="L80" s="1645"/>
      <c r="N80" s="1164"/>
      <c r="O80" s="1640"/>
      <c r="P80" s="1640"/>
      <c r="Q80" s="1164"/>
      <c r="R80" s="1164"/>
      <c r="S80" s="1164"/>
      <c r="T80" s="1164"/>
      <c r="U80" s="1640"/>
      <c r="V80" s="1164"/>
      <c r="W80" s="1164"/>
      <c r="X80" s="548"/>
      <c r="Y80" s="1164"/>
      <c r="Z80" s="1164"/>
      <c r="AA80" s="1164"/>
      <c r="AB80" s="1164"/>
      <c r="AC80" s="1164"/>
      <c r="AD80" s="1636"/>
      <c r="AE80" s="570"/>
      <c r="AF80" s="570"/>
      <c r="AG80" s="570"/>
      <c r="AH80" s="570"/>
      <c r="AI80" s="1645">
        <v>11</v>
      </c>
    </row>
    <row s="1645" customFormat="1" customHeight="1" ht="11.549999999999999">
      <c r="A81" s="991"/>
      <c r="B81" s="1640"/>
      <c r="C81" s="1640"/>
      <c r="D81" s="355"/>
      <c r="J81" s="1645"/>
      <c r="K81" s="1645"/>
      <c r="L81" s="1645"/>
      <c r="N81" s="1164"/>
      <c r="O81" s="1640"/>
      <c r="P81" s="1640"/>
      <c r="Q81" s="1164"/>
      <c r="R81" s="1164"/>
      <c r="S81" s="1164"/>
      <c r="T81" s="1164"/>
      <c r="U81" s="1640"/>
      <c r="V81" s="1164"/>
      <c r="W81" s="1164"/>
      <c r="X81" s="548"/>
      <c r="Y81" s="1164"/>
      <c r="Z81" s="1164"/>
      <c r="AA81" s="1164"/>
      <c r="AB81" s="1164"/>
      <c r="AC81" s="1164"/>
      <c r="AD81" s="1636"/>
      <c r="AE81" s="570"/>
      <c r="AF81" s="570"/>
      <c r="AG81" s="570"/>
      <c r="AH81" s="570"/>
      <c r="AI81" s="1645">
        <v>11</v>
      </c>
    </row>
    <row s="1645" customFormat="1" customHeight="1" ht="11.549999999999999">
      <c r="A82" s="991"/>
      <c r="B82" s="1640"/>
      <c r="C82" s="1640"/>
      <c r="D82" s="355"/>
      <c r="J82" s="1645"/>
      <c r="K82" s="1645"/>
      <c r="L82" s="1645"/>
      <c r="N82" s="1164"/>
      <c r="O82" s="1640"/>
      <c r="P82" s="1640"/>
      <c r="Q82" s="1164"/>
      <c r="R82" s="1164"/>
      <c r="S82" s="1164"/>
      <c r="T82" s="1164"/>
      <c r="U82" s="1640"/>
      <c r="V82" s="1164"/>
      <c r="W82" s="1164"/>
      <c r="X82" s="548"/>
      <c r="Y82" s="1164"/>
      <c r="Z82" s="1164"/>
      <c r="AA82" s="1164"/>
      <c r="AB82" s="1164"/>
      <c r="AC82" s="1164"/>
      <c r="AD82" s="1636"/>
      <c r="AE82" s="570"/>
      <c r="AF82" s="570"/>
      <c r="AG82" s="570"/>
      <c r="AH82" s="570"/>
      <c r="AI82" s="1645">
        <v>11</v>
      </c>
    </row>
    <row s="1645" customFormat="1" customHeight="1" ht="11.549999999999999">
      <c r="A83" s="991"/>
      <c r="B83" s="1640"/>
      <c r="C83" s="1640"/>
      <c r="D83" s="355"/>
      <c r="J83" s="1645"/>
      <c r="K83" s="1645"/>
      <c r="L83" s="1645"/>
      <c r="N83" s="1164"/>
      <c r="O83" s="1640"/>
      <c r="P83" s="1640"/>
      <c r="Q83" s="1164"/>
      <c r="R83" s="1164"/>
      <c r="S83" s="1164"/>
      <c r="T83" s="1164"/>
      <c r="U83" s="1640"/>
      <c r="V83" s="1164"/>
      <c r="W83" s="1164"/>
      <c r="X83" s="548"/>
      <c r="Y83" s="1164"/>
      <c r="Z83" s="1164"/>
      <c r="AA83" s="1164"/>
      <c r="AB83" s="1164"/>
      <c r="AC83" s="1164"/>
      <c r="AD83" s="1636"/>
      <c r="AE83" s="570"/>
      <c r="AF83" s="570"/>
      <c r="AG83" s="570"/>
      <c r="AH83" s="570"/>
      <c r="AI83" s="1645">
        <v>11</v>
      </c>
    </row>
    <row s="1645" customFormat="1" customHeight="1" ht="11.549999999999999">
      <c r="A84" s="991"/>
      <c r="B84" s="1640"/>
      <c r="C84" s="1640"/>
      <c r="D84" s="355"/>
      <c r="J84" s="1645"/>
      <c r="K84" s="1645"/>
      <c r="L84" s="1645"/>
      <c r="N84" s="1164"/>
      <c r="O84" s="1640"/>
      <c r="P84" s="1640"/>
      <c r="Q84" s="1164"/>
      <c r="R84" s="1164"/>
      <c r="S84" s="1164"/>
      <c r="T84" s="1164"/>
      <c r="U84" s="1640"/>
      <c r="V84" s="1164"/>
      <c r="W84" s="1164"/>
      <c r="X84" s="548"/>
      <c r="Y84" s="1164"/>
      <c r="Z84" s="1164"/>
      <c r="AA84" s="1164"/>
      <c r="AB84" s="1164"/>
      <c r="AC84" s="1164"/>
      <c r="AD84" s="1636"/>
      <c r="AE84" s="570"/>
      <c r="AF84" s="570"/>
      <c r="AG84" s="570"/>
      <c r="AH84" s="570"/>
      <c r="AI84" s="1645">
        <v>11</v>
      </c>
    </row>
    <row s="1645" customFormat="1" customHeight="1" ht="11.549999999999999">
      <c r="A85" s="991"/>
      <c r="B85" s="1640"/>
      <c r="C85" s="1640"/>
      <c r="D85" s="355"/>
      <c r="J85" s="1645"/>
      <c r="K85" s="1645"/>
      <c r="L85" s="1645"/>
      <c r="N85" s="1164"/>
      <c r="O85" s="1640"/>
      <c r="P85" s="1640"/>
      <c r="Q85" s="1164"/>
      <c r="R85" s="1164"/>
      <c r="S85" s="1164"/>
      <c r="T85" s="1164"/>
      <c r="U85" s="1640"/>
      <c r="V85" s="1164"/>
      <c r="W85" s="1164"/>
      <c r="X85" s="548"/>
      <c r="Y85" s="1164"/>
      <c r="Z85" s="1164"/>
      <c r="AA85" s="1164"/>
      <c r="AB85" s="1164"/>
      <c r="AC85" s="1164"/>
      <c r="AD85" s="1636"/>
      <c r="AE85" s="570"/>
      <c r="AF85" s="570"/>
      <c r="AG85" s="570"/>
      <c r="AH85" s="570"/>
      <c r="AI85" s="1645">
        <v>11</v>
      </c>
    </row>
    <row s="1645" customFormat="1" customHeight="1" ht="11.549999999999999">
      <c r="A86" s="991"/>
      <c r="B86" s="1640"/>
      <c r="C86" s="1640"/>
      <c r="D86" s="355"/>
      <c r="J86" s="1645"/>
      <c r="K86" s="1645"/>
      <c r="L86" s="1645"/>
      <c r="N86" s="1164"/>
      <c r="O86" s="1640"/>
      <c r="P86" s="1640"/>
      <c r="Q86" s="1164"/>
      <c r="R86" s="1164"/>
      <c r="S86" s="1164"/>
      <c r="T86" s="1164"/>
      <c r="U86" s="1640"/>
      <c r="V86" s="1164"/>
      <c r="W86" s="1164"/>
      <c r="X86" s="548"/>
      <c r="Y86" s="1164"/>
      <c r="Z86" s="1164"/>
      <c r="AA86" s="1164"/>
      <c r="AB86" s="1164"/>
      <c r="AC86" s="1164"/>
      <c r="AD86" s="1636"/>
      <c r="AE86" s="570"/>
      <c r="AF86" s="570"/>
      <c r="AG86" s="570"/>
      <c r="AH86" s="570"/>
      <c r="AI86" s="1645">
        <v>11</v>
      </c>
    </row>
    <row s="1645" customFormat="1" customHeight="1" ht="11.549999999999999">
      <c r="A87" s="991"/>
      <c r="B87" s="1640"/>
      <c r="C87" s="1640"/>
      <c r="D87" s="355"/>
      <c r="J87" s="1645"/>
      <c r="K87" s="1645"/>
      <c r="L87" s="1645"/>
      <c r="N87" s="1164"/>
      <c r="O87" s="1640"/>
      <c r="P87" s="1640"/>
      <c r="Q87" s="1164"/>
      <c r="R87" s="1164"/>
      <c r="S87" s="1164"/>
      <c r="T87" s="1164"/>
      <c r="U87" s="1640"/>
      <c r="V87" s="1164"/>
      <c r="W87" s="1164"/>
      <c r="X87" s="548"/>
      <c r="Y87" s="1164"/>
      <c r="Z87" s="1164"/>
      <c r="AA87" s="1164"/>
      <c r="AB87" s="1164"/>
      <c r="AC87" s="1164"/>
      <c r="AD87" s="1636"/>
      <c r="AE87" s="570"/>
      <c r="AF87" s="570"/>
      <c r="AG87" s="570"/>
      <c r="AH87" s="570"/>
      <c r="AI87" s="1645">
        <v>11</v>
      </c>
    </row>
    <row s="1645" customFormat="1" customHeight="1" ht="11.549999999999999">
      <c r="A88" s="991"/>
      <c r="B88" s="1640"/>
      <c r="C88" s="1640"/>
      <c r="D88" s="355"/>
      <c r="J88" s="1645"/>
      <c r="K88" s="1645"/>
      <c r="L88" s="1645"/>
      <c r="N88" s="1164"/>
      <c r="O88" s="1640"/>
      <c r="P88" s="1640"/>
      <c r="Q88" s="1164"/>
      <c r="R88" s="1164"/>
      <c r="S88" s="1164"/>
      <c r="T88" s="1164"/>
      <c r="U88" s="1640"/>
      <c r="V88" s="1164"/>
      <c r="W88" s="1164"/>
      <c r="X88" s="548"/>
      <c r="Y88" s="1164"/>
      <c r="Z88" s="1164"/>
      <c r="AA88" s="1164"/>
      <c r="AB88" s="1164"/>
      <c r="AC88" s="1164"/>
      <c r="AD88" s="1636"/>
      <c r="AE88" s="570"/>
      <c r="AF88" s="570"/>
      <c r="AG88" s="570"/>
      <c r="AH88" s="570"/>
      <c r="AI88" s="1645">
        <v>11</v>
      </c>
    </row>
    <row s="1645" customFormat="1" customHeight="1" ht="11.549999999999999">
      <c r="A89" s="991"/>
      <c r="B89" s="1640"/>
      <c r="C89" s="1640"/>
      <c r="D89" s="355"/>
      <c r="J89" s="1645"/>
      <c r="K89" s="1645"/>
      <c r="L89" s="1645"/>
      <c r="N89" s="1164"/>
      <c r="O89" s="1640"/>
      <c r="P89" s="1640"/>
      <c r="Q89" s="1164"/>
      <c r="R89" s="1164"/>
      <c r="S89" s="1164"/>
      <c r="T89" s="1164"/>
      <c r="U89" s="1640"/>
      <c r="V89" s="1164"/>
      <c r="W89" s="1164"/>
      <c r="X89" s="548"/>
      <c r="Y89" s="1164"/>
      <c r="Z89" s="1164"/>
      <c r="AA89" s="1164"/>
      <c r="AB89" s="1164"/>
      <c r="AC89" s="1164"/>
      <c r="AD89" s="1636"/>
      <c r="AE89" s="570"/>
      <c r="AF89" s="570"/>
      <c r="AG89" s="570"/>
      <c r="AH89" s="570"/>
      <c r="AI89" s="1645">
        <v>11</v>
      </c>
    </row>
    <row s="1645" customFormat="1" customHeight="1" ht="11.549999999999999">
      <c r="A90" s="991"/>
      <c r="B90" s="1640"/>
      <c r="C90" s="1640"/>
      <c r="D90" s="355"/>
      <c r="J90" s="1645"/>
      <c r="K90" s="1645"/>
      <c r="L90" s="1645"/>
      <c r="N90" s="1164"/>
      <c r="O90" s="1640"/>
      <c r="P90" s="1640"/>
      <c r="Q90" s="1164"/>
      <c r="R90" s="1164"/>
      <c r="S90" s="1164"/>
      <c r="T90" s="1164"/>
      <c r="U90" s="1640"/>
      <c r="V90" s="1164"/>
      <c r="W90" s="1164"/>
      <c r="X90" s="548"/>
      <c r="Y90" s="1164"/>
      <c r="Z90" s="1164"/>
      <c r="AA90" s="1164"/>
      <c r="AB90" s="1164"/>
      <c r="AC90" s="1164"/>
      <c r="AD90" s="1636"/>
      <c r="AE90" s="570"/>
      <c r="AF90" s="570"/>
      <c r="AG90" s="570"/>
      <c r="AH90" s="570"/>
      <c r="AI90" s="1645">
        <v>11</v>
      </c>
    </row>
    <row s="1645" customFormat="1" customHeight="1" ht="11.549999999999999">
      <c r="A91" s="991"/>
      <c r="B91" s="1640"/>
      <c r="C91" s="1640"/>
      <c r="D91" s="355"/>
      <c r="J91" s="1645"/>
      <c r="K91" s="1645"/>
      <c r="L91" s="1645"/>
      <c r="N91" s="1164"/>
      <c r="O91" s="1640"/>
      <c r="P91" s="1640"/>
      <c r="Q91" s="1164"/>
      <c r="R91" s="1164"/>
      <c r="S91" s="1164"/>
      <c r="T91" s="1164"/>
      <c r="U91" s="1640"/>
      <c r="V91" s="1164"/>
      <c r="W91" s="1164"/>
      <c r="X91" s="548"/>
      <c r="Y91" s="1164"/>
      <c r="Z91" s="1164"/>
      <c r="AA91" s="1164"/>
      <c r="AB91" s="1164"/>
      <c r="AC91" s="1164"/>
      <c r="AD91" s="1636"/>
      <c r="AE91" s="570"/>
      <c r="AF91" s="570"/>
      <c r="AG91" s="570"/>
      <c r="AH91" s="570"/>
      <c r="AI91" s="1645">
        <v>11</v>
      </c>
    </row>
    <row s="1645" customFormat="1" customHeight="1" ht="11.549999999999999">
      <c r="A92" s="991"/>
      <c r="B92" s="1640"/>
      <c r="C92" s="1640"/>
      <c r="D92" s="355"/>
      <c r="J92" s="1645"/>
      <c r="K92" s="1645"/>
      <c r="L92" s="1645"/>
      <c r="N92" s="1164"/>
      <c r="O92" s="1640"/>
      <c r="P92" s="1640"/>
      <c r="Q92" s="1164"/>
      <c r="R92" s="1164"/>
      <c r="S92" s="1164"/>
      <c r="T92" s="1164"/>
      <c r="U92" s="1640"/>
      <c r="V92" s="1164"/>
      <c r="W92" s="1164"/>
      <c r="X92" s="548"/>
      <c r="Y92" s="1164"/>
      <c r="Z92" s="1164"/>
      <c r="AA92" s="1164"/>
      <c r="AB92" s="1164"/>
      <c r="AC92" s="1164"/>
      <c r="AD92" s="1636"/>
      <c r="AE92" s="570"/>
      <c r="AF92" s="570"/>
      <c r="AG92" s="570"/>
      <c r="AH92" s="570"/>
      <c r="AI92" s="1645">
        <v>11</v>
      </c>
    </row>
    <row s="1645" customFormat="1" customHeight="1" ht="11.549999999999999">
      <c r="A93" s="991"/>
      <c r="B93" s="1640"/>
      <c r="C93" s="1640"/>
      <c r="D93" s="355"/>
      <c r="J93" s="1645"/>
      <c r="K93" s="1645"/>
      <c r="L93" s="1645"/>
      <c r="N93" s="1164"/>
      <c r="O93" s="1640"/>
      <c r="P93" s="1640"/>
      <c r="Q93" s="1164"/>
      <c r="R93" s="1164"/>
      <c r="S93" s="1164"/>
      <c r="T93" s="1164"/>
      <c r="U93" s="1640"/>
      <c r="V93" s="1164"/>
      <c r="W93" s="1164"/>
      <c r="X93" s="548"/>
      <c r="Y93" s="1164"/>
      <c r="Z93" s="1164"/>
      <c r="AA93" s="1164"/>
      <c r="AB93" s="1164"/>
      <c r="AC93" s="1164"/>
      <c r="AD93" s="1636"/>
      <c r="AE93" s="570"/>
      <c r="AF93" s="570"/>
      <c r="AG93" s="570"/>
      <c r="AH93" s="570"/>
      <c r="AI93" s="1645">
        <v>11</v>
      </c>
    </row>
    <row s="1645" customFormat="1" customHeight="1" ht="11.549999999999999">
      <c r="A94" s="991"/>
      <c r="B94" s="1640"/>
      <c r="C94" s="1640"/>
      <c r="D94" s="355"/>
      <c r="J94" s="1645"/>
      <c r="K94" s="1645"/>
      <c r="L94" s="1645"/>
      <c r="N94" s="1164"/>
      <c r="O94" s="1640"/>
      <c r="P94" s="1640"/>
      <c r="Q94" s="1164"/>
      <c r="R94" s="1164"/>
      <c r="S94" s="1164"/>
      <c r="T94" s="1164"/>
      <c r="U94" s="1640"/>
      <c r="V94" s="1164"/>
      <c r="W94" s="1164"/>
      <c r="X94" s="548"/>
      <c r="Y94" s="1164"/>
      <c r="Z94" s="1164"/>
      <c r="AA94" s="1164"/>
      <c r="AB94" s="1164"/>
      <c r="AC94" s="1164"/>
      <c r="AD94" s="1636"/>
      <c r="AE94" s="570"/>
      <c r="AF94" s="570"/>
      <c r="AG94" s="570"/>
      <c r="AH94" s="570"/>
      <c r="AI94" s="1645">
        <v>11</v>
      </c>
    </row>
    <row s="1645" customFormat="1" customHeight="1" ht="11.549999999999999">
      <c r="A95" s="991"/>
      <c r="B95" s="1640"/>
      <c r="C95" s="1640"/>
      <c r="D95" s="355"/>
      <c r="J95" s="1645"/>
      <c r="K95" s="1645"/>
      <c r="L95" s="1645"/>
      <c r="N95" s="1164"/>
      <c r="O95" s="1640"/>
      <c r="P95" s="1640"/>
      <c r="Q95" s="1164"/>
      <c r="R95" s="1164"/>
      <c r="S95" s="1164"/>
      <c r="T95" s="1164"/>
      <c r="U95" s="1640"/>
      <c r="V95" s="1164"/>
      <c r="W95" s="1164"/>
      <c r="X95" s="548"/>
      <c r="Y95" s="1164"/>
      <c r="Z95" s="1164"/>
      <c r="AA95" s="1164"/>
      <c r="AB95" s="1164"/>
      <c r="AC95" s="1164"/>
      <c r="AD95" s="1636"/>
      <c r="AE95" s="570"/>
      <c r="AF95" s="570"/>
      <c r="AG95" s="570"/>
      <c r="AH95" s="570"/>
      <c r="AI95" s="1645">
        <v>11</v>
      </c>
    </row>
    <row s="1645" customFormat="1" customHeight="1" ht="11.549999999999999">
      <c r="A96" s="991"/>
      <c r="B96" s="1640"/>
      <c r="C96" s="1640"/>
      <c r="D96" s="355"/>
      <c r="J96" s="1645"/>
      <c r="K96" s="1645"/>
      <c r="L96" s="1645"/>
      <c r="N96" s="1164"/>
      <c r="O96" s="1640"/>
      <c r="P96" s="1640"/>
      <c r="Q96" s="1164"/>
      <c r="R96" s="1164"/>
      <c r="S96" s="1164"/>
      <c r="T96" s="1164"/>
      <c r="U96" s="1640"/>
      <c r="V96" s="1164"/>
      <c r="W96" s="1164"/>
      <c r="X96" s="548"/>
      <c r="Y96" s="1164"/>
      <c r="Z96" s="1164"/>
      <c r="AA96" s="1164"/>
      <c r="AB96" s="1164"/>
      <c r="AC96" s="1164"/>
      <c r="AD96" s="1636"/>
      <c r="AE96" s="570"/>
      <c r="AF96" s="570"/>
      <c r="AG96" s="570"/>
      <c r="AH96" s="570"/>
      <c r="AI96" s="1645">
        <v>11</v>
      </c>
    </row>
    <row s="1645" customFormat="1" customHeight="1" ht="11.549999999999999">
      <c r="A97" s="991"/>
      <c r="B97" s="1640"/>
      <c r="C97" s="1640"/>
      <c r="D97" s="355"/>
      <c r="J97" s="1645"/>
      <c r="K97" s="1645"/>
      <c r="L97" s="1645"/>
      <c r="N97" s="1164"/>
      <c r="O97" s="1640"/>
      <c r="P97" s="1640"/>
      <c r="Q97" s="1164"/>
      <c r="R97" s="1164"/>
      <c r="S97" s="1164"/>
      <c r="T97" s="1164"/>
      <c r="U97" s="1640"/>
      <c r="V97" s="1164"/>
      <c r="W97" s="1164"/>
      <c r="X97" s="548"/>
      <c r="Y97" s="1164"/>
      <c r="Z97" s="1164"/>
      <c r="AA97" s="1164"/>
      <c r="AB97" s="1164"/>
      <c r="AC97" s="1164"/>
      <c r="AD97" s="1636"/>
      <c r="AE97" s="570"/>
      <c r="AF97" s="570"/>
      <c r="AG97" s="570"/>
      <c r="AH97" s="570"/>
      <c r="AI97" s="1645">
        <v>11</v>
      </c>
    </row>
    <row s="1645" customFormat="1" customHeight="1" ht="11.549999999999999">
      <c r="A98" s="991"/>
      <c r="B98" s="1640"/>
      <c r="C98" s="1640"/>
      <c r="D98" s="355"/>
      <c r="J98" s="1645"/>
      <c r="K98" s="1645"/>
      <c r="L98" s="1645"/>
      <c r="N98" s="1164"/>
      <c r="O98" s="1640"/>
      <c r="P98" s="1640"/>
      <c r="Q98" s="1164"/>
      <c r="R98" s="1164"/>
      <c r="S98" s="1164"/>
      <c r="T98" s="1164"/>
      <c r="U98" s="1640"/>
      <c r="V98" s="1164"/>
      <c r="W98" s="1164"/>
      <c r="X98" s="548"/>
      <c r="Y98" s="1164"/>
      <c r="Z98" s="1164"/>
      <c r="AA98" s="1164"/>
      <c r="AB98" s="1164"/>
      <c r="AC98" s="1164"/>
      <c r="AD98" s="1636"/>
      <c r="AE98" s="570"/>
      <c r="AF98" s="570"/>
      <c r="AG98" s="570"/>
      <c r="AH98" s="570"/>
      <c r="AI98" s="1645">
        <v>11</v>
      </c>
    </row>
    <row s="1645" customFormat="1" customHeight="1" ht="11.549999999999999">
      <c r="A99" s="991"/>
      <c r="B99" s="1640"/>
      <c r="C99" s="1640"/>
      <c r="D99" s="355"/>
      <c r="J99" s="1645"/>
      <c r="K99" s="1645"/>
      <c r="L99" s="1645"/>
      <c r="N99" s="1164"/>
      <c r="O99" s="1640"/>
      <c r="P99" s="1640"/>
      <c r="Q99" s="1164"/>
      <c r="R99" s="1164"/>
      <c r="S99" s="1164"/>
      <c r="T99" s="1164"/>
      <c r="U99" s="1640"/>
      <c r="V99" s="1164"/>
      <c r="W99" s="1164"/>
      <c r="X99" s="548"/>
      <c r="Y99" s="1164"/>
      <c r="Z99" s="1164"/>
      <c r="AA99" s="1164"/>
      <c r="AB99" s="1164"/>
      <c r="AC99" s="1164"/>
      <c r="AD99" s="1636"/>
      <c r="AE99" s="570"/>
      <c r="AF99" s="570"/>
      <c r="AG99" s="570"/>
      <c r="AH99" s="570"/>
      <c r="AI99" s="1645">
        <v>11</v>
      </c>
    </row>
    <row s="1645" customFormat="1" customHeight="1" ht="11.549999999999999">
      <c r="A100" s="991"/>
      <c r="B100" s="1640"/>
      <c r="C100" s="1640"/>
      <c r="D100" s="355"/>
      <c r="J100" s="1645"/>
      <c r="K100" s="1645"/>
      <c r="L100" s="1645"/>
      <c r="N100" s="1164"/>
      <c r="O100" s="1640"/>
      <c r="P100" s="1640"/>
      <c r="Q100" s="1164"/>
      <c r="R100" s="1164"/>
      <c r="S100" s="1164"/>
      <c r="T100" s="1164"/>
      <c r="U100" s="1640"/>
      <c r="V100" s="1164"/>
      <c r="W100" s="1164"/>
      <c r="X100" s="548"/>
      <c r="Y100" s="1164"/>
      <c r="Z100" s="1164"/>
      <c r="AA100" s="1164"/>
      <c r="AB100" s="1164"/>
      <c r="AC100" s="1164"/>
      <c r="AD100" s="1636"/>
      <c r="AE100" s="570"/>
      <c r="AF100" s="570"/>
      <c r="AG100" s="570"/>
      <c r="AH100" s="570"/>
      <c r="AI100" s="1645">
        <v>11</v>
      </c>
    </row>
    <row s="1645" customFormat="1" customHeight="1" ht="11.549999999999999">
      <c r="A101" s="991"/>
      <c r="B101" s="1640"/>
      <c r="C101" s="1640"/>
      <c r="D101" s="355"/>
      <c r="J101" s="1645"/>
      <c r="K101" s="1645"/>
      <c r="L101" s="1645"/>
      <c r="N101" s="1164"/>
      <c r="O101" s="1640"/>
      <c r="P101" s="1640"/>
      <c r="Q101" s="1164"/>
      <c r="R101" s="1164"/>
      <c r="S101" s="1164"/>
      <c r="T101" s="1164"/>
      <c r="U101" s="1640"/>
      <c r="V101" s="1164"/>
      <c r="W101" s="1164"/>
      <c r="X101" s="548"/>
      <c r="Y101" s="1164"/>
      <c r="Z101" s="1164"/>
      <c r="AA101" s="1164"/>
      <c r="AB101" s="1164"/>
      <c r="AC101" s="1164"/>
      <c r="AD101" s="1636"/>
      <c r="AE101" s="570"/>
      <c r="AF101" s="570"/>
      <c r="AG101" s="570"/>
      <c r="AH101" s="570"/>
      <c r="AI101" s="1645">
        <v>11</v>
      </c>
    </row>
    <row s="1645" customFormat="1" customHeight="1" ht="11.549999999999999">
      <c r="A102" s="991"/>
      <c r="B102" s="1640"/>
      <c r="C102" s="1640"/>
      <c r="D102" s="355"/>
      <c r="J102" s="1645"/>
      <c r="K102" s="1645"/>
      <c r="L102" s="1645"/>
      <c r="N102" s="1164"/>
      <c r="O102" s="1640"/>
      <c r="P102" s="1640"/>
      <c r="Q102" s="1164"/>
      <c r="R102" s="1164"/>
      <c r="S102" s="1164"/>
      <c r="T102" s="1164"/>
      <c r="U102" s="1640"/>
      <c r="V102" s="1164"/>
      <c r="W102" s="1164"/>
      <c r="X102" s="548"/>
      <c r="Y102" s="1164"/>
      <c r="Z102" s="1164"/>
      <c r="AA102" s="1164"/>
      <c r="AB102" s="1164"/>
      <c r="AC102" s="1164"/>
      <c r="AD102" s="1636"/>
      <c r="AE102" s="570"/>
      <c r="AF102" s="570"/>
      <c r="AG102" s="570"/>
      <c r="AH102" s="570"/>
      <c r="AI102" s="1645">
        <v>11</v>
      </c>
    </row>
    <row s="1645" customFormat="1" customHeight="1" ht="11.549999999999999">
      <c r="A103" s="991"/>
      <c r="B103" s="1640"/>
      <c r="C103" s="1640"/>
      <c r="D103" s="355"/>
      <c r="J103" s="1645"/>
      <c r="K103" s="1645"/>
      <c r="L103" s="1645"/>
      <c r="N103" s="1164"/>
      <c r="O103" s="1640"/>
      <c r="P103" s="1640"/>
      <c r="Q103" s="1164"/>
      <c r="R103" s="1164"/>
      <c r="S103" s="1164"/>
      <c r="T103" s="1164"/>
      <c r="U103" s="1640"/>
      <c r="V103" s="1164"/>
      <c r="W103" s="1164"/>
      <c r="X103" s="548"/>
      <c r="Y103" s="1164"/>
      <c r="Z103" s="1164"/>
      <c r="AA103" s="1164"/>
      <c r="AB103" s="1164"/>
      <c r="AC103" s="1164"/>
      <c r="AD103" s="1636"/>
      <c r="AE103" s="570"/>
      <c r="AF103" s="570"/>
      <c r="AG103" s="570"/>
      <c r="AH103" s="570"/>
      <c r="AI103" s="1645">
        <v>11</v>
      </c>
    </row>
    <row s="1645" customFormat="1" customHeight="1" ht="11.549999999999999">
      <c r="A104" s="991"/>
      <c r="B104" s="1640"/>
      <c r="C104" s="1640"/>
      <c r="D104" s="355"/>
      <c r="J104" s="1645"/>
      <c r="K104" s="1645"/>
      <c r="L104" s="1645"/>
      <c r="N104" s="1164"/>
      <c r="O104" s="1640"/>
      <c r="P104" s="1640"/>
      <c r="Q104" s="1164"/>
      <c r="R104" s="1164"/>
      <c r="S104" s="1164"/>
      <c r="T104" s="1164"/>
      <c r="U104" s="1640"/>
      <c r="V104" s="1164"/>
      <c r="W104" s="1164"/>
      <c r="X104" s="548"/>
      <c r="Y104" s="1164"/>
      <c r="Z104" s="1164"/>
      <c r="AA104" s="1164"/>
      <c r="AB104" s="1164"/>
      <c r="AC104" s="1164"/>
      <c r="AD104" s="1636"/>
      <c r="AE104" s="570"/>
      <c r="AF104" s="570"/>
      <c r="AG104" s="570"/>
      <c r="AH104" s="570"/>
      <c r="AI104" s="1645">
        <v>11</v>
      </c>
    </row>
    <row s="1645" customFormat="1" customHeight="1" ht="11.549999999999999">
      <c r="A105" s="991"/>
      <c r="B105" s="1640"/>
      <c r="C105" s="1640"/>
      <c r="D105" s="355"/>
      <c r="J105" s="1645"/>
      <c r="K105" s="1645"/>
      <c r="L105" s="1645"/>
      <c r="N105" s="1164"/>
      <c r="O105" s="1640"/>
      <c r="P105" s="1640"/>
      <c r="Q105" s="1164"/>
      <c r="R105" s="1164"/>
      <c r="S105" s="1164"/>
      <c r="T105" s="1164"/>
      <c r="U105" s="1640"/>
      <c r="V105" s="1164"/>
      <c r="W105" s="1164"/>
      <c r="X105" s="548"/>
      <c r="Y105" s="1164"/>
      <c r="Z105" s="1164"/>
      <c r="AA105" s="1164"/>
      <c r="AB105" s="1164"/>
      <c r="AC105" s="1164"/>
      <c r="AD105" s="1636"/>
      <c r="AE105" s="570"/>
      <c r="AF105" s="570"/>
      <c r="AG105" s="570"/>
      <c r="AH105" s="570"/>
      <c r="AI105" s="1645">
        <v>11</v>
      </c>
    </row>
    <row s="1645" customFormat="1" customHeight="1" ht="11.549999999999999">
      <c r="A106" s="991"/>
      <c r="B106" s="1640"/>
      <c r="C106" s="1640"/>
      <c r="D106" s="355"/>
      <c r="J106" s="1645"/>
      <c r="K106" s="1645"/>
      <c r="L106" s="1645"/>
      <c r="N106" s="1164"/>
      <c r="O106" s="1640"/>
      <c r="P106" s="1640"/>
      <c r="Q106" s="1164"/>
      <c r="R106" s="1164"/>
      <c r="S106" s="1164"/>
      <c r="T106" s="1164"/>
      <c r="U106" s="1640"/>
      <c r="V106" s="1164"/>
      <c r="W106" s="1164"/>
      <c r="X106" s="548"/>
      <c r="Y106" s="1164"/>
      <c r="Z106" s="1164"/>
      <c r="AA106" s="1164"/>
      <c r="AB106" s="1164"/>
      <c r="AC106" s="1164"/>
      <c r="AD106" s="1636"/>
      <c r="AE106" s="570"/>
      <c r="AF106" s="570"/>
      <c r="AG106" s="570"/>
      <c r="AH106" s="570"/>
      <c r="AI106" s="1645">
        <v>11</v>
      </c>
    </row>
    <row s="1645" customFormat="1" customHeight="1" ht="11.549999999999999">
      <c r="A107" s="991"/>
      <c r="B107" s="1640"/>
      <c r="C107" s="1640"/>
      <c r="D107" s="355"/>
      <c r="J107" s="1645"/>
      <c r="K107" s="1645"/>
      <c r="L107" s="1645"/>
      <c r="N107" s="1164"/>
      <c r="O107" s="1640"/>
      <c r="P107" s="1640"/>
      <c r="Q107" s="1164"/>
      <c r="R107" s="1164"/>
      <c r="S107" s="1164"/>
      <c r="T107" s="1164"/>
      <c r="U107" s="1640"/>
      <c r="V107" s="1164"/>
      <c r="W107" s="1164"/>
      <c r="X107" s="548"/>
      <c r="Y107" s="1164"/>
      <c r="Z107" s="1164"/>
      <c r="AA107" s="1164"/>
      <c r="AB107" s="1164"/>
      <c r="AC107" s="1164"/>
      <c r="AD107" s="1636"/>
      <c r="AE107" s="570"/>
      <c r="AF107" s="570"/>
      <c r="AG107" s="570"/>
      <c r="AH107" s="570"/>
      <c r="AI107" s="1645">
        <v>11</v>
      </c>
    </row>
    <row s="1645" customFormat="1" customHeight="1" ht="11.549999999999999">
      <c r="A108" s="991"/>
      <c r="B108" s="1640"/>
      <c r="C108" s="1640"/>
      <c r="D108" s="355"/>
      <c r="J108" s="1645"/>
      <c r="K108" s="1645"/>
      <c r="L108" s="1645"/>
      <c r="N108" s="1164"/>
      <c r="O108" s="1640"/>
      <c r="P108" s="1640"/>
      <c r="Q108" s="1164"/>
      <c r="R108" s="1164"/>
      <c r="S108" s="1164"/>
      <c r="T108" s="1164"/>
      <c r="U108" s="1640"/>
      <c r="V108" s="1164"/>
      <c r="W108" s="1164"/>
      <c r="X108" s="548"/>
      <c r="Y108" s="1164"/>
      <c r="Z108" s="1164"/>
      <c r="AA108" s="1164"/>
      <c r="AB108" s="1164"/>
      <c r="AC108" s="1164"/>
      <c r="AD108" s="1636"/>
      <c r="AE108" s="570"/>
      <c r="AF108" s="570"/>
      <c r="AG108" s="570"/>
      <c r="AH108" s="570"/>
      <c r="AI108" s="1645">
        <v>11</v>
      </c>
    </row>
    <row s="1645" customFormat="1" customHeight="1" ht="11.549999999999999">
      <c r="A109" s="991"/>
      <c r="B109" s="1640"/>
      <c r="C109" s="1640"/>
      <c r="D109" s="355"/>
      <c r="J109" s="1645"/>
      <c r="K109" s="1645"/>
      <c r="L109" s="1645"/>
      <c r="N109" s="1164"/>
      <c r="O109" s="1640"/>
      <c r="P109" s="1640"/>
      <c r="Q109" s="1164"/>
      <c r="R109" s="1164"/>
      <c r="S109" s="1164"/>
      <c r="T109" s="1164"/>
      <c r="U109" s="1640"/>
      <c r="V109" s="1164"/>
      <c r="W109" s="1164"/>
      <c r="X109" s="548"/>
      <c r="Y109" s="1164"/>
      <c r="Z109" s="1164"/>
      <c r="AA109" s="1164"/>
      <c r="AB109" s="1164"/>
      <c r="AC109" s="1164"/>
      <c r="AD109" s="1636"/>
      <c r="AE109" s="570"/>
      <c r="AF109" s="570"/>
      <c r="AG109" s="570"/>
      <c r="AH109" s="570"/>
      <c r="AI109" s="1645">
        <v>11</v>
      </c>
    </row>
    <row s="1645" customFormat="1" customHeight="1" ht="11.549999999999999">
      <c r="A110" s="991"/>
      <c r="B110" s="1640"/>
      <c r="C110" s="1640"/>
      <c r="D110" s="355"/>
      <c r="J110" s="1645"/>
      <c r="K110" s="1645"/>
      <c r="L110" s="1645"/>
      <c r="N110" s="1164"/>
      <c r="O110" s="1640"/>
      <c r="P110" s="1640"/>
      <c r="Q110" s="1164"/>
      <c r="R110" s="1164"/>
      <c r="S110" s="1164"/>
      <c r="T110" s="1164"/>
      <c r="U110" s="1640"/>
      <c r="V110" s="1164"/>
      <c r="W110" s="1164"/>
      <c r="X110" s="548"/>
      <c r="Y110" s="1164"/>
      <c r="Z110" s="1164"/>
      <c r="AA110" s="1164"/>
      <c r="AB110" s="1164"/>
      <c r="AC110" s="1164"/>
      <c r="AD110" s="1636"/>
      <c r="AE110" s="570"/>
      <c r="AF110" s="570"/>
      <c r="AG110" s="570"/>
      <c r="AH110" s="570"/>
      <c r="AI110" s="1645">
        <v>11</v>
      </c>
    </row>
    <row s="1645" customFormat="1" customHeight="1" ht="11.549999999999999">
      <c r="A111" s="991"/>
      <c r="B111" s="1640"/>
      <c r="C111" s="1640"/>
      <c r="D111" s="355"/>
      <c r="J111" s="1645"/>
      <c r="K111" s="1645"/>
      <c r="L111" s="1645"/>
      <c r="N111" s="1164"/>
      <c r="O111" s="1640"/>
      <c r="P111" s="1640"/>
      <c r="Q111" s="1164"/>
      <c r="R111" s="1164"/>
      <c r="S111" s="1164"/>
      <c r="T111" s="1164"/>
      <c r="U111" s="1640"/>
      <c r="V111" s="1164"/>
      <c r="W111" s="1164"/>
      <c r="X111" s="548"/>
      <c r="Y111" s="1164"/>
      <c r="Z111" s="1164"/>
      <c r="AA111" s="1164"/>
      <c r="AB111" s="1164"/>
      <c r="AC111" s="1164"/>
      <c r="AD111" s="1636"/>
      <c r="AE111" s="570"/>
      <c r="AF111" s="570"/>
      <c r="AG111" s="570"/>
      <c r="AH111" s="570"/>
      <c r="AI111" s="1645">
        <v>11</v>
      </c>
    </row>
    <row s="1645" customFormat="1" customHeight="1" ht="11.549999999999999">
      <c r="A112" s="991"/>
      <c r="B112" s="1640"/>
      <c r="C112" s="1640"/>
      <c r="D112" s="355"/>
      <c r="J112" s="1645"/>
      <c r="K112" s="1645"/>
      <c r="L112" s="1645"/>
      <c r="N112" s="1164"/>
      <c r="O112" s="1640"/>
      <c r="P112" s="1640"/>
      <c r="Q112" s="1164"/>
      <c r="R112" s="1164"/>
      <c r="S112" s="1164"/>
      <c r="T112" s="1164"/>
      <c r="U112" s="1640"/>
      <c r="V112" s="1164"/>
      <c r="W112" s="1164"/>
      <c r="X112" s="548"/>
      <c r="Y112" s="1164"/>
      <c r="Z112" s="1164"/>
      <c r="AA112" s="1164"/>
      <c r="AB112" s="1164"/>
      <c r="AC112" s="1164"/>
      <c r="AD112" s="1636"/>
      <c r="AE112" s="570"/>
      <c r="AF112" s="570"/>
      <c r="AG112" s="570"/>
      <c r="AH112" s="570"/>
      <c r="AI112" s="1645">
        <v>11</v>
      </c>
    </row>
    <row s="1645" customFormat="1" customHeight="1" ht="11.549999999999999">
      <c r="A113" s="991"/>
      <c r="B113" s="1640"/>
      <c r="C113" s="1640"/>
      <c r="D113" s="355"/>
      <c r="J113" s="1645"/>
      <c r="K113" s="1645"/>
      <c r="L113" s="1645"/>
      <c r="N113" s="1164"/>
      <c r="O113" s="1640"/>
      <c r="P113" s="1640"/>
      <c r="Q113" s="1164"/>
      <c r="R113" s="1164"/>
      <c r="S113" s="1164"/>
      <c r="T113" s="1164"/>
      <c r="U113" s="1640"/>
      <c r="V113" s="1164"/>
      <c r="W113" s="1164"/>
      <c r="X113" s="548"/>
      <c r="Y113" s="1164"/>
      <c r="Z113" s="1164"/>
      <c r="AA113" s="1164"/>
      <c r="AB113" s="1164"/>
      <c r="AC113" s="1164"/>
      <c r="AD113" s="1636"/>
      <c r="AE113" s="570"/>
      <c r="AF113" s="570"/>
      <c r="AG113" s="570"/>
      <c r="AH113" s="570"/>
      <c r="AI113" s="1645">
        <v>11</v>
      </c>
    </row>
    <row s="1645" customFormat="1" customHeight="1" ht="11.549999999999999">
      <c r="A114" s="991"/>
      <c r="B114" s="1640"/>
      <c r="C114" s="1640"/>
      <c r="D114" s="355"/>
      <c r="J114" s="1645"/>
      <c r="K114" s="1645"/>
      <c r="L114" s="1645"/>
      <c r="N114" s="1164"/>
      <c r="O114" s="1640"/>
      <c r="P114" s="1640"/>
      <c r="Q114" s="1164"/>
      <c r="R114" s="1164"/>
      <c r="S114" s="1164"/>
      <c r="T114" s="1164"/>
      <c r="U114" s="1640"/>
      <c r="V114" s="1164"/>
      <c r="W114" s="1164"/>
      <c r="X114" s="548"/>
      <c r="Y114" s="1164"/>
      <c r="Z114" s="1164"/>
      <c r="AA114" s="1164"/>
      <c r="AB114" s="1164"/>
      <c r="AC114" s="1164"/>
      <c r="AD114" s="1636"/>
      <c r="AE114" s="570"/>
      <c r="AF114" s="570"/>
      <c r="AG114" s="570"/>
      <c r="AH114" s="570"/>
      <c r="AI114" s="1645">
        <v>11</v>
      </c>
    </row>
    <row s="1645" customFormat="1" customHeight="1" ht="11.549999999999999">
      <c r="A115" s="991"/>
      <c r="B115" s="1640"/>
      <c r="C115" s="1640"/>
      <c r="D115" s="355"/>
      <c r="J115" s="1645"/>
      <c r="K115" s="1645"/>
      <c r="L115" s="1645"/>
      <c r="N115" s="1164"/>
      <c r="O115" s="1640"/>
      <c r="P115" s="1640"/>
      <c r="Q115" s="1164"/>
      <c r="R115" s="1164"/>
      <c r="S115" s="1164"/>
      <c r="T115" s="1164"/>
      <c r="U115" s="1640"/>
      <c r="V115" s="1164"/>
      <c r="W115" s="1164"/>
      <c r="X115" s="548"/>
      <c r="Y115" s="1164"/>
      <c r="Z115" s="1164"/>
      <c r="AA115" s="1164"/>
      <c r="AB115" s="1164"/>
      <c r="AC115" s="1164"/>
      <c r="AD115" s="1636"/>
      <c r="AE115" s="570"/>
      <c r="AF115" s="570"/>
      <c r="AG115" s="570"/>
      <c r="AH115" s="570"/>
      <c r="AI115" s="1645">
        <v>11</v>
      </c>
    </row>
    <row s="1645" customFormat="1" customHeight="1" ht="11.549999999999999">
      <c r="A116" s="991"/>
      <c r="B116" s="1640"/>
      <c r="C116" s="1640"/>
      <c r="D116" s="355"/>
      <c r="J116" s="1645"/>
      <c r="K116" s="1645"/>
      <c r="L116" s="1645"/>
      <c r="N116" s="1164"/>
      <c r="O116" s="1640"/>
      <c r="P116" s="1640"/>
      <c r="Q116" s="1164"/>
      <c r="R116" s="1164"/>
      <c r="S116" s="1164"/>
      <c r="T116" s="1164"/>
      <c r="U116" s="1640"/>
      <c r="V116" s="1164"/>
      <c r="W116" s="1164"/>
      <c r="X116" s="548"/>
      <c r="Y116" s="1164"/>
      <c r="Z116" s="1164"/>
      <c r="AA116" s="1164"/>
      <c r="AB116" s="1164"/>
      <c r="AC116" s="1164"/>
      <c r="AD116" s="1636"/>
      <c r="AE116" s="570"/>
      <c r="AF116" s="570"/>
      <c r="AG116" s="570"/>
      <c r="AH116" s="570"/>
      <c r="AI116" s="1645">
        <v>11</v>
      </c>
    </row>
    <row s="1645" customFormat="1" customHeight="1" ht="11.549999999999999">
      <c r="A117" s="991"/>
      <c r="B117" s="1640"/>
      <c r="C117" s="1640"/>
      <c r="D117" s="355"/>
      <c r="J117" s="1645"/>
      <c r="K117" s="1645"/>
      <c r="L117" s="1645"/>
      <c r="N117" s="1164"/>
      <c r="O117" s="1640"/>
      <c r="P117" s="1640"/>
      <c r="Q117" s="1164"/>
      <c r="R117" s="1164"/>
      <c r="S117" s="1164"/>
      <c r="T117" s="1164"/>
      <c r="U117" s="1640"/>
      <c r="V117" s="1164"/>
      <c r="W117" s="1164"/>
      <c r="X117" s="548"/>
      <c r="Y117" s="1164"/>
      <c r="Z117" s="1164"/>
      <c r="AA117" s="1164"/>
      <c r="AB117" s="1164"/>
      <c r="AC117" s="1164"/>
      <c r="AD117" s="1636"/>
      <c r="AE117" s="570"/>
      <c r="AF117" s="570"/>
      <c r="AG117" s="570"/>
      <c r="AH117" s="570"/>
      <c r="AI117" s="1645">
        <v>11</v>
      </c>
    </row>
    <row s="1645" customFormat="1" customHeight="1" ht="11.549999999999999">
      <c r="A118" s="991"/>
      <c r="B118" s="1640"/>
      <c r="C118" s="1640"/>
      <c r="D118" s="355"/>
      <c r="J118" s="1645"/>
      <c r="K118" s="1645"/>
      <c r="L118" s="1645"/>
      <c r="N118" s="1164"/>
      <c r="O118" s="1640"/>
      <c r="P118" s="1640"/>
      <c r="Q118" s="1164"/>
      <c r="R118" s="1164"/>
      <c r="S118" s="1164"/>
      <c r="T118" s="1164"/>
      <c r="U118" s="1640"/>
      <c r="V118" s="1164"/>
      <c r="W118" s="1164"/>
      <c r="X118" s="548"/>
      <c r="Y118" s="1164"/>
      <c r="Z118" s="1164"/>
      <c r="AA118" s="1164"/>
      <c r="AB118" s="1164"/>
      <c r="AC118" s="1164"/>
      <c r="AD118" s="1636"/>
      <c r="AE118" s="570"/>
      <c r="AF118" s="570"/>
      <c r="AG118" s="570"/>
      <c r="AH118" s="570"/>
      <c r="AI118" s="1645">
        <v>11</v>
      </c>
    </row>
    <row s="1645" customFormat="1" customHeight="1" ht="11.549999999999999">
      <c r="A119" s="991"/>
      <c r="B119" s="1640"/>
      <c r="C119" s="1640"/>
      <c r="D119" s="355"/>
      <c r="J119" s="1645"/>
      <c r="K119" s="1645"/>
      <c r="L119" s="1645"/>
      <c r="N119" s="1164"/>
      <c r="O119" s="1640"/>
      <c r="P119" s="1640"/>
      <c r="Q119" s="1164"/>
      <c r="R119" s="1164"/>
      <c r="S119" s="1164"/>
      <c r="T119" s="1164"/>
      <c r="U119" s="1640"/>
      <c r="V119" s="1164"/>
      <c r="W119" s="1164"/>
      <c r="X119" s="548"/>
      <c r="Y119" s="1164"/>
      <c r="Z119" s="1164"/>
      <c r="AA119" s="1164"/>
      <c r="AB119" s="1164"/>
      <c r="AC119" s="1164"/>
      <c r="AD119" s="1636"/>
      <c r="AE119" s="570"/>
      <c r="AF119" s="570"/>
      <c r="AG119" s="570"/>
      <c r="AH119" s="570"/>
      <c r="AI119" s="1645">
        <v>11</v>
      </c>
    </row>
    <row s="1645" customFormat="1" customHeight="1" ht="11.549999999999999">
      <c r="A120" s="991"/>
      <c r="B120" s="1640"/>
      <c r="C120" s="1640"/>
      <c r="D120" s="355"/>
      <c r="J120" s="1645"/>
      <c r="K120" s="1645"/>
      <c r="L120" s="1645"/>
      <c r="N120" s="1164"/>
      <c r="O120" s="1640"/>
      <c r="P120" s="1640"/>
      <c r="Q120" s="1164"/>
      <c r="R120" s="1164"/>
      <c r="S120" s="1164"/>
      <c r="T120" s="1164"/>
      <c r="U120" s="1640"/>
      <c r="V120" s="1164"/>
      <c r="W120" s="1164"/>
      <c r="X120" s="548"/>
      <c r="Y120" s="1164"/>
      <c r="Z120" s="1164"/>
      <c r="AA120" s="1164"/>
      <c r="AB120" s="1164"/>
      <c r="AC120" s="1164"/>
      <c r="AD120" s="1636"/>
      <c r="AE120" s="570"/>
      <c r="AF120" s="570"/>
      <c r="AG120" s="570"/>
      <c r="AH120" s="570"/>
      <c r="AI120" s="1645">
        <v>11</v>
      </c>
    </row>
    <row s="1645" customFormat="1" customHeight="1" ht="11.549999999999999">
      <c r="A121" s="991"/>
      <c r="B121" s="1640"/>
      <c r="C121" s="1640"/>
      <c r="D121" s="355"/>
      <c r="J121" s="1645"/>
      <c r="K121" s="1645"/>
      <c r="L121" s="1645"/>
      <c r="N121" s="1164"/>
      <c r="O121" s="1640"/>
      <c r="P121" s="1640"/>
      <c r="Q121" s="1164"/>
      <c r="R121" s="1164"/>
      <c r="S121" s="1164"/>
      <c r="T121" s="1164"/>
      <c r="U121" s="1640"/>
      <c r="V121" s="1164"/>
      <c r="W121" s="1164"/>
      <c r="X121" s="548"/>
      <c r="Y121" s="1164"/>
      <c r="Z121" s="1164"/>
      <c r="AA121" s="1164"/>
      <c r="AB121" s="1164"/>
      <c r="AC121" s="1164"/>
      <c r="AD121" s="1636"/>
      <c r="AE121" s="570"/>
      <c r="AF121" s="570"/>
      <c r="AG121" s="570"/>
      <c r="AH121" s="570"/>
      <c r="AI121" s="1645">
        <v>11</v>
      </c>
    </row>
    <row s="1645" customFormat="1" customHeight="1" ht="11.549999999999999">
      <c r="A122" s="991"/>
      <c r="B122" s="1640"/>
      <c r="C122" s="1640"/>
      <c r="D122" s="355"/>
      <c r="J122" s="1645"/>
      <c r="K122" s="1645"/>
      <c r="L122" s="1645"/>
      <c r="N122" s="1164"/>
      <c r="O122" s="1640"/>
      <c r="P122" s="1640"/>
      <c r="Q122" s="1164"/>
      <c r="R122" s="1164"/>
      <c r="S122" s="1164"/>
      <c r="T122" s="1164"/>
      <c r="U122" s="1640"/>
      <c r="V122" s="1164"/>
      <c r="W122" s="1164"/>
      <c r="X122" s="548"/>
      <c r="Y122" s="1164"/>
      <c r="Z122" s="1164"/>
      <c r="AA122" s="1164"/>
      <c r="AB122" s="1164"/>
      <c r="AC122" s="1164"/>
      <c r="AD122" s="1636"/>
      <c r="AE122" s="570"/>
      <c r="AF122" s="570"/>
      <c r="AG122" s="570"/>
      <c r="AH122" s="570"/>
      <c r="AI122" s="1645">
        <v>11</v>
      </c>
    </row>
    <row s="1645" customFormat="1" customHeight="1" ht="11.549999999999999">
      <c r="A123" s="991"/>
      <c r="B123" s="1640"/>
      <c r="C123" s="1640"/>
      <c r="D123" s="355"/>
      <c r="J123" s="1645"/>
      <c r="K123" s="1645"/>
      <c r="L123" s="1645"/>
      <c r="N123" s="1164"/>
      <c r="O123" s="1640"/>
      <c r="P123" s="1640"/>
      <c r="Q123" s="1164"/>
      <c r="R123" s="1164"/>
      <c r="S123" s="1164"/>
      <c r="T123" s="1164"/>
      <c r="U123" s="1640"/>
      <c r="V123" s="1164"/>
      <c r="W123" s="1164"/>
      <c r="X123" s="548"/>
      <c r="Y123" s="1164"/>
      <c r="Z123" s="1164"/>
      <c r="AA123" s="1164"/>
      <c r="AB123" s="1164"/>
      <c r="AC123" s="1164"/>
      <c r="AD123" s="1636"/>
      <c r="AE123" s="570"/>
      <c r="AF123" s="570"/>
      <c r="AG123" s="570"/>
      <c r="AH123" s="570"/>
      <c r="AI123" s="1645">
        <v>11</v>
      </c>
    </row>
    <row s="1645" customFormat="1" customHeight="1" ht="11.549999999999999">
      <c r="A124" s="991"/>
      <c r="B124" s="1640"/>
      <c r="C124" s="1640"/>
      <c r="D124" s="355"/>
      <c r="J124" s="1645"/>
      <c r="K124" s="1645"/>
      <c r="L124" s="1645"/>
      <c r="N124" s="1164"/>
      <c r="O124" s="1640"/>
      <c r="P124" s="1640"/>
      <c r="Q124" s="1164"/>
      <c r="R124" s="1164"/>
      <c r="S124" s="1164"/>
      <c r="T124" s="1164"/>
      <c r="U124" s="1640"/>
      <c r="V124" s="1164"/>
      <c r="W124" s="1164"/>
      <c r="X124" s="548"/>
      <c r="Y124" s="1164"/>
      <c r="Z124" s="1164"/>
      <c r="AA124" s="1164"/>
      <c r="AB124" s="1164"/>
      <c r="AC124" s="1164"/>
      <c r="AD124" s="1636"/>
      <c r="AE124" s="570"/>
      <c r="AF124" s="570"/>
      <c r="AG124" s="570"/>
      <c r="AH124" s="570"/>
      <c r="AI124" s="1645">
        <v>11</v>
      </c>
    </row>
    <row s="1645" customFormat="1" customHeight="1" ht="11.549999999999999">
      <c r="A125" s="991"/>
      <c r="B125" s="1640"/>
      <c r="C125" s="1640"/>
      <c r="D125" s="355"/>
      <c r="J125" s="1645"/>
      <c r="K125" s="1645"/>
      <c r="L125" s="1645"/>
      <c r="N125" s="1164"/>
      <c r="O125" s="1640"/>
      <c r="P125" s="1640"/>
      <c r="Q125" s="1164"/>
      <c r="R125" s="1164"/>
      <c r="S125" s="1164"/>
      <c r="T125" s="1164"/>
      <c r="U125" s="1640"/>
      <c r="V125" s="1164"/>
      <c r="W125" s="1164"/>
      <c r="X125" s="548"/>
      <c r="Y125" s="1164"/>
      <c r="Z125" s="1164"/>
      <c r="AA125" s="1164"/>
      <c r="AB125" s="1164"/>
      <c r="AC125" s="1164"/>
      <c r="AD125" s="1636"/>
      <c r="AE125" s="570"/>
      <c r="AF125" s="570"/>
      <c r="AG125" s="570"/>
      <c r="AH125" s="570"/>
      <c r="AI125" s="1645">
        <v>11</v>
      </c>
    </row>
    <row s="1645" customFormat="1" customHeight="1" ht="11.549999999999999">
      <c r="A126" s="991"/>
      <c r="B126" s="1640"/>
      <c r="C126" s="1640"/>
      <c r="D126" s="355"/>
      <c r="J126" s="1645"/>
      <c r="K126" s="1645"/>
      <c r="L126" s="1645"/>
      <c r="N126" s="1164"/>
      <c r="O126" s="1640"/>
      <c r="P126" s="1640"/>
      <c r="Q126" s="1164"/>
      <c r="R126" s="1164"/>
      <c r="S126" s="1164"/>
      <c r="T126" s="1164"/>
      <c r="U126" s="1640"/>
      <c r="V126" s="1164"/>
      <c r="W126" s="1164"/>
      <c r="X126" s="548"/>
      <c r="Y126" s="1164"/>
      <c r="Z126" s="1164"/>
      <c r="AA126" s="1164"/>
      <c r="AB126" s="1164"/>
      <c r="AC126" s="1164"/>
      <c r="AD126" s="1636"/>
      <c r="AE126" s="570"/>
      <c r="AF126" s="570"/>
      <c r="AG126" s="570"/>
      <c r="AH126" s="570"/>
      <c r="AI126" s="1645">
        <v>11</v>
      </c>
    </row>
    <row s="1645" customFormat="1" customHeight="1" ht="11.549999999999999">
      <c r="A127" s="991"/>
      <c r="B127" s="1640"/>
      <c r="C127" s="1640"/>
      <c r="D127" s="355"/>
      <c r="J127" s="1645"/>
      <c r="K127" s="1645"/>
      <c r="L127" s="1645"/>
      <c r="N127" s="1164"/>
      <c r="O127" s="1640"/>
      <c r="P127" s="1640"/>
      <c r="Q127" s="1164"/>
      <c r="R127" s="1164"/>
      <c r="S127" s="1164"/>
      <c r="T127" s="1164"/>
      <c r="U127" s="1640"/>
      <c r="V127" s="1164"/>
      <c r="W127" s="1164"/>
      <c r="X127" s="548"/>
      <c r="Y127" s="1164"/>
      <c r="Z127" s="1164"/>
      <c r="AA127" s="1164"/>
      <c r="AB127" s="1164"/>
      <c r="AC127" s="1164"/>
      <c r="AD127" s="1636"/>
      <c r="AE127" s="570"/>
      <c r="AF127" s="570"/>
      <c r="AG127" s="570"/>
      <c r="AH127" s="570"/>
      <c r="AI127" s="1645">
        <v>11</v>
      </c>
    </row>
    <row s="1645" customFormat="1" customHeight="1" ht="11.549999999999999">
      <c r="A128" s="991"/>
      <c r="B128" s="1640"/>
      <c r="C128" s="1640"/>
      <c r="D128" s="355"/>
      <c r="J128" s="1645"/>
      <c r="K128" s="1645"/>
      <c r="L128" s="1645"/>
      <c r="N128" s="1164"/>
      <c r="O128" s="1640"/>
      <c r="P128" s="1640"/>
      <c r="Q128" s="1164"/>
      <c r="R128" s="1164"/>
      <c r="S128" s="1164"/>
      <c r="T128" s="1164"/>
      <c r="U128" s="1640"/>
      <c r="V128" s="1164"/>
      <c r="W128" s="1164"/>
      <c r="X128" s="548"/>
      <c r="Y128" s="1164"/>
      <c r="Z128" s="1164"/>
      <c r="AA128" s="1164"/>
      <c r="AB128" s="1164"/>
      <c r="AC128" s="1164"/>
      <c r="AD128" s="1636"/>
      <c r="AE128" s="570"/>
      <c r="AF128" s="570"/>
      <c r="AG128" s="570"/>
      <c r="AH128" s="570"/>
      <c r="AI128" s="1645">
        <v>11</v>
      </c>
    </row>
    <row s="1645" customFormat="1" customHeight="1" ht="11.549999999999999">
      <c r="A129" s="991"/>
      <c r="B129" s="1640"/>
      <c r="C129" s="1640"/>
      <c r="D129" s="355"/>
      <c r="J129" s="1645"/>
      <c r="K129" s="1645"/>
      <c r="L129" s="1645"/>
      <c r="N129" s="1164"/>
      <c r="O129" s="1640"/>
      <c r="P129" s="1640"/>
      <c r="Q129" s="1164"/>
      <c r="R129" s="1164"/>
      <c r="S129" s="1164"/>
      <c r="T129" s="1164"/>
      <c r="U129" s="1640"/>
      <c r="V129" s="1164"/>
      <c r="W129" s="1164"/>
      <c r="X129" s="548"/>
      <c r="Y129" s="1164"/>
      <c r="Z129" s="1164"/>
      <c r="AA129" s="1164"/>
      <c r="AB129" s="1164"/>
      <c r="AC129" s="1164"/>
      <c r="AD129" s="1636"/>
      <c r="AE129" s="570"/>
      <c r="AF129" s="570"/>
      <c r="AG129" s="570"/>
      <c r="AH129" s="570"/>
      <c r="AI129" s="1645">
        <v>11</v>
      </c>
    </row>
    <row s="1645" customFormat="1" customHeight="1" ht="11.549999999999999">
      <c r="A130" s="991"/>
      <c r="B130" s="1640"/>
      <c r="C130" s="1640"/>
      <c r="D130" s="355"/>
      <c r="J130" s="1645"/>
      <c r="K130" s="1645"/>
      <c r="L130" s="1645"/>
      <c r="N130" s="1164"/>
      <c r="O130" s="1640"/>
      <c r="P130" s="1640"/>
      <c r="Q130" s="1164"/>
      <c r="R130" s="1164"/>
      <c r="S130" s="1164"/>
      <c r="T130" s="1164"/>
      <c r="U130" s="1640"/>
      <c r="V130" s="1164"/>
      <c r="W130" s="1164"/>
      <c r="X130" s="548"/>
      <c r="Y130" s="1164"/>
      <c r="Z130" s="1164"/>
      <c r="AA130" s="1164"/>
      <c r="AB130" s="1164"/>
      <c r="AC130" s="1164"/>
      <c r="AD130" s="1636"/>
      <c r="AE130" s="570"/>
      <c r="AF130" s="570"/>
      <c r="AG130" s="570"/>
      <c r="AH130" s="570"/>
      <c r="AI130" s="1645">
        <v>11</v>
      </c>
    </row>
    <row s="1645" customFormat="1" customHeight="1" ht="11.549999999999999">
      <c r="A131" s="991"/>
      <c r="B131" s="1640"/>
      <c r="C131" s="1640"/>
      <c r="D131" s="355"/>
      <c r="J131" s="1645"/>
      <c r="K131" s="1645"/>
      <c r="L131" s="1645"/>
      <c r="N131" s="1164"/>
      <c r="O131" s="1640"/>
      <c r="P131" s="1640"/>
      <c r="Q131" s="1164"/>
      <c r="R131" s="1164"/>
      <c r="S131" s="1164"/>
      <c r="T131" s="1164"/>
      <c r="U131" s="1640"/>
      <c r="V131" s="1164"/>
      <c r="W131" s="1164"/>
      <c r="X131" s="548"/>
      <c r="Y131" s="1164"/>
      <c r="Z131" s="1164"/>
      <c r="AA131" s="1164"/>
      <c r="AB131" s="1164"/>
      <c r="AC131" s="1164"/>
      <c r="AD131" s="1636"/>
      <c r="AE131" s="570"/>
      <c r="AF131" s="570"/>
      <c r="AG131" s="570"/>
      <c r="AH131" s="570"/>
      <c r="AI131" s="1645">
        <v>11</v>
      </c>
    </row>
    <row s="1645" customFormat="1" customHeight="1" ht="11.549999999999999">
      <c r="A132" s="991"/>
      <c r="B132" s="1640"/>
      <c r="C132" s="1640"/>
      <c r="D132" s="355"/>
      <c r="J132" s="1645"/>
      <c r="K132" s="1645"/>
      <c r="L132" s="1645"/>
      <c r="N132" s="1164"/>
      <c r="O132" s="1640"/>
      <c r="P132" s="1640"/>
      <c r="Q132" s="1164"/>
      <c r="R132" s="1164"/>
      <c r="S132" s="1164"/>
      <c r="T132" s="1164"/>
      <c r="U132" s="1640"/>
      <c r="V132" s="1164"/>
      <c r="W132" s="1164"/>
      <c r="X132" s="548"/>
      <c r="Y132" s="1164"/>
      <c r="Z132" s="1164"/>
      <c r="AA132" s="1164"/>
      <c r="AB132" s="1164"/>
      <c r="AC132" s="1164"/>
      <c r="AD132" s="1636"/>
      <c r="AE132" s="570"/>
      <c r="AF132" s="570"/>
      <c r="AG132" s="570"/>
      <c r="AH132" s="570"/>
      <c r="AI132" s="1645">
        <v>11</v>
      </c>
    </row>
    <row s="1645" customFormat="1" customHeight="1" ht="11.549999999999999">
      <c r="A133" s="991"/>
      <c r="B133" s="1640"/>
      <c r="C133" s="1640"/>
      <c r="D133" s="355"/>
      <c r="J133" s="1645"/>
      <c r="K133" s="1645"/>
      <c r="L133" s="1645"/>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J136" s="1645"/>
      <c r="K136" s="1645"/>
      <c r="L136" s="1645"/>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s="1645" customFormat="1" customHeight="1" ht="11.549999999999999">
      <c r="A201" s="991"/>
      <c r="B201" s="1640"/>
      <c r="C201" s="1640"/>
      <c r="D201" s="355"/>
      <c r="J201" s="1645"/>
      <c r="K201" s="1645"/>
      <c r="L201" s="1645"/>
      <c r="N201" s="1164"/>
      <c r="O201" s="1640"/>
      <c r="P201" s="1640"/>
      <c r="Q201" s="1164"/>
      <c r="R201" s="1164"/>
      <c r="S201" s="1164"/>
      <c r="T201" s="1164"/>
      <c r="U201" s="1640"/>
      <c r="V201" s="1164"/>
      <c r="W201" s="1164"/>
      <c r="X201" s="548"/>
      <c r="Y201" s="1164"/>
      <c r="Z201" s="1164"/>
      <c r="AA201" s="1164"/>
      <c r="AB201" s="1164"/>
      <c r="AC201" s="1164"/>
      <c r="AD201" s="1636"/>
      <c r="AE201" s="570"/>
      <c r="AF201" s="570"/>
      <c r="AG201" s="570"/>
      <c r="AH201" s="570"/>
      <c r="AI201" s="1645">
        <v>11</v>
      </c>
    </row>
    <row s="1645" customFormat="1" customHeight="1" ht="11.549999999999999">
      <c r="A202" s="991"/>
      <c r="B202" s="1640"/>
      <c r="C202" s="1640"/>
      <c r="D202" s="355"/>
      <c r="J202" s="1645"/>
      <c r="K202" s="1645"/>
      <c r="L202" s="1645"/>
      <c r="N202" s="1164"/>
      <c r="O202" s="1640"/>
      <c r="P202" s="1640"/>
      <c r="Q202" s="1164"/>
      <c r="R202" s="1164"/>
      <c r="S202" s="1164"/>
      <c r="T202" s="1164"/>
      <c r="U202" s="1640"/>
      <c r="V202" s="1164"/>
      <c r="W202" s="1164"/>
      <c r="X202" s="548"/>
      <c r="Y202" s="1164"/>
      <c r="Z202" s="1164"/>
      <c r="AA202" s="1164"/>
      <c r="AB202" s="1164"/>
      <c r="AC202" s="1164"/>
      <c r="AD202" s="1636"/>
      <c r="AE202" s="570"/>
      <c r="AF202" s="570"/>
      <c r="AG202" s="570"/>
      <c r="AH202" s="570"/>
      <c r="AI202" s="1645">
        <v>11</v>
      </c>
    </row>
    <row customHeight="1" ht="11.549999999999999">
      <c r="J203" s="1639"/>
      <c r="K203" s="1639"/>
      <c r="L203" s="1639"/>
      <c r="AI203" s="1635">
        <v>11</v>
      </c>
    </row>
    <row customHeight="1" ht="11.549999999999999">
      <c r="J204" s="1639"/>
      <c r="K204" s="1639"/>
      <c r="L204" s="1639"/>
      <c r="AI204" s="1635">
        <v>11</v>
      </c>
    </row>
    <row customHeight="1" ht="11.549999999999999">
      <c r="J205" s="1639"/>
      <c r="K205" s="1639"/>
      <c r="L205" s="1639"/>
      <c r="AI205" s="1635">
        <v>11</v>
      </c>
    </row>
    <row customHeight="1" ht="11.549999999999999">
      <c r="A206" s="994"/>
      <c r="B206" s="1635"/>
      <c r="D206" s="1635"/>
      <c r="J206" s="1639"/>
      <c r="K206" s="1639"/>
      <c r="L206" s="1639"/>
      <c r="N206" s="1635"/>
      <c r="Q206" s="1635"/>
      <c r="R206" s="1635"/>
      <c r="S206" s="1635"/>
      <c r="T206" s="1635"/>
      <c r="V206" s="1635"/>
      <c r="W206" s="1635"/>
      <c r="X206" s="1635"/>
      <c r="Y206" s="1635"/>
      <c r="Z206" s="1635"/>
      <c r="AA206" s="1635"/>
      <c r="AB206" s="1635"/>
      <c r="AC206" s="1635"/>
      <c r="AD206" s="1635"/>
      <c r="AE206" s="1635"/>
      <c r="AF206" s="1635"/>
      <c r="AG206" s="1635"/>
      <c r="AH206" s="1635"/>
      <c r="AI206" s="1635">
        <v>11</v>
      </c>
    </row>
    <row customHeight="1" ht="11.549999999999999">
      <c r="A207" s="994"/>
      <c r="B207" s="1635"/>
      <c r="D207" s="1635"/>
      <c r="J207" s="1639"/>
      <c r="K207" s="1639"/>
      <c r="L207" s="1639"/>
      <c r="N207" s="1635"/>
      <c r="Q207" s="1635"/>
      <c r="R207" s="1635"/>
      <c r="S207" s="1635"/>
      <c r="T207" s="1635"/>
      <c r="V207" s="1635"/>
      <c r="W207" s="1635"/>
      <c r="X207" s="1635"/>
      <c r="Y207" s="1635"/>
      <c r="Z207" s="1635"/>
      <c r="AA207" s="1635"/>
      <c r="AB207" s="1635"/>
      <c r="AC207" s="1635"/>
      <c r="AD207" s="1635"/>
      <c r="AE207" s="1635"/>
      <c r="AF207" s="1635"/>
      <c r="AG207" s="1635"/>
      <c r="AH207" s="1635"/>
      <c r="AI207" s="1635">
        <v>11</v>
      </c>
    </row>
    <row customHeight="1" ht="11.549999999999999">
      <c r="A208" s="994"/>
      <c r="B208" s="1635"/>
      <c r="D208" s="1635"/>
      <c r="J208" s="1639"/>
      <c r="K208" s="1639"/>
      <c r="L208" s="1639"/>
      <c r="N208" s="1635"/>
      <c r="Q208" s="1635"/>
      <c r="R208" s="1635"/>
      <c r="S208" s="1635"/>
      <c r="T208" s="1635"/>
      <c r="V208" s="1635"/>
      <c r="W208" s="1635"/>
      <c r="X208" s="1635"/>
      <c r="Y208" s="1635"/>
      <c r="Z208" s="1635"/>
      <c r="AA208" s="1635"/>
      <c r="AB208" s="1635"/>
      <c r="AC208" s="1635"/>
      <c r="AD208" s="1635"/>
      <c r="AE208" s="1635"/>
      <c r="AF208" s="1635"/>
      <c r="AG208" s="1635"/>
      <c r="AH208" s="1635"/>
      <c r="AI208" s="1635">
        <v>11</v>
      </c>
    </row>
    <row customHeight="1" ht="11.549999999999999">
      <c r="A209" s="994"/>
      <c r="B209" s="1635"/>
      <c r="D209" s="1635"/>
      <c r="J209" s="1639"/>
      <c r="K209" s="1639"/>
      <c r="L209" s="1639"/>
      <c r="N209" s="1635"/>
      <c r="Q209" s="1635"/>
      <c r="R209" s="1635"/>
      <c r="S209" s="1635"/>
      <c r="T209" s="1635"/>
      <c r="V209" s="1635"/>
      <c r="W209" s="1635"/>
      <c r="X209" s="1635"/>
      <c r="Y209" s="1635"/>
      <c r="Z209" s="1635"/>
      <c r="AA209" s="1635"/>
      <c r="AB209" s="1635"/>
      <c r="AC209" s="1635"/>
      <c r="AD209" s="1635"/>
      <c r="AE209" s="1635"/>
      <c r="AF209" s="1635"/>
      <c r="AG209" s="1635"/>
      <c r="AH209" s="1635"/>
      <c r="AI209" s="1635">
        <v>11</v>
      </c>
    </row>
    <row customHeight="1" ht="11.549999999999999">
      <c r="A210" s="994"/>
      <c r="B210" s="1635"/>
      <c r="D210" s="1635"/>
      <c r="J210" s="1639"/>
      <c r="K210" s="1639"/>
      <c r="L210" s="1639"/>
      <c r="N210" s="1635"/>
      <c r="Q210" s="1635"/>
      <c r="R210" s="1635"/>
      <c r="S210" s="1635"/>
      <c r="T210" s="1635"/>
      <c r="V210" s="1635"/>
      <c r="W210" s="1635"/>
      <c r="X210" s="1635"/>
      <c r="Y210" s="1635"/>
      <c r="Z210" s="1635"/>
      <c r="AA210" s="1635"/>
      <c r="AB210" s="1635"/>
      <c r="AC210" s="1635"/>
      <c r="AD210" s="1635"/>
      <c r="AE210" s="1635"/>
      <c r="AF210" s="1635"/>
      <c r="AG210" s="1635"/>
      <c r="AH210" s="1635"/>
      <c r="AI210" s="1635">
        <v>11</v>
      </c>
    </row>
    <row customHeight="1" ht="11.549999999999999">
      <c r="A211" s="994"/>
      <c r="B211" s="1635"/>
      <c r="D211" s="1635"/>
      <c r="J211" s="1639"/>
      <c r="K211" s="1639"/>
      <c r="L211" s="1639"/>
      <c r="N211" s="1635"/>
      <c r="Q211" s="1635"/>
      <c r="R211" s="1635"/>
      <c r="S211" s="1635"/>
      <c r="T211" s="1635"/>
      <c r="V211" s="1635"/>
      <c r="W211" s="1635"/>
      <c r="X211" s="1635"/>
      <c r="Y211" s="1635"/>
      <c r="Z211" s="1635"/>
      <c r="AA211" s="1635"/>
      <c r="AB211" s="1635"/>
      <c r="AC211" s="1635"/>
      <c r="AD211" s="1635"/>
      <c r="AE211" s="1635"/>
      <c r="AF211" s="1635"/>
      <c r="AG211" s="1635"/>
      <c r="AH211" s="1635"/>
      <c r="AI211" s="1635">
        <v>11</v>
      </c>
    </row>
    <row customHeight="1" ht="11.549999999999999">
      <c r="A212" s="994"/>
      <c r="B212" s="1635"/>
      <c r="D212" s="1635"/>
      <c r="J212" s="1639"/>
      <c r="K212" s="1639"/>
      <c r="L212" s="1639"/>
      <c r="N212" s="1635"/>
      <c r="Q212" s="1635"/>
      <c r="R212" s="1635"/>
      <c r="S212" s="1635"/>
      <c r="T212" s="1635"/>
      <c r="V212" s="1635"/>
      <c r="W212" s="1635"/>
      <c r="X212" s="1635"/>
      <c r="Y212" s="1635"/>
      <c r="Z212" s="1635"/>
      <c r="AA212" s="1635"/>
      <c r="AB212" s="1635"/>
      <c r="AC212" s="1635"/>
      <c r="AD212" s="1635"/>
      <c r="AE212" s="1635"/>
      <c r="AF212" s="1635"/>
      <c r="AG212" s="1635"/>
      <c r="AH212" s="1635"/>
      <c r="AI212" s="1635">
        <v>11</v>
      </c>
    </row>
    <row customHeight="1" ht="11.549999999999999">
      <c r="A213" s="994"/>
      <c r="B213" s="1635"/>
      <c r="D213" s="1635"/>
      <c r="J213" s="1639"/>
      <c r="K213" s="1639"/>
      <c r="L213" s="1639"/>
      <c r="N213" s="1635"/>
      <c r="Q213" s="1635"/>
      <c r="R213" s="1635"/>
      <c r="S213" s="1635"/>
      <c r="T213" s="1635"/>
      <c r="V213" s="1635"/>
      <c r="W213" s="1635"/>
      <c r="X213" s="1635"/>
      <c r="Y213" s="1635"/>
      <c r="Z213" s="1635"/>
      <c r="AA213" s="1635"/>
      <c r="AB213" s="1635"/>
      <c r="AC213" s="1635"/>
      <c r="AD213" s="1635"/>
      <c r="AE213" s="1635"/>
      <c r="AF213" s="1635"/>
      <c r="AG213" s="1635"/>
      <c r="AH213" s="1635"/>
      <c r="AI213" s="1635">
        <v>11</v>
      </c>
    </row>
    <row customHeight="1" ht="11.549999999999999">
      <c r="A214" s="994"/>
      <c r="B214" s="1635"/>
      <c r="D214" s="1635"/>
      <c r="J214" s="1639"/>
      <c r="K214" s="1639"/>
      <c r="L214" s="1639"/>
      <c r="N214" s="1635"/>
      <c r="Q214" s="1635"/>
      <c r="R214" s="1635"/>
      <c r="S214" s="1635"/>
      <c r="T214" s="1635"/>
      <c r="V214" s="1635"/>
      <c r="W214" s="1635"/>
      <c r="X214" s="1635"/>
      <c r="Y214" s="1635"/>
      <c r="Z214" s="1635"/>
      <c r="AA214" s="1635"/>
      <c r="AB214" s="1635"/>
      <c r="AC214" s="1635"/>
      <c r="AD214" s="1635"/>
      <c r="AE214" s="1635"/>
      <c r="AF214" s="1635"/>
      <c r="AG214" s="1635"/>
      <c r="AH214" s="1635"/>
      <c r="AI214" s="1635">
        <v>11</v>
      </c>
    </row>
    <row customHeight="1" ht="11.549999999999999">
      <c r="A215" s="994"/>
      <c r="B215" s="1635"/>
      <c r="D215" s="1635"/>
      <c r="J215" s="1639"/>
      <c r="K215" s="1639"/>
      <c r="L215" s="1639"/>
      <c r="N215" s="1635"/>
      <c r="Q215" s="1635"/>
      <c r="R215" s="1635"/>
      <c r="S215" s="1635"/>
      <c r="T215" s="1635"/>
      <c r="V215" s="1635"/>
      <c r="W215" s="1635"/>
      <c r="X215" s="1635"/>
      <c r="Y215" s="1635"/>
      <c r="Z215" s="1635"/>
      <c r="AA215" s="1635"/>
      <c r="AB215" s="1635"/>
      <c r="AC215" s="1635"/>
      <c r="AD215" s="1635"/>
      <c r="AE215" s="1635"/>
      <c r="AF215" s="1635"/>
      <c r="AG215" s="1635"/>
      <c r="AH215" s="1635"/>
      <c r="AI215" s="1635">
        <v>11</v>
      </c>
    </row>
    <row customHeight="1" ht="11.549999999999999">
      <c r="A216" s="994"/>
      <c r="B216" s="1635"/>
      <c r="D216" s="1635"/>
      <c r="J216" s="1639"/>
      <c r="K216" s="1639"/>
      <c r="L216" s="1639"/>
      <c r="N216" s="1635"/>
      <c r="Q216" s="1635"/>
      <c r="R216" s="1635"/>
      <c r="S216" s="1635"/>
      <c r="T216" s="1635"/>
      <c r="V216" s="1635"/>
      <c r="W216" s="1635"/>
      <c r="X216" s="1635"/>
      <c r="Y216" s="1635"/>
      <c r="Z216" s="1635"/>
      <c r="AA216" s="1635"/>
      <c r="AB216" s="1635"/>
      <c r="AC216" s="1635"/>
      <c r="AD216" s="1635"/>
      <c r="AE216" s="1635"/>
      <c r="AF216" s="1635"/>
      <c r="AG216" s="1635"/>
      <c r="AH216" s="1635"/>
      <c r="AI216" s="1635">
        <v>11</v>
      </c>
    </row>
    <row customHeight="1" ht="11.25" hidden="1">
      <c r="A217" s="991" t="s">
        <v>82</v>
      </c>
      <c r="B217" s="1164">
        <v>0</v>
      </c>
      <c r="C217" s="1640">
        <v>0</v>
      </c>
      <c r="D217" s="1639">
        <v>3</v>
      </c>
      <c r="E217" s="1635">
        <v>7</v>
      </c>
      <c r="F217" s="1635">
        <v>56</v>
      </c>
      <c r="G217" s="1635">
        <v>10</v>
      </c>
      <c r="H217" s="1635">
        <v>0</v>
      </c>
      <c r="I217" s="1635">
        <v>40</v>
      </c>
      <c r="J217" s="1639">
        <v>0</v>
      </c>
      <c r="K217" s="1639">
        <v>0</v>
      </c>
      <c r="L217" s="1639">
        <v>0</v>
      </c>
      <c r="M217" s="1635">
        <v>102</v>
      </c>
      <c r="N217" s="1164">
        <v>9</v>
      </c>
      <c r="O217" s="1640">
        <v>5</v>
      </c>
      <c r="P217" s="1640">
        <v>3</v>
      </c>
      <c r="Q217" s="1164">
        <v>3</v>
      </c>
      <c r="R217" s="1164">
        <v>3</v>
      </c>
      <c r="S217" s="1164">
        <v>3</v>
      </c>
      <c r="T217" s="1164">
        <v>3</v>
      </c>
      <c r="U217" s="1640">
        <v>10</v>
      </c>
      <c r="V217" s="1164">
        <v>34</v>
      </c>
      <c r="W217" s="1164">
        <v>9</v>
      </c>
      <c r="X217" s="548">
        <v>8</v>
      </c>
      <c r="Y217" s="1164">
        <v>8</v>
      </c>
      <c r="Z217" s="1164">
        <v>8</v>
      </c>
      <c r="AA217" s="1164">
        <v>8</v>
      </c>
      <c r="AB217" s="1164">
        <v>8</v>
      </c>
      <c r="AC217" s="1164">
        <v>8</v>
      </c>
      <c r="AD217" s="1636">
        <v>8</v>
      </c>
      <c r="AE217" s="1636">
        <v>8</v>
      </c>
      <c r="AF217" s="1636">
        <v>8</v>
      </c>
      <c r="AG217" s="1636">
        <v>8</v>
      </c>
      <c r="AH217" s="1636">
        <v>8</v>
      </c>
      <c r="AI217" s="1635">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9B4A-96F9-E426-30C9-0.03163EF4}"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9.140625" hidden="1"/>
  </cols>
  <sheetData>
    <row s="1370" customFormat="1" customHeight="1" ht="22.5" hidden="1">
      <c r="A1" s="991"/>
      <c r="C1" s="1640"/>
      <c r="D1" s="541"/>
      <c r="H1" s="1164">
        <v>4</v>
      </c>
      <c r="I1" s="1164">
        <v>4</v>
      </c>
      <c r="J1" s="1370">
        <v>4</v>
      </c>
      <c r="K1" s="1370">
        <v>4</v>
      </c>
      <c r="L1" s="1370">
        <v>4</v>
      </c>
      <c r="O1" s="1640"/>
      <c r="P1" s="1640"/>
      <c r="U1" s="1640"/>
      <c r="AI1" s="1164" t="s">
        <v>14</v>
      </c>
    </row>
    <row s="1370" customFormat="1" customHeight="1" ht="22.5" hidden="1">
      <c r="A2" s="991"/>
      <c r="C2" s="1640"/>
      <c r="D2" s="542"/>
      <c r="E2" s="1662"/>
      <c r="F2" s="544"/>
      <c r="G2" s="1661" t="s">
        <v>559</v>
      </c>
      <c r="H2" s="545"/>
      <c r="I2" s="545"/>
      <c r="J2" s="755"/>
      <c r="K2" s="755"/>
      <c r="L2" s="755"/>
      <c r="M2" s="546" t="s">
        <v>562</v>
      </c>
      <c r="N2" s="547"/>
      <c r="O2" s="1640"/>
      <c r="P2" s="1640"/>
      <c r="U2" s="1640"/>
      <c r="X2" s="548"/>
      <c r="AD2" s="1636"/>
      <c r="AE2" s="1636"/>
      <c r="AF2" s="1636"/>
      <c r="AG2" s="1636"/>
      <c r="AH2" s="1636"/>
      <c r="AI2" s="1164">
        <v>0</v>
      </c>
    </row>
    <row customHeight="1" ht="11.25" hidden="1">
      <c r="J3" s="1639"/>
      <c r="K3" s="1639"/>
      <c r="L3" s="1639"/>
      <c r="AI3" s="1635">
        <v>0</v>
      </c>
    </row>
    <row s="1636" customFormat="1" customHeight="1" ht="11.25" hidden="1">
      <c r="A4" s="991"/>
      <c r="B4" s="1164"/>
      <c r="C4" s="1640"/>
      <c r="D4" s="366"/>
      <c r="J4" s="1636"/>
      <c r="K4" s="1636"/>
      <c r="L4" s="1636"/>
      <c r="M4" s="1636">
        <v>4</v>
      </c>
      <c r="N4" s="1164"/>
      <c r="O4" s="1640"/>
      <c r="P4" s="1640"/>
      <c r="Q4" s="1164"/>
      <c r="R4" s="1164"/>
      <c r="S4" s="1164"/>
      <c r="T4" s="1164"/>
      <c r="U4" s="1640"/>
      <c r="V4" s="1164"/>
      <c r="W4" s="1164"/>
      <c r="X4" s="548"/>
      <c r="Y4" s="1164"/>
      <c r="Z4" s="1164"/>
      <c r="AA4" s="1164"/>
      <c r="AB4" s="1164"/>
      <c r="AC4" s="1164"/>
      <c r="AI4" s="1636">
        <v>0</v>
      </c>
    </row>
    <row customHeight="1" ht="11.549999999999999">
      <c r="J5" s="1639"/>
      <c r="K5" s="1639"/>
      <c r="L5" s="1639"/>
      <c r="AI5" s="1635">
        <v>11</v>
      </c>
    </row>
    <row customHeight="1" ht="33.75">
      <c r="E6" s="2252" t="s">
        <v>784</v>
      </c>
      <c r="F6" s="2252"/>
      <c r="G6" s="2252"/>
      <c r="H6" s="2252"/>
      <c r="I6" s="2252"/>
      <c r="J6" s="2252"/>
      <c r="K6" s="2252"/>
      <c r="L6" s="2252"/>
      <c r="M6" s="560"/>
      <c r="AI6" s="1635">
        <v>32</v>
      </c>
    </row>
    <row customHeight="1" ht="25.2">
      <c r="E7" s="2253" t="str">
        <f>IF(org=0,"Не определено",org)</f>
        <v>Филиал "Уренгойская ГРЭС" АО "Интер РАО - Электрогенерация"</v>
      </c>
      <c r="F7" s="2253"/>
      <c r="G7" s="2253"/>
      <c r="H7" s="2253"/>
      <c r="I7" s="2253"/>
      <c r="J7" s="2253"/>
      <c r="K7" s="2253"/>
      <c r="L7" s="2253"/>
      <c r="AI7" s="1635">
        <v>24</v>
      </c>
    </row>
    <row customHeight="1" ht="11.549999999999999">
      <c r="E8" s="1139"/>
      <c r="F8" s="1139"/>
      <c r="G8" s="1139"/>
      <c r="H8" s="1139"/>
      <c r="I8" s="1139"/>
      <c r="J8" s="1140" t="s">
        <v>22</v>
      </c>
      <c r="K8" s="1140" t="s">
        <v>22</v>
      </c>
      <c r="L8" s="1140" t="s">
        <v>22</v>
      </c>
      <c r="AI8" s="1635">
        <v>11</v>
      </c>
    </row>
    <row s="1646" customFormat="1" customHeight="1" ht="1.05">
      <c r="A9" s="1171"/>
      <c r="D9" s="1646"/>
      <c r="H9" s="893"/>
      <c r="I9" s="893" t="s">
        <v>117</v>
      </c>
      <c r="J9" s="893" t="s">
        <v>124</v>
      </c>
      <c r="K9" s="893" t="s">
        <v>127</v>
      </c>
      <c r="L9" s="893" t="s">
        <v>129</v>
      </c>
      <c r="AI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397" t="str">
        <f>IF(L9="","",INDEX(DIFFERENTIATION_UNMERGE_VD,MATCH(L9,DIFFERENTIATION_ID_DIFF,0)))</f>
        <v>Производство. Теплоноситель; Передача. Теплоноситель; Сбыт. Теплоноситель</v>
      </c>
      <c r="M10" s="2131"/>
      <c r="AI10" s="1635">
        <v>11</v>
      </c>
    </row>
    <row customHeight="1" ht="11.549999999999999">
      <c r="E11" s="715"/>
      <c r="F11" s="2371" t="s">
        <v>571</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без дифференциации</v>
      </c>
      <c r="K11" s="2397" t="str">
        <f>IF(K9="","",INDEX(DIFFERENTIATION_UNMERGE_AREA,MATCH(K9,DIFFERENTIATION_ID_DIFF,0)))</f>
        <v>без дифференциации</v>
      </c>
      <c r="L11" s="2397" t="str">
        <f>IF(L9="","",INDEX(DIFFERENTIATION_UNMERGE_AREA,MATCH(L9,DIFFERENTIATION_ID_DIFF,0)))</f>
        <v>без дифференциации</v>
      </c>
      <c r="M11" s="2131"/>
      <c r="AI11" s="1635">
        <v>11</v>
      </c>
    </row>
    <row customHeight="1" ht="11.25" hidden="1">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потребителям района Лимбяяха</v>
      </c>
      <c r="K12" s="1667" t="str">
        <f>IF(K9="","",INDEX(DIFFERENTIATION_UNMERGE_SYSTEM,MATCH(K9,DIFFERENTIATION_ID_DIFF,0)))</f>
        <v>для АО "Уренгойтеплогенерация-1"</v>
      </c>
      <c r="L12" s="1667" t="str">
        <f>IF(L9="","",INDEX(DIFFERENTIATION_UNMERGE_SYSTEM,MATCH(L9,DIFFERENTIATION_ID_DIFF,0)))</f>
        <v>без дифференциации</v>
      </c>
      <c r="M12" s="2131"/>
      <c r="AI12" s="1635">
        <v>0</v>
      </c>
    </row>
    <row customHeight="1" ht="11.549999999999999">
      <c r="E13" s="2373" t="s">
        <v>307</v>
      </c>
      <c r="F13" s="2374"/>
      <c r="G13" s="2374"/>
      <c r="H13" s="1660"/>
      <c r="I13" s="1660"/>
      <c r="J13" s="2371"/>
      <c r="K13" s="2371"/>
      <c r="L13" s="2371"/>
      <c r="M13" s="2131"/>
      <c r="AI13" s="1635">
        <v>11</v>
      </c>
    </row>
    <row customHeight="1" ht="24">
      <c r="E14" s="1661" t="s">
        <v>88</v>
      </c>
      <c r="F14" s="1664" t="s">
        <v>309</v>
      </c>
      <c r="G14" s="1664" t="s">
        <v>573</v>
      </c>
      <c r="H14" s="1664" t="s">
        <v>310</v>
      </c>
      <c r="I14" s="1664" t="s">
        <v>310</v>
      </c>
      <c r="J14" s="2316" t="s">
        <v>310</v>
      </c>
      <c r="K14" s="2316" t="s">
        <v>310</v>
      </c>
      <c r="L14" s="2316" t="s">
        <v>310</v>
      </c>
      <c r="M14" s="2131"/>
      <c r="AI14" s="1635">
        <v>23</v>
      </c>
    </row>
    <row customHeight="1" ht="19.95">
      <c r="D15" s="1642"/>
      <c r="E15" s="1634" t="s">
        <v>109</v>
      </c>
      <c r="F15" s="711" t="s">
        <v>785</v>
      </c>
      <c r="G15" s="1661" t="s">
        <v>559</v>
      </c>
      <c r="H15" s="561"/>
      <c r="I15" s="561"/>
      <c r="J15" s="561"/>
      <c r="K15" s="561"/>
      <c r="L15" s="561"/>
      <c r="M15" s="293" t="s">
        <v>786</v>
      </c>
      <c r="N15" s="547" t="s">
        <v>640</v>
      </c>
      <c r="AI15" s="1635">
        <v>19</v>
      </c>
    </row>
    <row customHeight="1" ht="24">
      <c r="D16" s="1642"/>
      <c r="E16" s="1634" t="s">
        <v>110</v>
      </c>
      <c r="F16" s="1669" t="s">
        <v>787</v>
      </c>
      <c r="G16" s="1661" t="s">
        <v>559</v>
      </c>
      <c r="H16" s="562">
        <f>SUM(H17,H20:H27)</f>
        <v>0</v>
      </c>
      <c r="I16" s="562">
        <f>SUM(I17,I20:I27)</f>
        <v>0</v>
      </c>
      <c r="J16" s="562">
        <f>SUM(J17,J20:J27)</f>
        <v>0</v>
      </c>
      <c r="K16" s="562">
        <f>SUM(K17,K20:K27)</f>
        <v>0</v>
      </c>
      <c r="L16" s="562">
        <f>SUM(L17,L20:L27)</f>
        <v>0</v>
      </c>
      <c r="M16" s="293" t="s">
        <v>788</v>
      </c>
      <c r="N16" s="547" t="s">
        <v>640</v>
      </c>
      <c r="AI16" s="1635">
        <v>23</v>
      </c>
    </row>
    <row customHeight="1" ht="35.699999999999996">
      <c r="D17" s="1642"/>
      <c r="E17" s="1668" t="s">
        <v>718</v>
      </c>
      <c r="F17" s="1671" t="s">
        <v>789</v>
      </c>
      <c r="G17" s="1658" t="s">
        <v>559</v>
      </c>
      <c r="H17" s="561"/>
      <c r="I17" s="561"/>
      <c r="J17" s="561"/>
      <c r="K17" s="561"/>
      <c r="L17" s="561"/>
      <c r="M17" s="293" t="s">
        <v>790</v>
      </c>
      <c r="N17" s="547"/>
      <c r="AI17" s="1635">
        <v>34</v>
      </c>
    </row>
    <row customHeight="1" ht="19.95">
      <c r="D18" s="1642"/>
      <c r="E18" s="1668" t="s">
        <v>721</v>
      </c>
      <c r="F18" s="1672" t="s">
        <v>791</v>
      </c>
      <c r="G18" s="1658" t="s">
        <v>559</v>
      </c>
      <c r="H18" s="561"/>
      <c r="I18" s="561"/>
      <c r="J18" s="561"/>
      <c r="K18" s="561"/>
      <c r="L18" s="561"/>
      <c r="M18" s="293"/>
      <c r="N18" s="547"/>
      <c r="AI18" s="1635">
        <v>19</v>
      </c>
    </row>
    <row customHeight="1" ht="24">
      <c r="D19" s="1642"/>
      <c r="E19" s="1668" t="s">
        <v>724</v>
      </c>
      <c r="F19" s="1672" t="s">
        <v>792</v>
      </c>
      <c r="G19" s="1658" t="s">
        <v>559</v>
      </c>
      <c r="H19" s="561"/>
      <c r="I19" s="561"/>
      <c r="J19" s="561"/>
      <c r="K19" s="561"/>
      <c r="L19" s="561"/>
      <c r="M19" s="293"/>
      <c r="N19" s="547"/>
      <c r="AI19" s="1635">
        <v>23</v>
      </c>
    </row>
    <row customHeight="1" ht="35.699999999999996">
      <c r="D20" s="1642"/>
      <c r="E20" s="1668" t="s">
        <v>314</v>
      </c>
      <c r="F20" s="1671" t="s">
        <v>793</v>
      </c>
      <c r="G20" s="1658" t="s">
        <v>559</v>
      </c>
      <c r="H20" s="561"/>
      <c r="I20" s="561"/>
      <c r="J20" s="561"/>
      <c r="K20" s="561"/>
      <c r="L20" s="561"/>
      <c r="M20" s="293"/>
      <c r="N20" s="547"/>
      <c r="AI20" s="1635">
        <v>34</v>
      </c>
    </row>
    <row customHeight="1" ht="48.29999999999999">
      <c r="D21" s="1642"/>
      <c r="E21" s="1668" t="s">
        <v>317</v>
      </c>
      <c r="F21" s="1671" t="s">
        <v>794</v>
      </c>
      <c r="G21" s="1658" t="s">
        <v>559</v>
      </c>
      <c r="H21" s="561"/>
      <c r="I21" s="561"/>
      <c r="J21" s="561"/>
      <c r="K21" s="561"/>
      <c r="L21" s="561"/>
      <c r="M21" s="293"/>
      <c r="N21" s="547"/>
      <c r="AI21" s="1635">
        <v>46</v>
      </c>
    </row>
    <row customHeight="1" ht="60">
      <c r="D22" s="1642"/>
      <c r="E22" s="1668" t="s">
        <v>738</v>
      </c>
      <c r="F22" s="1671" t="s">
        <v>795</v>
      </c>
      <c r="G22" s="1658" t="s">
        <v>559</v>
      </c>
      <c r="H22" s="561"/>
      <c r="I22" s="561"/>
      <c r="J22" s="561"/>
      <c r="K22" s="561"/>
      <c r="L22" s="561"/>
      <c r="M22" s="293"/>
      <c r="N22" s="547"/>
      <c r="AI22" s="1635">
        <v>57</v>
      </c>
    </row>
    <row customHeight="1" ht="35.699999999999996">
      <c r="D23" s="1642"/>
      <c r="E23" s="1668" t="s">
        <v>745</v>
      </c>
      <c r="F23" s="1671" t="s">
        <v>796</v>
      </c>
      <c r="G23" s="1658" t="s">
        <v>559</v>
      </c>
      <c r="H23" s="561"/>
      <c r="I23" s="561"/>
      <c r="J23" s="561"/>
      <c r="K23" s="561"/>
      <c r="L23" s="561"/>
      <c r="M23" s="293"/>
      <c r="N23" s="547"/>
      <c r="AI23" s="1635">
        <v>34</v>
      </c>
    </row>
    <row customHeight="1" ht="35.699999999999996">
      <c r="D24" s="1642"/>
      <c r="E24" s="1668" t="s">
        <v>747</v>
      </c>
      <c r="F24" s="1671" t="s">
        <v>797</v>
      </c>
      <c r="G24" s="1658" t="s">
        <v>559</v>
      </c>
      <c r="H24" s="561"/>
      <c r="I24" s="561"/>
      <c r="J24" s="561"/>
      <c r="K24" s="561"/>
      <c r="L24" s="561"/>
      <c r="M24" s="293"/>
      <c r="N24" s="547"/>
      <c r="AI24" s="1635">
        <v>34</v>
      </c>
    </row>
    <row customHeight="1" ht="24">
      <c r="D25" s="1642"/>
      <c r="E25" s="1668" t="s">
        <v>749</v>
      </c>
      <c r="F25" s="1671" t="s">
        <v>798</v>
      </c>
      <c r="G25" s="1658" t="s">
        <v>559</v>
      </c>
      <c r="H25" s="561"/>
      <c r="I25" s="561"/>
      <c r="J25" s="561"/>
      <c r="K25" s="561"/>
      <c r="L25" s="561"/>
      <c r="M25" s="293"/>
      <c r="N25" s="547"/>
      <c r="AI25" s="1635">
        <v>23</v>
      </c>
    </row>
    <row customHeight="1" ht="76.5">
      <c r="D26" s="1642"/>
      <c r="E26" s="1668" t="s">
        <v>751</v>
      </c>
      <c r="F26" s="1671" t="s">
        <v>799</v>
      </c>
      <c r="G26" s="1658" t="s">
        <v>559</v>
      </c>
      <c r="H26" s="561"/>
      <c r="I26" s="561"/>
      <c r="J26" s="561"/>
      <c r="K26" s="561"/>
      <c r="L26" s="561"/>
      <c r="M26" s="293"/>
      <c r="N26" s="547"/>
      <c r="AI26" s="1635">
        <v>73</v>
      </c>
    </row>
    <row s="1370" customFormat="1" customHeight="1" ht="35.699999999999996">
      <c r="A27" s="991"/>
      <c r="C27" s="1640"/>
      <c r="D27" s="1642"/>
      <c r="E27" s="1633" t="s">
        <v>755</v>
      </c>
      <c r="F27" s="1632" t="s">
        <v>800</v>
      </c>
      <c r="G27" s="1659" t="s">
        <v>559</v>
      </c>
      <c r="H27" s="583">
        <f>SUM(H28:H29)</f>
        <v>0</v>
      </c>
      <c r="I27" s="583">
        <f>SUM(I28:I29)</f>
        <v>0</v>
      </c>
      <c r="J27" s="583">
        <f>SUM(J28:J29)</f>
        <v>0</v>
      </c>
      <c r="K27" s="583">
        <f>SUM(K28:K29)</f>
        <v>0</v>
      </c>
      <c r="L27" s="583">
        <f>SUM(L28:L29)</f>
        <v>0</v>
      </c>
      <c r="M27" s="293" t="s">
        <v>753</v>
      </c>
      <c r="N27" s="547"/>
      <c r="O27" s="1640"/>
      <c r="P27" s="1640"/>
      <c r="U27" s="1640"/>
      <c r="X27" s="548"/>
      <c r="AD27" s="1636"/>
      <c r="AE27" s="1636"/>
      <c r="AF27" s="1636"/>
      <c r="AG27" s="1636"/>
      <c r="AH27" s="1636"/>
      <c r="AI27" s="1164">
        <v>34</v>
      </c>
    </row>
    <row s="1646" customFormat="1" customHeight="1" ht="1.05">
      <c r="A28" s="1171"/>
      <c r="D28" s="552"/>
      <c r="E28" s="806" t="str">
        <f>E27&amp;".0"</f>
        <v>2.9.0</v>
      </c>
      <c r="F28" s="995"/>
      <c r="G28" s="555"/>
      <c r="H28" s="996"/>
      <c r="I28" s="996"/>
      <c r="J28" s="996"/>
      <c r="K28" s="996"/>
      <c r="L28" s="996"/>
      <c r="M28" s="997"/>
      <c r="AI28" s="1640">
        <v>1</v>
      </c>
    </row>
    <row s="1370" customFormat="1" customHeight="1" ht="19.95">
      <c r="A29" s="991"/>
      <c r="C29" s="1640"/>
      <c r="D29" s="1637"/>
      <c r="E29" s="574"/>
      <c r="F29" s="1670" t="s">
        <v>584</v>
      </c>
      <c r="G29" s="576"/>
      <c r="H29" s="577"/>
      <c r="I29" s="577"/>
      <c r="J29" s="2661"/>
      <c r="K29" s="2662"/>
      <c r="L29" s="2663"/>
      <c r="M29" s="305" t="s">
        <v>754</v>
      </c>
      <c r="N29" s="547"/>
      <c r="O29" s="1640"/>
      <c r="P29" s="1640"/>
      <c r="U29" s="1640"/>
      <c r="X29" s="548"/>
      <c r="AD29" s="1636"/>
      <c r="AE29" s="1636"/>
      <c r="AF29" s="1636"/>
      <c r="AG29" s="1636"/>
      <c r="AH29" s="1636"/>
      <c r="AI29" s="1164">
        <v>19</v>
      </c>
    </row>
    <row s="1370" customFormat="1" customHeight="1" ht="24">
      <c r="A30" s="991"/>
      <c r="C30" s="1640"/>
      <c r="D30" s="1642"/>
      <c r="E30" s="1668" t="s">
        <v>90</v>
      </c>
      <c r="F30" s="1665" t="s">
        <v>801</v>
      </c>
      <c r="G30" s="1658" t="s">
        <v>559</v>
      </c>
      <c r="H30" s="561"/>
      <c r="I30" s="561"/>
      <c r="J30" s="561"/>
      <c r="K30" s="561"/>
      <c r="L30" s="561"/>
      <c r="M30" s="293"/>
      <c r="N30" s="547"/>
      <c r="O30" s="1640"/>
      <c r="P30" s="1640"/>
      <c r="U30" s="1640"/>
      <c r="X30" s="548"/>
      <c r="AD30" s="1636"/>
      <c r="AE30" s="1636"/>
      <c r="AF30" s="1636"/>
      <c r="AG30" s="1636"/>
      <c r="AH30" s="1636"/>
      <c r="AI30" s="1164">
        <v>23</v>
      </c>
    </row>
    <row s="1370" customFormat="1" customHeight="1" ht="35.699999999999996">
      <c r="A31" s="991"/>
      <c r="C31" s="1640"/>
      <c r="D31" s="579"/>
      <c r="E31" s="1668" t="s">
        <v>91</v>
      </c>
      <c r="F31" s="1665" t="s">
        <v>802</v>
      </c>
      <c r="G31" s="1658" t="s">
        <v>559</v>
      </c>
      <c r="H31" s="561"/>
      <c r="I31" s="561"/>
      <c r="J31" s="561"/>
      <c r="K31" s="561"/>
      <c r="L31" s="561"/>
      <c r="M31" s="293" t="s">
        <v>803</v>
      </c>
      <c r="N31" s="547"/>
      <c r="O31" s="1640"/>
      <c r="P31" s="1640"/>
      <c r="U31" s="1640"/>
      <c r="X31" s="548"/>
      <c r="AD31" s="1636"/>
      <c r="AE31" s="1636"/>
      <c r="AF31" s="1636"/>
      <c r="AG31" s="1636"/>
      <c r="AH31" s="1636"/>
      <c r="AI31" s="1164">
        <v>34</v>
      </c>
    </row>
    <row s="1370" customFormat="1" customHeight="1" ht="24">
      <c r="A32" s="991"/>
      <c r="C32" s="1640"/>
      <c r="D32" s="1642"/>
      <c r="E32" s="1668" t="s">
        <v>763</v>
      </c>
      <c r="F32" s="694" t="s">
        <v>767</v>
      </c>
      <c r="G32" s="1658" t="s">
        <v>559</v>
      </c>
      <c r="H32" s="561"/>
      <c r="I32" s="561"/>
      <c r="J32" s="561"/>
      <c r="K32" s="561"/>
      <c r="L32" s="561"/>
      <c r="M32" s="293" t="s">
        <v>804</v>
      </c>
      <c r="N32" s="547"/>
      <c r="O32" s="1640"/>
      <c r="P32" s="1640"/>
      <c r="U32" s="1640"/>
      <c r="X32" s="548"/>
      <c r="AD32" s="1636"/>
      <c r="AE32" s="1636"/>
      <c r="AF32" s="1636"/>
      <c r="AG32" s="1636"/>
      <c r="AH32" s="1636"/>
      <c r="AI32" s="1164">
        <v>23</v>
      </c>
    </row>
    <row s="1370" customFormat="1" customHeight="1" ht="24">
      <c r="A33" s="991"/>
      <c r="C33" s="1640"/>
      <c r="D33" s="1642"/>
      <c r="E33" s="1668" t="s">
        <v>805</v>
      </c>
      <c r="F33" s="694" t="s">
        <v>806</v>
      </c>
      <c r="G33" s="1658" t="s">
        <v>559</v>
      </c>
      <c r="H33" s="561"/>
      <c r="I33" s="561"/>
      <c r="J33" s="561"/>
      <c r="K33" s="561"/>
      <c r="L33" s="561"/>
      <c r="M33" s="293" t="s">
        <v>807</v>
      </c>
      <c r="N33" s="547"/>
      <c r="O33" s="1640"/>
      <c r="P33" s="1640"/>
      <c r="U33" s="1640"/>
      <c r="X33" s="548"/>
      <c r="AD33" s="1636"/>
      <c r="AE33" s="1636"/>
      <c r="AF33" s="1636"/>
      <c r="AG33" s="1636"/>
      <c r="AH33" s="1636"/>
      <c r="AI33" s="1164">
        <v>23</v>
      </c>
    </row>
    <row s="1370" customFormat="1" customHeight="1" ht="24">
      <c r="A34" s="991"/>
      <c r="C34" s="1640"/>
      <c r="D34" s="1642"/>
      <c r="E34" s="1668" t="s">
        <v>808</v>
      </c>
      <c r="F34" s="694" t="s">
        <v>773</v>
      </c>
      <c r="G34" s="1658" t="s">
        <v>559</v>
      </c>
      <c r="H34" s="561"/>
      <c r="I34" s="561"/>
      <c r="J34" s="561"/>
      <c r="K34" s="561"/>
      <c r="L34" s="561"/>
      <c r="M34" s="293" t="s">
        <v>809</v>
      </c>
      <c r="N34" s="547"/>
      <c r="O34" s="1640"/>
      <c r="P34" s="1640"/>
      <c r="U34" s="1640"/>
      <c r="X34" s="548"/>
      <c r="AD34" s="1636"/>
      <c r="AE34" s="1636"/>
      <c r="AF34" s="1636"/>
      <c r="AG34" s="1636"/>
      <c r="AH34" s="1636"/>
      <c r="AI34" s="1164">
        <v>23</v>
      </c>
    </row>
    <row s="1370" customFormat="1" customHeight="1" ht="35.699999999999996">
      <c r="A35" s="991"/>
      <c r="C35" s="1640" t="s">
        <v>595</v>
      </c>
      <c r="D35" s="1642"/>
      <c r="E35" s="1668" t="s">
        <v>111</v>
      </c>
      <c r="F35" s="1665" t="s">
        <v>639</v>
      </c>
      <c r="G35" s="1661" t="s">
        <v>313</v>
      </c>
      <c r="H35" s="405"/>
      <c r="I35" s="405"/>
      <c r="J35" s="822"/>
      <c r="K35" s="822"/>
      <c r="L35" s="822"/>
      <c r="M35" s="293" t="s">
        <v>810</v>
      </c>
      <c r="N35" s="547"/>
      <c r="O35" s="1640"/>
      <c r="P35" s="1640"/>
      <c r="U35" s="1640"/>
      <c r="X35" s="548"/>
      <c r="AD35" s="1636"/>
      <c r="AE35" s="1636"/>
      <c r="AF35" s="1636"/>
      <c r="AG35" s="1636"/>
      <c r="AH35" s="1636"/>
      <c r="AI35" s="1164">
        <v>34</v>
      </c>
    </row>
    <row s="1370" customFormat="1" customHeight="1" ht="35.699999999999996">
      <c r="A36" s="991"/>
      <c r="C36" s="1640"/>
      <c r="D36" s="1642"/>
      <c r="E36" s="1668" t="s">
        <v>92</v>
      </c>
      <c r="F36" s="1665" t="s">
        <v>811</v>
      </c>
      <c r="G36" s="1658" t="s">
        <v>778</v>
      </c>
      <c r="H36" s="549"/>
      <c r="I36" s="549"/>
      <c r="J36" s="549"/>
      <c r="K36" s="549"/>
      <c r="L36" s="549"/>
      <c r="M36" s="293" t="s">
        <v>779</v>
      </c>
      <c r="N36" s="547"/>
      <c r="O36" s="1640"/>
      <c r="P36" s="1640"/>
      <c r="U36" s="1640"/>
      <c r="X36" s="548"/>
      <c r="AD36" s="1636"/>
      <c r="AE36" s="1636"/>
      <c r="AF36" s="1636"/>
      <c r="AG36" s="1636"/>
      <c r="AH36" s="1636"/>
      <c r="AI36" s="1164">
        <v>34</v>
      </c>
    </row>
    <row s="1370" customFormat="1" customHeight="1" ht="24">
      <c r="A37" s="991"/>
      <c r="C37" s="1640"/>
      <c r="D37" s="1642"/>
      <c r="E37" s="1668" t="s">
        <v>93</v>
      </c>
      <c r="F37" s="1665" t="s">
        <v>812</v>
      </c>
      <c r="G37" s="1658" t="s">
        <v>781</v>
      </c>
      <c r="H37" s="549"/>
      <c r="I37" s="549"/>
      <c r="J37" s="549"/>
      <c r="K37" s="549"/>
      <c r="L37" s="549"/>
      <c r="M37" s="293" t="s">
        <v>782</v>
      </c>
      <c r="N37" s="547"/>
      <c r="O37" s="1640"/>
      <c r="P37" s="1640"/>
      <c r="U37" s="1640"/>
      <c r="X37" s="548"/>
      <c r="AD37" s="1636"/>
      <c r="AE37" s="1636"/>
      <c r="AF37" s="1636"/>
      <c r="AG37" s="1636"/>
      <c r="AH37" s="1636"/>
      <c r="AI37" s="1164">
        <v>23</v>
      </c>
    </row>
    <row customHeight="1" ht="11.549999999999999">
      <c r="D38" s="1642"/>
      <c r="J38" s="1639"/>
      <c r="K38" s="1639"/>
      <c r="L38" s="1639"/>
      <c r="AI38" s="1635">
        <v>11</v>
      </c>
    </row>
    <row customHeight="1" ht="27.299999999999997">
      <c r="D39" s="1642"/>
      <c r="E39" s="1257" t="s">
        <v>813</v>
      </c>
      <c r="F39" s="2289" t="s">
        <v>814</v>
      </c>
      <c r="G39" s="2289"/>
      <c r="H39" s="373"/>
      <c r="I39" s="373"/>
      <c r="J39" s="1691"/>
      <c r="K39" s="1691"/>
      <c r="L39" s="1691"/>
      <c r="M39" s="373"/>
      <c r="AI39" s="1635">
        <v>26</v>
      </c>
    </row>
    <row s="1645" customFormat="1" customHeight="1" ht="39.75">
      <c r="A40" s="991"/>
      <c r="B40" s="1640"/>
      <c r="C40" s="1640"/>
      <c r="D40" s="355"/>
      <c r="F40" s="2289" t="s">
        <v>815</v>
      </c>
      <c r="G40" s="2289"/>
      <c r="H40" s="373"/>
      <c r="I40" s="373"/>
      <c r="J40" s="1691"/>
      <c r="K40" s="1691"/>
      <c r="L40" s="1691"/>
      <c r="M40" s="373"/>
      <c r="N40" s="1164"/>
      <c r="O40" s="1640"/>
      <c r="P40" s="1640"/>
      <c r="Q40" s="1164"/>
      <c r="R40" s="1164"/>
      <c r="S40" s="1164"/>
      <c r="T40" s="1164"/>
      <c r="U40" s="1640"/>
      <c r="V40" s="1164"/>
      <c r="W40" s="1164"/>
      <c r="X40" s="548"/>
      <c r="Y40" s="1164"/>
      <c r="Z40" s="1164"/>
      <c r="AA40" s="1164"/>
      <c r="AB40" s="1164"/>
      <c r="AC40" s="1164"/>
      <c r="AD40" s="1636"/>
      <c r="AE40" s="570"/>
      <c r="AF40" s="570"/>
      <c r="AG40" s="570"/>
      <c r="AH40" s="570"/>
      <c r="AI40" s="1645">
        <v>38</v>
      </c>
    </row>
    <row s="1645" customFormat="1" customHeight="1" ht="11.549999999999999">
      <c r="A41" s="991"/>
      <c r="B41" s="1640"/>
      <c r="C41" s="1640"/>
      <c r="D41" s="355"/>
      <c r="J41" s="1645"/>
      <c r="K41" s="1645"/>
      <c r="L41" s="1645"/>
      <c r="N41" s="1164"/>
      <c r="O41" s="1640"/>
      <c r="P41" s="1640"/>
      <c r="Q41" s="1164"/>
      <c r="R41" s="1164"/>
      <c r="S41" s="1164"/>
      <c r="T41" s="1164"/>
      <c r="U41" s="1640"/>
      <c r="V41" s="1164"/>
      <c r="W41" s="1164"/>
      <c r="X41" s="548"/>
      <c r="Y41" s="1164"/>
      <c r="Z41" s="1164"/>
      <c r="AA41" s="1164"/>
      <c r="AB41" s="1164"/>
      <c r="AC41" s="1164"/>
      <c r="AD41" s="1636"/>
      <c r="AE41" s="570"/>
      <c r="AF41" s="570"/>
      <c r="AG41" s="570"/>
      <c r="AH41" s="570"/>
      <c r="AI41" s="1645">
        <v>11</v>
      </c>
    </row>
    <row s="1645" customFormat="1" customHeight="1" ht="11.549999999999999">
      <c r="A42" s="991"/>
      <c r="B42" s="1640"/>
      <c r="C42" s="1640"/>
      <c r="D42" s="355"/>
      <c r="J42" s="1645"/>
      <c r="K42" s="1645"/>
      <c r="L42" s="1645"/>
      <c r="N42" s="1164"/>
      <c r="O42" s="1640"/>
      <c r="P42" s="1640"/>
      <c r="Q42" s="1164"/>
      <c r="R42" s="1164"/>
      <c r="S42" s="1164"/>
      <c r="T42" s="1164"/>
      <c r="U42" s="1640"/>
      <c r="V42" s="1164"/>
      <c r="W42" s="1164"/>
      <c r="X42" s="548"/>
      <c r="Y42" s="1164"/>
      <c r="Z42" s="1164"/>
      <c r="AA42" s="1164"/>
      <c r="AB42" s="1164"/>
      <c r="AC42" s="1164"/>
      <c r="AD42" s="1636"/>
      <c r="AE42" s="570"/>
      <c r="AF42" s="570"/>
      <c r="AG42" s="570"/>
      <c r="AH42" s="570"/>
      <c r="AI42" s="1645">
        <v>11</v>
      </c>
    </row>
    <row s="1645" customFormat="1" customHeight="1" ht="11.549999999999999">
      <c r="A43" s="991"/>
      <c r="B43" s="1640"/>
      <c r="C43" s="1640"/>
      <c r="D43" s="355"/>
      <c r="H43" s="570"/>
      <c r="I43" s="570"/>
      <c r="J43" s="626"/>
      <c r="K43" s="626"/>
      <c r="L43" s="626"/>
      <c r="N43" s="1164"/>
      <c r="O43" s="1640"/>
      <c r="P43" s="1640"/>
      <c r="Q43" s="1164"/>
      <c r="R43" s="1164"/>
      <c r="S43" s="1164"/>
      <c r="T43" s="1164"/>
      <c r="U43" s="1640"/>
      <c r="V43" s="1164"/>
      <c r="W43" s="1164"/>
      <c r="X43" s="548"/>
      <c r="Y43" s="1164"/>
      <c r="Z43" s="1164"/>
      <c r="AA43" s="1164"/>
      <c r="AB43" s="1164"/>
      <c r="AC43" s="1164"/>
      <c r="AD43" s="1636"/>
      <c r="AE43" s="570"/>
      <c r="AF43" s="570"/>
      <c r="AG43" s="570"/>
      <c r="AH43" s="570"/>
      <c r="AI43" s="1645">
        <v>11</v>
      </c>
    </row>
    <row s="1645" customFormat="1" customHeight="1" ht="11.549999999999999">
      <c r="A44" s="991"/>
      <c r="B44" s="1640"/>
      <c r="C44" s="1640"/>
      <c r="D44" s="355"/>
      <c r="J44" s="1645"/>
      <c r="K44" s="1645"/>
      <c r="L44" s="1645"/>
      <c r="N44" s="1164"/>
      <c r="O44" s="1640"/>
      <c r="P44" s="1640"/>
      <c r="Q44" s="1164"/>
      <c r="R44" s="1164"/>
      <c r="S44" s="1164"/>
      <c r="T44" s="1164"/>
      <c r="U44" s="1640"/>
      <c r="V44" s="1164"/>
      <c r="W44" s="1164"/>
      <c r="X44" s="548"/>
      <c r="Y44" s="1164"/>
      <c r="Z44" s="1164"/>
      <c r="AA44" s="1164"/>
      <c r="AB44" s="1164"/>
      <c r="AC44" s="1164"/>
      <c r="AD44" s="1636"/>
      <c r="AE44" s="570"/>
      <c r="AF44" s="570"/>
      <c r="AG44" s="570"/>
      <c r="AH44" s="570"/>
      <c r="AI44" s="1645">
        <v>11</v>
      </c>
    </row>
    <row s="1645" customFormat="1" customHeight="1" ht="11.549999999999999">
      <c r="A45" s="991"/>
      <c r="B45" s="1640"/>
      <c r="C45" s="1640"/>
      <c r="D45" s="355"/>
      <c r="J45" s="1645"/>
      <c r="K45" s="1645"/>
      <c r="L45" s="1645"/>
      <c r="N45" s="1164"/>
      <c r="O45" s="1640"/>
      <c r="P45" s="1640"/>
      <c r="Q45" s="1164"/>
      <c r="R45" s="1164"/>
      <c r="S45" s="1164"/>
      <c r="T45" s="1164"/>
      <c r="U45" s="1640"/>
      <c r="V45" s="1164"/>
      <c r="W45" s="1164"/>
      <c r="X45" s="548"/>
      <c r="Y45" s="1164"/>
      <c r="Z45" s="1164"/>
      <c r="AA45" s="1164"/>
      <c r="AB45" s="1164"/>
      <c r="AC45" s="1164"/>
      <c r="AD45" s="1636"/>
      <c r="AE45" s="570"/>
      <c r="AF45" s="570"/>
      <c r="AG45" s="570"/>
      <c r="AH45" s="570"/>
      <c r="AI45" s="1645">
        <v>11</v>
      </c>
    </row>
    <row s="1645" customFormat="1" customHeight="1" ht="11.549999999999999">
      <c r="A46" s="991"/>
      <c r="B46" s="1640"/>
      <c r="C46" s="1640"/>
      <c r="D46" s="355"/>
      <c r="J46" s="1645"/>
      <c r="K46" s="1645"/>
      <c r="L46" s="1645"/>
      <c r="N46" s="1164"/>
      <c r="O46" s="1640"/>
      <c r="P46" s="1640"/>
      <c r="Q46" s="1164"/>
      <c r="R46" s="1164"/>
      <c r="S46" s="1164"/>
      <c r="T46" s="1164"/>
      <c r="U46" s="1640"/>
      <c r="V46" s="1164"/>
      <c r="W46" s="1164"/>
      <c r="X46" s="548"/>
      <c r="Y46" s="1164"/>
      <c r="Z46" s="1164"/>
      <c r="AA46" s="1164"/>
      <c r="AB46" s="1164"/>
      <c r="AC46" s="1164"/>
      <c r="AD46" s="1636"/>
      <c r="AE46" s="570"/>
      <c r="AF46" s="570"/>
      <c r="AG46" s="570"/>
      <c r="AH46" s="570"/>
      <c r="AI46" s="1645">
        <v>11</v>
      </c>
    </row>
    <row s="1645" customFormat="1" customHeight="1" ht="11.549999999999999">
      <c r="A47" s="991"/>
      <c r="B47" s="1640"/>
      <c r="C47" s="1640"/>
      <c r="D47" s="355"/>
      <c r="J47" s="1645"/>
      <c r="K47" s="1645"/>
      <c r="L47" s="1645"/>
      <c r="N47" s="1164"/>
      <c r="O47" s="1640"/>
      <c r="P47" s="1640"/>
      <c r="Q47" s="1164"/>
      <c r="R47" s="1164"/>
      <c r="S47" s="1164"/>
      <c r="T47" s="1164"/>
      <c r="U47" s="1640"/>
      <c r="V47" s="1164"/>
      <c r="W47" s="1164"/>
      <c r="X47" s="548"/>
      <c r="Y47" s="1164"/>
      <c r="Z47" s="1164"/>
      <c r="AA47" s="1164"/>
      <c r="AB47" s="1164"/>
      <c r="AC47" s="1164"/>
      <c r="AD47" s="1636"/>
      <c r="AE47" s="570"/>
      <c r="AF47" s="570"/>
      <c r="AG47" s="570"/>
      <c r="AH47" s="570"/>
      <c r="AI47" s="1645">
        <v>11</v>
      </c>
    </row>
    <row s="1645" customFormat="1" customHeight="1" ht="11.549999999999999">
      <c r="A48" s="991"/>
      <c r="B48" s="1640"/>
      <c r="C48" s="1640"/>
      <c r="D48" s="355"/>
      <c r="J48" s="1645"/>
      <c r="K48" s="1645"/>
      <c r="L48" s="1645"/>
      <c r="N48" s="1164"/>
      <c r="O48" s="1640"/>
      <c r="P48" s="1640"/>
      <c r="Q48" s="1164"/>
      <c r="R48" s="1164"/>
      <c r="S48" s="1164"/>
      <c r="T48" s="1164"/>
      <c r="U48" s="1640"/>
      <c r="V48" s="1164"/>
      <c r="W48" s="1164"/>
      <c r="X48" s="548"/>
      <c r="Y48" s="1164"/>
      <c r="Z48" s="1164"/>
      <c r="AA48" s="1164"/>
      <c r="AB48" s="1164"/>
      <c r="AC48" s="1164"/>
      <c r="AD48" s="1636"/>
      <c r="AE48" s="570"/>
      <c r="AF48" s="570"/>
      <c r="AG48" s="570"/>
      <c r="AH48" s="570"/>
      <c r="AI48" s="1645">
        <v>11</v>
      </c>
    </row>
    <row s="1645" customFormat="1" customHeight="1" ht="11.549999999999999">
      <c r="A49" s="991"/>
      <c r="B49" s="1640"/>
      <c r="C49" s="1640"/>
      <c r="D49" s="355"/>
      <c r="J49" s="1645"/>
      <c r="K49" s="1645"/>
      <c r="L49" s="1645"/>
      <c r="N49" s="1164"/>
      <c r="O49" s="1640"/>
      <c r="P49" s="1640"/>
      <c r="Q49" s="1164"/>
      <c r="R49" s="1164"/>
      <c r="S49" s="1164"/>
      <c r="T49" s="1164"/>
      <c r="U49" s="1640"/>
      <c r="V49" s="1164"/>
      <c r="W49" s="1164"/>
      <c r="X49" s="548"/>
      <c r="Y49" s="1164"/>
      <c r="Z49" s="1164"/>
      <c r="AA49" s="1164"/>
      <c r="AB49" s="1164"/>
      <c r="AC49" s="1164"/>
      <c r="AD49" s="1636"/>
      <c r="AE49" s="570"/>
      <c r="AF49" s="570"/>
      <c r="AG49" s="570"/>
      <c r="AH49" s="570"/>
      <c r="AI49" s="1645">
        <v>11</v>
      </c>
    </row>
    <row s="1645" customFormat="1" customHeight="1" ht="11.549999999999999">
      <c r="A50" s="991"/>
      <c r="B50" s="1640"/>
      <c r="C50" s="1640"/>
      <c r="D50" s="355"/>
      <c r="J50" s="1645"/>
      <c r="K50" s="1645"/>
      <c r="L50" s="1645"/>
      <c r="N50" s="1164"/>
      <c r="O50" s="1640"/>
      <c r="P50" s="1640"/>
      <c r="Q50" s="1164"/>
      <c r="R50" s="1164"/>
      <c r="S50" s="1164"/>
      <c r="T50" s="1164"/>
      <c r="U50" s="1640"/>
      <c r="V50" s="1164"/>
      <c r="W50" s="1164"/>
      <c r="X50" s="548"/>
      <c r="Y50" s="1164"/>
      <c r="Z50" s="1164"/>
      <c r="AA50" s="1164"/>
      <c r="AB50" s="1164"/>
      <c r="AC50" s="1164"/>
      <c r="AD50" s="1636"/>
      <c r="AE50" s="570"/>
      <c r="AF50" s="570"/>
      <c r="AG50" s="570"/>
      <c r="AH50" s="570"/>
      <c r="AI50" s="1645">
        <v>11</v>
      </c>
    </row>
    <row s="1645" customFormat="1" customHeight="1" ht="11.549999999999999">
      <c r="A51" s="991"/>
      <c r="B51" s="1640"/>
      <c r="C51" s="1640"/>
      <c r="D51" s="355"/>
      <c r="J51" s="1645"/>
      <c r="K51" s="1645"/>
      <c r="L51" s="1645"/>
      <c r="N51" s="1164"/>
      <c r="O51" s="1640"/>
      <c r="P51" s="1640"/>
      <c r="Q51" s="1164"/>
      <c r="R51" s="1164"/>
      <c r="S51" s="1164"/>
      <c r="T51" s="1164"/>
      <c r="U51" s="1640"/>
      <c r="V51" s="1164"/>
      <c r="W51" s="1164"/>
      <c r="X51" s="548"/>
      <c r="Y51" s="1164"/>
      <c r="Z51" s="1164"/>
      <c r="AA51" s="1164"/>
      <c r="AB51" s="1164"/>
      <c r="AC51" s="1164"/>
      <c r="AD51" s="1636"/>
      <c r="AE51" s="570"/>
      <c r="AF51" s="570"/>
      <c r="AG51" s="570"/>
      <c r="AH51" s="570"/>
      <c r="AI51" s="1645">
        <v>11</v>
      </c>
    </row>
    <row s="1645" customFormat="1" customHeight="1" ht="11.549999999999999">
      <c r="A52" s="991"/>
      <c r="B52" s="1640"/>
      <c r="C52" s="1640"/>
      <c r="D52" s="355"/>
      <c r="J52" s="1645"/>
      <c r="K52" s="1645"/>
      <c r="L52" s="1645"/>
      <c r="N52" s="1164"/>
      <c r="O52" s="1640"/>
      <c r="P52" s="1640"/>
      <c r="Q52" s="1164"/>
      <c r="R52" s="1164"/>
      <c r="S52" s="1164"/>
      <c r="T52" s="1164"/>
      <c r="U52" s="1640"/>
      <c r="V52" s="1164"/>
      <c r="W52" s="1164"/>
      <c r="X52" s="548"/>
      <c r="Y52" s="1164"/>
      <c r="Z52" s="1164"/>
      <c r="AA52" s="1164"/>
      <c r="AB52" s="1164"/>
      <c r="AC52" s="1164"/>
      <c r="AD52" s="1636"/>
      <c r="AE52" s="570"/>
      <c r="AF52" s="570"/>
      <c r="AG52" s="570"/>
      <c r="AH52" s="570"/>
      <c r="AI52" s="1645">
        <v>11</v>
      </c>
    </row>
    <row s="1645" customFormat="1" customHeight="1" ht="11.549999999999999">
      <c r="A53" s="991"/>
      <c r="B53" s="1640"/>
      <c r="C53" s="1640"/>
      <c r="D53" s="355"/>
      <c r="J53" s="1645"/>
      <c r="K53" s="1645"/>
      <c r="L53" s="1645"/>
      <c r="N53" s="1164"/>
      <c r="O53" s="1640"/>
      <c r="P53" s="1640"/>
      <c r="Q53" s="1164"/>
      <c r="R53" s="1164"/>
      <c r="S53" s="1164"/>
      <c r="T53" s="1164"/>
      <c r="U53" s="1640"/>
      <c r="V53" s="1164"/>
      <c r="W53" s="1164"/>
      <c r="X53" s="548"/>
      <c r="Y53" s="1164"/>
      <c r="Z53" s="1164"/>
      <c r="AA53" s="1164"/>
      <c r="AB53" s="1164"/>
      <c r="AC53" s="1164"/>
      <c r="AD53" s="1636"/>
      <c r="AE53" s="570"/>
      <c r="AF53" s="570"/>
      <c r="AG53" s="570"/>
      <c r="AH53" s="570"/>
      <c r="AI53" s="1645">
        <v>11</v>
      </c>
    </row>
    <row s="1645" customFormat="1" customHeight="1" ht="11.549999999999999">
      <c r="A54" s="991"/>
      <c r="B54" s="1640"/>
      <c r="C54" s="1640"/>
      <c r="D54" s="355"/>
      <c r="J54" s="1645"/>
      <c r="K54" s="1645"/>
      <c r="L54" s="1645"/>
      <c r="N54" s="1164"/>
      <c r="O54" s="1640"/>
      <c r="P54" s="1640"/>
      <c r="Q54" s="1164"/>
      <c r="R54" s="1164"/>
      <c r="S54" s="1164"/>
      <c r="T54" s="1164"/>
      <c r="U54" s="1640"/>
      <c r="V54" s="1164"/>
      <c r="W54" s="1164"/>
      <c r="X54" s="548"/>
      <c r="Y54" s="1164"/>
      <c r="Z54" s="1164"/>
      <c r="AA54" s="1164"/>
      <c r="AB54" s="1164"/>
      <c r="AC54" s="1164"/>
      <c r="AD54" s="1636"/>
      <c r="AE54" s="570"/>
      <c r="AF54" s="570"/>
      <c r="AG54" s="570"/>
      <c r="AH54" s="570"/>
      <c r="AI54" s="1645">
        <v>11</v>
      </c>
    </row>
    <row s="1645" customFormat="1" customHeight="1" ht="11.549999999999999">
      <c r="A55" s="991"/>
      <c r="B55" s="1640"/>
      <c r="C55" s="1640"/>
      <c r="D55" s="355"/>
      <c r="J55" s="1645"/>
      <c r="K55" s="1645"/>
      <c r="L55" s="1645"/>
      <c r="N55" s="1164"/>
      <c r="O55" s="1640"/>
      <c r="P55" s="1640"/>
      <c r="Q55" s="1164"/>
      <c r="R55" s="1164"/>
      <c r="S55" s="1164"/>
      <c r="T55" s="1164"/>
      <c r="U55" s="1640"/>
      <c r="V55" s="1164"/>
      <c r="W55" s="1164"/>
      <c r="X55" s="548"/>
      <c r="Y55" s="1164"/>
      <c r="Z55" s="1164"/>
      <c r="AA55" s="1164"/>
      <c r="AB55" s="1164"/>
      <c r="AC55" s="1164"/>
      <c r="AD55" s="1636"/>
      <c r="AE55" s="570"/>
      <c r="AF55" s="570"/>
      <c r="AG55" s="570"/>
      <c r="AH55" s="570"/>
      <c r="AI55" s="1645">
        <v>11</v>
      </c>
    </row>
    <row s="1645" customFormat="1" customHeight="1" ht="11.549999999999999">
      <c r="A56" s="991"/>
      <c r="B56" s="1640"/>
      <c r="C56" s="1640"/>
      <c r="D56" s="355"/>
      <c r="J56" s="1645"/>
      <c r="K56" s="1645"/>
      <c r="L56" s="1645"/>
      <c r="N56" s="1164"/>
      <c r="O56" s="1640"/>
      <c r="P56" s="1640"/>
      <c r="Q56" s="1164"/>
      <c r="R56" s="1164"/>
      <c r="S56" s="1164"/>
      <c r="T56" s="1164"/>
      <c r="U56" s="1640"/>
      <c r="V56" s="1164"/>
      <c r="W56" s="1164"/>
      <c r="X56" s="548"/>
      <c r="Y56" s="1164"/>
      <c r="Z56" s="1164"/>
      <c r="AA56" s="1164"/>
      <c r="AB56" s="1164"/>
      <c r="AC56" s="1164"/>
      <c r="AD56" s="1636"/>
      <c r="AE56" s="570"/>
      <c r="AF56" s="570"/>
      <c r="AG56" s="570"/>
      <c r="AH56" s="570"/>
      <c r="AI56" s="1645">
        <v>11</v>
      </c>
    </row>
    <row s="1645" customFormat="1" customHeight="1" ht="11.549999999999999">
      <c r="A57" s="991"/>
      <c r="B57" s="1640"/>
      <c r="C57" s="1640"/>
      <c r="D57" s="355"/>
      <c r="J57" s="1645"/>
      <c r="K57" s="1645"/>
      <c r="L57" s="1645"/>
      <c r="N57" s="1164"/>
      <c r="O57" s="1640"/>
      <c r="P57" s="1640"/>
      <c r="Q57" s="1164"/>
      <c r="R57" s="1164"/>
      <c r="S57" s="1164"/>
      <c r="T57" s="1164"/>
      <c r="U57" s="1640"/>
      <c r="V57" s="1164"/>
      <c r="W57" s="1164"/>
      <c r="X57" s="548"/>
      <c r="Y57" s="1164"/>
      <c r="Z57" s="1164"/>
      <c r="AA57" s="1164"/>
      <c r="AB57" s="1164"/>
      <c r="AC57" s="1164"/>
      <c r="AD57" s="1636"/>
      <c r="AE57" s="570"/>
      <c r="AF57" s="570"/>
      <c r="AG57" s="570"/>
      <c r="AH57" s="570"/>
      <c r="AI57" s="1645">
        <v>11</v>
      </c>
    </row>
    <row s="1645" customFormat="1" customHeight="1" ht="11.549999999999999">
      <c r="A58" s="991"/>
      <c r="B58" s="1640"/>
      <c r="C58" s="1640"/>
      <c r="D58" s="355"/>
      <c r="J58" s="1645"/>
      <c r="K58" s="1645"/>
      <c r="L58" s="1645"/>
      <c r="N58" s="1164"/>
      <c r="O58" s="1640"/>
      <c r="P58" s="1640"/>
      <c r="Q58" s="1164"/>
      <c r="R58" s="1164"/>
      <c r="S58" s="1164"/>
      <c r="T58" s="1164"/>
      <c r="U58" s="1640"/>
      <c r="V58" s="1164"/>
      <c r="W58" s="1164"/>
      <c r="X58" s="548"/>
      <c r="Y58" s="1164"/>
      <c r="Z58" s="1164"/>
      <c r="AA58" s="1164"/>
      <c r="AB58" s="1164"/>
      <c r="AC58" s="1164"/>
      <c r="AD58" s="1636"/>
      <c r="AE58" s="570"/>
      <c r="AF58" s="570"/>
      <c r="AG58" s="570"/>
      <c r="AH58" s="570"/>
      <c r="AI58" s="1645">
        <v>11</v>
      </c>
    </row>
    <row s="1645" customFormat="1" customHeight="1" ht="11.549999999999999">
      <c r="A59" s="991"/>
      <c r="B59" s="1640"/>
      <c r="C59" s="1640"/>
      <c r="D59" s="355"/>
      <c r="J59" s="1645"/>
      <c r="K59" s="1645"/>
      <c r="L59" s="1645"/>
      <c r="N59" s="1164"/>
      <c r="O59" s="1640"/>
      <c r="P59" s="1640"/>
      <c r="Q59" s="1164"/>
      <c r="R59" s="1164"/>
      <c r="S59" s="1164"/>
      <c r="T59" s="1164"/>
      <c r="U59" s="1640"/>
      <c r="V59" s="1164"/>
      <c r="W59" s="1164"/>
      <c r="X59" s="548"/>
      <c r="Y59" s="1164"/>
      <c r="Z59" s="1164"/>
      <c r="AA59" s="1164"/>
      <c r="AB59" s="1164"/>
      <c r="AC59" s="1164"/>
      <c r="AD59" s="1636"/>
      <c r="AE59" s="570"/>
      <c r="AF59" s="570"/>
      <c r="AG59" s="570"/>
      <c r="AH59" s="570"/>
      <c r="AI59" s="1645">
        <v>11</v>
      </c>
    </row>
    <row s="1645" customFormat="1" customHeight="1" ht="11.549999999999999">
      <c r="A60" s="991"/>
      <c r="B60" s="1640"/>
      <c r="C60" s="1640"/>
      <c r="D60" s="355"/>
      <c r="J60" s="1645"/>
      <c r="K60" s="1645"/>
      <c r="L60" s="1645"/>
      <c r="N60" s="1164"/>
      <c r="O60" s="1640"/>
      <c r="P60" s="1640"/>
      <c r="Q60" s="1164"/>
      <c r="R60" s="1164"/>
      <c r="S60" s="1164"/>
      <c r="T60" s="1164"/>
      <c r="U60" s="1640"/>
      <c r="V60" s="1164"/>
      <c r="W60" s="1164"/>
      <c r="X60" s="548"/>
      <c r="Y60" s="1164"/>
      <c r="Z60" s="1164"/>
      <c r="AA60" s="1164"/>
      <c r="AB60" s="1164"/>
      <c r="AC60" s="1164"/>
      <c r="AD60" s="1636"/>
      <c r="AE60" s="570"/>
      <c r="AF60" s="570"/>
      <c r="AG60" s="570"/>
      <c r="AH60" s="570"/>
      <c r="AI60" s="1645">
        <v>11</v>
      </c>
    </row>
    <row s="1645" customFormat="1" customHeight="1" ht="11.549999999999999">
      <c r="A61" s="991"/>
      <c r="B61" s="1640"/>
      <c r="C61" s="1640"/>
      <c r="D61" s="355"/>
      <c r="J61" s="1645"/>
      <c r="K61" s="1645"/>
      <c r="L61" s="1645"/>
      <c r="N61" s="1164"/>
      <c r="O61" s="1640"/>
      <c r="P61" s="1640"/>
      <c r="Q61" s="1164"/>
      <c r="R61" s="1164"/>
      <c r="S61" s="1164"/>
      <c r="T61" s="1164"/>
      <c r="U61" s="1640"/>
      <c r="V61" s="1164"/>
      <c r="W61" s="1164"/>
      <c r="X61" s="548"/>
      <c r="Y61" s="1164"/>
      <c r="Z61" s="1164"/>
      <c r="AA61" s="1164"/>
      <c r="AB61" s="1164"/>
      <c r="AC61" s="1164"/>
      <c r="AD61" s="1636"/>
      <c r="AE61" s="570"/>
      <c r="AF61" s="570"/>
      <c r="AG61" s="570"/>
      <c r="AH61" s="570"/>
      <c r="AI61" s="1645">
        <v>11</v>
      </c>
    </row>
    <row s="1645" customFormat="1" customHeight="1" ht="11.549999999999999">
      <c r="A62" s="991"/>
      <c r="B62" s="1640"/>
      <c r="C62" s="1640"/>
      <c r="D62" s="355"/>
      <c r="J62" s="1645"/>
      <c r="K62" s="1645"/>
      <c r="L62" s="1645"/>
      <c r="N62" s="1164"/>
      <c r="O62" s="1640"/>
      <c r="P62" s="1640"/>
      <c r="Q62" s="1164"/>
      <c r="R62" s="1164"/>
      <c r="S62" s="1164"/>
      <c r="T62" s="1164"/>
      <c r="U62" s="1640"/>
      <c r="V62" s="1164"/>
      <c r="W62" s="1164"/>
      <c r="X62" s="548"/>
      <c r="Y62" s="1164"/>
      <c r="Z62" s="1164"/>
      <c r="AA62" s="1164"/>
      <c r="AB62" s="1164"/>
      <c r="AC62" s="1164"/>
      <c r="AD62" s="1636"/>
      <c r="AE62" s="570"/>
      <c r="AF62" s="570"/>
      <c r="AG62" s="570"/>
      <c r="AH62" s="570"/>
      <c r="AI62" s="1645">
        <v>11</v>
      </c>
    </row>
    <row s="1645" customFormat="1" customHeight="1" ht="11.549999999999999">
      <c r="A63" s="991"/>
      <c r="B63" s="1640"/>
      <c r="C63" s="1640"/>
      <c r="D63" s="355"/>
      <c r="J63" s="1645"/>
      <c r="K63" s="1645"/>
      <c r="L63" s="1645"/>
      <c r="N63" s="1164"/>
      <c r="O63" s="1640"/>
      <c r="P63" s="1640"/>
      <c r="Q63" s="1164"/>
      <c r="R63" s="1164"/>
      <c r="S63" s="1164"/>
      <c r="T63" s="1164"/>
      <c r="U63" s="1640"/>
      <c r="V63" s="1164"/>
      <c r="W63" s="1164"/>
      <c r="X63" s="548"/>
      <c r="Y63" s="1164"/>
      <c r="Z63" s="1164"/>
      <c r="AA63" s="1164"/>
      <c r="AB63" s="1164"/>
      <c r="AC63" s="1164"/>
      <c r="AD63" s="1636"/>
      <c r="AE63" s="570"/>
      <c r="AF63" s="570"/>
      <c r="AG63" s="570"/>
      <c r="AH63" s="570"/>
      <c r="AI63" s="1645">
        <v>11</v>
      </c>
    </row>
    <row s="1645" customFormat="1" customHeight="1" ht="11.549999999999999">
      <c r="A64" s="991"/>
      <c r="B64" s="1640"/>
      <c r="C64" s="1640"/>
      <c r="D64" s="355"/>
      <c r="J64" s="1645"/>
      <c r="K64" s="1645"/>
      <c r="L64" s="1645"/>
      <c r="N64" s="1164"/>
      <c r="O64" s="1640"/>
      <c r="P64" s="1640"/>
      <c r="Q64" s="1164"/>
      <c r="R64" s="1164"/>
      <c r="S64" s="1164"/>
      <c r="T64" s="1164"/>
      <c r="U64" s="1640"/>
      <c r="V64" s="1164"/>
      <c r="W64" s="1164"/>
      <c r="X64" s="548"/>
      <c r="Y64" s="1164"/>
      <c r="Z64" s="1164"/>
      <c r="AA64" s="1164"/>
      <c r="AB64" s="1164"/>
      <c r="AC64" s="1164"/>
      <c r="AD64" s="1636"/>
      <c r="AE64" s="570"/>
      <c r="AF64" s="570"/>
      <c r="AG64" s="570"/>
      <c r="AH64" s="570"/>
      <c r="AI64" s="1645">
        <v>11</v>
      </c>
    </row>
    <row s="1645" customFormat="1" customHeight="1" ht="11.549999999999999">
      <c r="A65" s="991"/>
      <c r="B65" s="1640"/>
      <c r="C65" s="1640"/>
      <c r="D65" s="355"/>
      <c r="J65" s="1645"/>
      <c r="K65" s="1645"/>
      <c r="L65" s="1645"/>
      <c r="N65" s="1164"/>
      <c r="O65" s="1640"/>
      <c r="P65" s="1640"/>
      <c r="Q65" s="1164"/>
      <c r="R65" s="1164"/>
      <c r="S65" s="1164"/>
      <c r="T65" s="1164"/>
      <c r="U65" s="1640"/>
      <c r="V65" s="1164"/>
      <c r="W65" s="1164"/>
      <c r="X65" s="548"/>
      <c r="Y65" s="1164"/>
      <c r="Z65" s="1164"/>
      <c r="AA65" s="1164"/>
      <c r="AB65" s="1164"/>
      <c r="AC65" s="1164"/>
      <c r="AD65" s="1636"/>
      <c r="AE65" s="570"/>
      <c r="AF65" s="570"/>
      <c r="AG65" s="570"/>
      <c r="AH65" s="570"/>
      <c r="AI65" s="1645">
        <v>11</v>
      </c>
    </row>
    <row s="1645" customFormat="1" customHeight="1" ht="11.549999999999999">
      <c r="A66" s="991"/>
      <c r="B66" s="1640"/>
      <c r="C66" s="1640"/>
      <c r="D66" s="355"/>
      <c r="J66" s="1645"/>
      <c r="K66" s="1645"/>
      <c r="L66" s="1645"/>
      <c r="N66" s="1164"/>
      <c r="O66" s="1640"/>
      <c r="P66" s="1640"/>
      <c r="Q66" s="1164"/>
      <c r="R66" s="1164"/>
      <c r="S66" s="1164"/>
      <c r="T66" s="1164"/>
      <c r="U66" s="1640"/>
      <c r="V66" s="1164"/>
      <c r="W66" s="1164"/>
      <c r="X66" s="548"/>
      <c r="Y66" s="1164"/>
      <c r="Z66" s="1164"/>
      <c r="AA66" s="1164"/>
      <c r="AB66" s="1164"/>
      <c r="AC66" s="1164"/>
      <c r="AD66" s="1636"/>
      <c r="AE66" s="570"/>
      <c r="AF66" s="570"/>
      <c r="AG66" s="570"/>
      <c r="AH66" s="570"/>
      <c r="AI66" s="1645">
        <v>11</v>
      </c>
    </row>
    <row s="1645" customFormat="1" customHeight="1" ht="11.549999999999999">
      <c r="A67" s="991"/>
      <c r="B67" s="1640"/>
      <c r="C67" s="1640"/>
      <c r="D67" s="355"/>
      <c r="J67" s="1645"/>
      <c r="K67" s="1645"/>
      <c r="L67" s="1645"/>
      <c r="N67" s="1164"/>
      <c r="O67" s="1640"/>
      <c r="P67" s="1640"/>
      <c r="Q67" s="1164"/>
      <c r="R67" s="1164"/>
      <c r="S67" s="1164"/>
      <c r="T67" s="1164"/>
      <c r="U67" s="1640"/>
      <c r="V67" s="1164"/>
      <c r="W67" s="1164"/>
      <c r="X67" s="548"/>
      <c r="Y67" s="1164"/>
      <c r="Z67" s="1164"/>
      <c r="AA67" s="1164"/>
      <c r="AB67" s="1164"/>
      <c r="AC67" s="1164"/>
      <c r="AD67" s="1636"/>
      <c r="AE67" s="570"/>
      <c r="AF67" s="570"/>
      <c r="AG67" s="570"/>
      <c r="AH67" s="570"/>
      <c r="AI67" s="1645">
        <v>11</v>
      </c>
    </row>
    <row s="1645" customFormat="1" customHeight="1" ht="11.549999999999999">
      <c r="A68" s="991"/>
      <c r="B68" s="1640"/>
      <c r="C68" s="1640"/>
      <c r="D68" s="355"/>
      <c r="J68" s="1645"/>
      <c r="K68" s="1645"/>
      <c r="L68" s="1645"/>
      <c r="N68" s="1164"/>
      <c r="O68" s="1640"/>
      <c r="P68" s="1640"/>
      <c r="Q68" s="1164"/>
      <c r="R68" s="1164"/>
      <c r="S68" s="1164"/>
      <c r="T68" s="1164"/>
      <c r="U68" s="1640"/>
      <c r="V68" s="1164"/>
      <c r="W68" s="1164"/>
      <c r="X68" s="548"/>
      <c r="Y68" s="1164"/>
      <c r="Z68" s="1164"/>
      <c r="AA68" s="1164"/>
      <c r="AB68" s="1164"/>
      <c r="AC68" s="1164"/>
      <c r="AD68" s="1636"/>
      <c r="AE68" s="570"/>
      <c r="AF68" s="570"/>
      <c r="AG68" s="570"/>
      <c r="AH68" s="570"/>
      <c r="AI68" s="1645">
        <v>11</v>
      </c>
    </row>
    <row s="1645" customFormat="1" customHeight="1" ht="11.549999999999999">
      <c r="A69" s="991"/>
      <c r="B69" s="1640"/>
      <c r="C69" s="1640"/>
      <c r="D69" s="355"/>
      <c r="J69" s="1645"/>
      <c r="K69" s="1645"/>
      <c r="L69" s="1645"/>
      <c r="N69" s="1164"/>
      <c r="O69" s="1640"/>
      <c r="P69" s="1640"/>
      <c r="Q69" s="1164"/>
      <c r="R69" s="1164"/>
      <c r="S69" s="1164"/>
      <c r="T69" s="1164"/>
      <c r="U69" s="1640"/>
      <c r="V69" s="1164"/>
      <c r="W69" s="1164"/>
      <c r="X69" s="548"/>
      <c r="Y69" s="1164"/>
      <c r="Z69" s="1164"/>
      <c r="AA69" s="1164"/>
      <c r="AB69" s="1164"/>
      <c r="AC69" s="1164"/>
      <c r="AD69" s="1636"/>
      <c r="AE69" s="570"/>
      <c r="AF69" s="570"/>
      <c r="AG69" s="570"/>
      <c r="AH69" s="570"/>
      <c r="AI69" s="1645">
        <v>11</v>
      </c>
    </row>
    <row s="1645" customFormat="1" customHeight="1" ht="11.549999999999999">
      <c r="A70" s="991"/>
      <c r="B70" s="1640"/>
      <c r="C70" s="1640"/>
      <c r="D70" s="355"/>
      <c r="J70" s="1645"/>
      <c r="K70" s="1645"/>
      <c r="L70" s="1645"/>
      <c r="N70" s="1164"/>
      <c r="O70" s="1640"/>
      <c r="P70" s="1640"/>
      <c r="Q70" s="1164"/>
      <c r="R70" s="1164"/>
      <c r="S70" s="1164"/>
      <c r="T70" s="1164"/>
      <c r="U70" s="1640"/>
      <c r="V70" s="1164"/>
      <c r="W70" s="1164"/>
      <c r="X70" s="548"/>
      <c r="Y70" s="1164"/>
      <c r="Z70" s="1164"/>
      <c r="AA70" s="1164"/>
      <c r="AB70" s="1164"/>
      <c r="AC70" s="1164"/>
      <c r="AD70" s="1636"/>
      <c r="AE70" s="570"/>
      <c r="AF70" s="570"/>
      <c r="AG70" s="570"/>
      <c r="AH70" s="570"/>
      <c r="AI70" s="1645">
        <v>11</v>
      </c>
    </row>
    <row s="1645" customFormat="1" customHeight="1" ht="11.549999999999999">
      <c r="A71" s="991"/>
      <c r="B71" s="1640"/>
      <c r="C71" s="1640"/>
      <c r="D71" s="355"/>
      <c r="J71" s="1645"/>
      <c r="K71" s="1645"/>
      <c r="L71" s="1645"/>
      <c r="N71" s="1164"/>
      <c r="O71" s="1640"/>
      <c r="P71" s="1640"/>
      <c r="Q71" s="1164"/>
      <c r="R71" s="1164"/>
      <c r="S71" s="1164"/>
      <c r="T71" s="1164"/>
      <c r="U71" s="1640"/>
      <c r="V71" s="1164"/>
      <c r="W71" s="1164"/>
      <c r="X71" s="548"/>
      <c r="Y71" s="1164"/>
      <c r="Z71" s="1164"/>
      <c r="AA71" s="1164"/>
      <c r="AB71" s="1164"/>
      <c r="AC71" s="1164"/>
      <c r="AD71" s="1636"/>
      <c r="AE71" s="570"/>
      <c r="AF71" s="570"/>
      <c r="AG71" s="570"/>
      <c r="AH71" s="570"/>
      <c r="AI71" s="1645">
        <v>11</v>
      </c>
    </row>
    <row s="1645" customFormat="1" customHeight="1" ht="11.549999999999999">
      <c r="A72" s="991"/>
      <c r="B72" s="1640"/>
      <c r="C72" s="1640"/>
      <c r="D72" s="355"/>
      <c r="J72" s="1645"/>
      <c r="K72" s="1645"/>
      <c r="L72" s="1645"/>
      <c r="N72" s="1164"/>
      <c r="O72" s="1640"/>
      <c r="P72" s="1640"/>
      <c r="Q72" s="1164"/>
      <c r="R72" s="1164"/>
      <c r="S72" s="1164"/>
      <c r="T72" s="1164"/>
      <c r="U72" s="1640"/>
      <c r="V72" s="1164"/>
      <c r="W72" s="1164"/>
      <c r="X72" s="548"/>
      <c r="Y72" s="1164"/>
      <c r="Z72" s="1164"/>
      <c r="AA72" s="1164"/>
      <c r="AB72" s="1164"/>
      <c r="AC72" s="1164"/>
      <c r="AD72" s="1636"/>
      <c r="AE72" s="570"/>
      <c r="AF72" s="570"/>
      <c r="AG72" s="570"/>
      <c r="AH72" s="570"/>
      <c r="AI72" s="1645">
        <v>11</v>
      </c>
    </row>
    <row s="1645" customFormat="1" customHeight="1" ht="11.549999999999999">
      <c r="A73" s="991"/>
      <c r="B73" s="1640"/>
      <c r="C73" s="1640"/>
      <c r="D73" s="355"/>
      <c r="J73" s="1645"/>
      <c r="K73" s="1645"/>
      <c r="L73" s="1645"/>
      <c r="N73" s="1164"/>
      <c r="O73" s="1640"/>
      <c r="P73" s="1640"/>
      <c r="Q73" s="1164"/>
      <c r="R73" s="1164"/>
      <c r="S73" s="1164"/>
      <c r="T73" s="1164"/>
      <c r="U73" s="1640"/>
      <c r="V73" s="1164"/>
      <c r="W73" s="1164"/>
      <c r="X73" s="548"/>
      <c r="Y73" s="1164"/>
      <c r="Z73" s="1164"/>
      <c r="AA73" s="1164"/>
      <c r="AB73" s="1164"/>
      <c r="AC73" s="1164"/>
      <c r="AD73" s="1636"/>
      <c r="AE73" s="570"/>
      <c r="AF73" s="570"/>
      <c r="AG73" s="570"/>
      <c r="AH73" s="570"/>
      <c r="AI73" s="1645">
        <v>11</v>
      </c>
    </row>
    <row s="1645" customFormat="1" customHeight="1" ht="11.549999999999999">
      <c r="A74" s="991"/>
      <c r="B74" s="1640"/>
      <c r="C74" s="1640"/>
      <c r="D74" s="355"/>
      <c r="J74" s="1645"/>
      <c r="K74" s="1645"/>
      <c r="L74" s="1645"/>
      <c r="N74" s="1164"/>
      <c r="O74" s="1640"/>
      <c r="P74" s="1640"/>
      <c r="Q74" s="1164"/>
      <c r="R74" s="1164"/>
      <c r="S74" s="1164"/>
      <c r="T74" s="1164"/>
      <c r="U74" s="1640"/>
      <c r="V74" s="1164"/>
      <c r="W74" s="1164"/>
      <c r="X74" s="548"/>
      <c r="Y74" s="1164"/>
      <c r="Z74" s="1164"/>
      <c r="AA74" s="1164"/>
      <c r="AB74" s="1164"/>
      <c r="AC74" s="1164"/>
      <c r="AD74" s="1636"/>
      <c r="AE74" s="570"/>
      <c r="AF74" s="570"/>
      <c r="AG74" s="570"/>
      <c r="AH74" s="570"/>
      <c r="AI74" s="1645">
        <v>11</v>
      </c>
    </row>
    <row s="1645" customFormat="1" customHeight="1" ht="11.549999999999999">
      <c r="A75" s="991"/>
      <c r="B75" s="1640"/>
      <c r="C75" s="1640"/>
      <c r="D75" s="355"/>
      <c r="J75" s="1645"/>
      <c r="K75" s="1645"/>
      <c r="L75" s="1645"/>
      <c r="N75" s="1164"/>
      <c r="O75" s="1640"/>
      <c r="P75" s="1640"/>
      <c r="Q75" s="1164"/>
      <c r="R75" s="1164"/>
      <c r="S75" s="1164"/>
      <c r="T75" s="1164"/>
      <c r="U75" s="1640"/>
      <c r="V75" s="1164"/>
      <c r="W75" s="1164"/>
      <c r="X75" s="548"/>
      <c r="Y75" s="1164"/>
      <c r="Z75" s="1164"/>
      <c r="AA75" s="1164"/>
      <c r="AB75" s="1164"/>
      <c r="AC75" s="1164"/>
      <c r="AD75" s="1636"/>
      <c r="AE75" s="570"/>
      <c r="AF75" s="570"/>
      <c r="AG75" s="570"/>
      <c r="AH75" s="570"/>
      <c r="AI75" s="1645">
        <v>11</v>
      </c>
    </row>
    <row s="1645" customFormat="1" customHeight="1" ht="11.549999999999999">
      <c r="A76" s="991"/>
      <c r="B76" s="1640"/>
      <c r="C76" s="1640"/>
      <c r="D76" s="355"/>
      <c r="J76" s="1645"/>
      <c r="K76" s="1645"/>
      <c r="L76" s="1645"/>
      <c r="N76" s="1164"/>
      <c r="O76" s="1640"/>
      <c r="P76" s="1640"/>
      <c r="Q76" s="1164"/>
      <c r="R76" s="1164"/>
      <c r="S76" s="1164"/>
      <c r="T76" s="1164"/>
      <c r="U76" s="1640"/>
      <c r="V76" s="1164"/>
      <c r="W76" s="1164"/>
      <c r="X76" s="548"/>
      <c r="Y76" s="1164"/>
      <c r="Z76" s="1164"/>
      <c r="AA76" s="1164"/>
      <c r="AB76" s="1164"/>
      <c r="AC76" s="1164"/>
      <c r="AD76" s="1636"/>
      <c r="AE76" s="570"/>
      <c r="AF76" s="570"/>
      <c r="AG76" s="570"/>
      <c r="AH76" s="570"/>
      <c r="AI76" s="1645">
        <v>11</v>
      </c>
    </row>
    <row s="1645" customFormat="1" customHeight="1" ht="11.549999999999999">
      <c r="A77" s="991"/>
      <c r="B77" s="1640"/>
      <c r="C77" s="1640"/>
      <c r="D77" s="355"/>
      <c r="J77" s="1645"/>
      <c r="K77" s="1645"/>
      <c r="L77" s="1645"/>
      <c r="N77" s="1164"/>
      <c r="O77" s="1640"/>
      <c r="P77" s="1640"/>
      <c r="Q77" s="1164"/>
      <c r="R77" s="1164"/>
      <c r="S77" s="1164"/>
      <c r="T77" s="1164"/>
      <c r="U77" s="1640"/>
      <c r="V77" s="1164"/>
      <c r="W77" s="1164"/>
      <c r="X77" s="548"/>
      <c r="Y77" s="1164"/>
      <c r="Z77" s="1164"/>
      <c r="AA77" s="1164"/>
      <c r="AB77" s="1164"/>
      <c r="AC77" s="1164"/>
      <c r="AD77" s="1636"/>
      <c r="AE77" s="570"/>
      <c r="AF77" s="570"/>
      <c r="AG77" s="570"/>
      <c r="AH77" s="570"/>
      <c r="AI77" s="1645">
        <v>11</v>
      </c>
    </row>
    <row s="1645" customFormat="1" customHeight="1" ht="11.549999999999999">
      <c r="A78" s="991"/>
      <c r="B78" s="1640"/>
      <c r="C78" s="1640"/>
      <c r="D78" s="355"/>
      <c r="J78" s="1645"/>
      <c r="K78" s="1645"/>
      <c r="L78" s="1645"/>
      <c r="N78" s="1164"/>
      <c r="O78" s="1640"/>
      <c r="P78" s="1640"/>
      <c r="Q78" s="1164"/>
      <c r="R78" s="1164"/>
      <c r="S78" s="1164"/>
      <c r="T78" s="1164"/>
      <c r="U78" s="1640"/>
      <c r="V78" s="1164"/>
      <c r="W78" s="1164"/>
      <c r="X78" s="548"/>
      <c r="Y78" s="1164"/>
      <c r="Z78" s="1164"/>
      <c r="AA78" s="1164"/>
      <c r="AB78" s="1164"/>
      <c r="AC78" s="1164"/>
      <c r="AD78" s="1636"/>
      <c r="AE78" s="570"/>
      <c r="AF78" s="570"/>
      <c r="AG78" s="570"/>
      <c r="AH78" s="570"/>
      <c r="AI78" s="1645">
        <v>11</v>
      </c>
    </row>
    <row s="1645" customFormat="1" customHeight="1" ht="11.549999999999999">
      <c r="A79" s="991"/>
      <c r="B79" s="1640"/>
      <c r="C79" s="1640"/>
      <c r="D79" s="355"/>
      <c r="J79" s="1645"/>
      <c r="K79" s="1645"/>
      <c r="L79" s="1645"/>
      <c r="N79" s="1164"/>
      <c r="O79" s="1640"/>
      <c r="P79" s="1640"/>
      <c r="Q79" s="1164"/>
      <c r="R79" s="1164"/>
      <c r="S79" s="1164"/>
      <c r="T79" s="1164"/>
      <c r="U79" s="1640"/>
      <c r="V79" s="1164"/>
      <c r="W79" s="1164"/>
      <c r="X79" s="548"/>
      <c r="Y79" s="1164"/>
      <c r="Z79" s="1164"/>
      <c r="AA79" s="1164"/>
      <c r="AB79" s="1164"/>
      <c r="AC79" s="1164"/>
      <c r="AD79" s="1636"/>
      <c r="AE79" s="570"/>
      <c r="AF79" s="570"/>
      <c r="AG79" s="570"/>
      <c r="AH79" s="570"/>
      <c r="AI79" s="1645">
        <v>11</v>
      </c>
    </row>
    <row s="1645" customFormat="1" customHeight="1" ht="11.549999999999999">
      <c r="A80" s="991"/>
      <c r="B80" s="1640"/>
      <c r="C80" s="1640"/>
      <c r="D80" s="355"/>
      <c r="J80" s="1645"/>
      <c r="K80" s="1645"/>
      <c r="L80" s="1645"/>
      <c r="N80" s="1164"/>
      <c r="O80" s="1640"/>
      <c r="P80" s="1640"/>
      <c r="Q80" s="1164"/>
      <c r="R80" s="1164"/>
      <c r="S80" s="1164"/>
      <c r="T80" s="1164"/>
      <c r="U80" s="1640"/>
      <c r="V80" s="1164"/>
      <c r="W80" s="1164"/>
      <c r="X80" s="548"/>
      <c r="Y80" s="1164"/>
      <c r="Z80" s="1164"/>
      <c r="AA80" s="1164"/>
      <c r="AB80" s="1164"/>
      <c r="AC80" s="1164"/>
      <c r="AD80" s="1636"/>
      <c r="AE80" s="570"/>
      <c r="AF80" s="570"/>
      <c r="AG80" s="570"/>
      <c r="AH80" s="570"/>
      <c r="AI80" s="1645">
        <v>11</v>
      </c>
    </row>
    <row s="1645" customFormat="1" customHeight="1" ht="11.549999999999999">
      <c r="A81" s="991"/>
      <c r="B81" s="1640"/>
      <c r="C81" s="1640"/>
      <c r="D81" s="355"/>
      <c r="J81" s="1645"/>
      <c r="K81" s="1645"/>
      <c r="L81" s="1645"/>
      <c r="N81" s="1164"/>
      <c r="O81" s="1640"/>
      <c r="P81" s="1640"/>
      <c r="Q81" s="1164"/>
      <c r="R81" s="1164"/>
      <c r="S81" s="1164"/>
      <c r="T81" s="1164"/>
      <c r="U81" s="1640"/>
      <c r="V81" s="1164"/>
      <c r="W81" s="1164"/>
      <c r="X81" s="548"/>
      <c r="Y81" s="1164"/>
      <c r="Z81" s="1164"/>
      <c r="AA81" s="1164"/>
      <c r="AB81" s="1164"/>
      <c r="AC81" s="1164"/>
      <c r="AD81" s="1636"/>
      <c r="AE81" s="570"/>
      <c r="AF81" s="570"/>
      <c r="AG81" s="570"/>
      <c r="AH81" s="570"/>
      <c r="AI81" s="1645">
        <v>11</v>
      </c>
    </row>
    <row s="1645" customFormat="1" customHeight="1" ht="11.549999999999999">
      <c r="A82" s="991"/>
      <c r="B82" s="1640"/>
      <c r="C82" s="1640"/>
      <c r="D82" s="355"/>
      <c r="J82" s="1645"/>
      <c r="K82" s="1645"/>
      <c r="L82" s="1645"/>
      <c r="N82" s="1164"/>
      <c r="O82" s="1640"/>
      <c r="P82" s="1640"/>
      <c r="Q82" s="1164"/>
      <c r="R82" s="1164"/>
      <c r="S82" s="1164"/>
      <c r="T82" s="1164"/>
      <c r="U82" s="1640"/>
      <c r="V82" s="1164"/>
      <c r="W82" s="1164"/>
      <c r="X82" s="548"/>
      <c r="Y82" s="1164"/>
      <c r="Z82" s="1164"/>
      <c r="AA82" s="1164"/>
      <c r="AB82" s="1164"/>
      <c r="AC82" s="1164"/>
      <c r="AD82" s="1636"/>
      <c r="AE82" s="570"/>
      <c r="AF82" s="570"/>
      <c r="AG82" s="570"/>
      <c r="AH82" s="570"/>
      <c r="AI82" s="1645">
        <v>11</v>
      </c>
    </row>
    <row s="1645" customFormat="1" customHeight="1" ht="11.549999999999999">
      <c r="A83" s="991"/>
      <c r="B83" s="1640"/>
      <c r="C83" s="1640"/>
      <c r="D83" s="355"/>
      <c r="J83" s="1645"/>
      <c r="K83" s="1645"/>
      <c r="L83" s="1645"/>
      <c r="N83" s="1164"/>
      <c r="O83" s="1640"/>
      <c r="P83" s="1640"/>
      <c r="Q83" s="1164"/>
      <c r="R83" s="1164"/>
      <c r="S83" s="1164"/>
      <c r="T83" s="1164"/>
      <c r="U83" s="1640"/>
      <c r="V83" s="1164"/>
      <c r="W83" s="1164"/>
      <c r="X83" s="548"/>
      <c r="Y83" s="1164"/>
      <c r="Z83" s="1164"/>
      <c r="AA83" s="1164"/>
      <c r="AB83" s="1164"/>
      <c r="AC83" s="1164"/>
      <c r="AD83" s="1636"/>
      <c r="AE83" s="570"/>
      <c r="AF83" s="570"/>
      <c r="AG83" s="570"/>
      <c r="AH83" s="570"/>
      <c r="AI83" s="1645">
        <v>11</v>
      </c>
    </row>
    <row s="1645" customFormat="1" customHeight="1" ht="11.549999999999999">
      <c r="A84" s="991"/>
      <c r="B84" s="1640"/>
      <c r="C84" s="1640"/>
      <c r="D84" s="355"/>
      <c r="J84" s="1645"/>
      <c r="K84" s="1645"/>
      <c r="L84" s="1645"/>
      <c r="N84" s="1164"/>
      <c r="O84" s="1640"/>
      <c r="P84" s="1640"/>
      <c r="Q84" s="1164"/>
      <c r="R84" s="1164"/>
      <c r="S84" s="1164"/>
      <c r="T84" s="1164"/>
      <c r="U84" s="1640"/>
      <c r="V84" s="1164"/>
      <c r="W84" s="1164"/>
      <c r="X84" s="548"/>
      <c r="Y84" s="1164"/>
      <c r="Z84" s="1164"/>
      <c r="AA84" s="1164"/>
      <c r="AB84" s="1164"/>
      <c r="AC84" s="1164"/>
      <c r="AD84" s="1636"/>
      <c r="AE84" s="570"/>
      <c r="AF84" s="570"/>
      <c r="AG84" s="570"/>
      <c r="AH84" s="570"/>
      <c r="AI84" s="1645">
        <v>11</v>
      </c>
    </row>
    <row s="1645" customFormat="1" customHeight="1" ht="11.549999999999999">
      <c r="A85" s="991"/>
      <c r="B85" s="1640"/>
      <c r="C85" s="1640"/>
      <c r="D85" s="355"/>
      <c r="J85" s="1645"/>
      <c r="K85" s="1645"/>
      <c r="L85" s="1645"/>
      <c r="N85" s="1164"/>
      <c r="O85" s="1640"/>
      <c r="P85" s="1640"/>
      <c r="Q85" s="1164"/>
      <c r="R85" s="1164"/>
      <c r="S85" s="1164"/>
      <c r="T85" s="1164"/>
      <c r="U85" s="1640"/>
      <c r="V85" s="1164"/>
      <c r="W85" s="1164"/>
      <c r="X85" s="548"/>
      <c r="Y85" s="1164"/>
      <c r="Z85" s="1164"/>
      <c r="AA85" s="1164"/>
      <c r="AB85" s="1164"/>
      <c r="AC85" s="1164"/>
      <c r="AD85" s="1636"/>
      <c r="AE85" s="570"/>
      <c r="AF85" s="570"/>
      <c r="AG85" s="570"/>
      <c r="AH85" s="570"/>
      <c r="AI85" s="1645">
        <v>11</v>
      </c>
    </row>
    <row s="1645" customFormat="1" customHeight="1" ht="11.549999999999999">
      <c r="A86" s="991"/>
      <c r="B86" s="1640"/>
      <c r="C86" s="1640"/>
      <c r="D86" s="355"/>
      <c r="J86" s="1645"/>
      <c r="K86" s="1645"/>
      <c r="L86" s="1645"/>
      <c r="N86" s="1164"/>
      <c r="O86" s="1640"/>
      <c r="P86" s="1640"/>
      <c r="Q86" s="1164"/>
      <c r="R86" s="1164"/>
      <c r="S86" s="1164"/>
      <c r="T86" s="1164"/>
      <c r="U86" s="1640"/>
      <c r="V86" s="1164"/>
      <c r="W86" s="1164"/>
      <c r="X86" s="548"/>
      <c r="Y86" s="1164"/>
      <c r="Z86" s="1164"/>
      <c r="AA86" s="1164"/>
      <c r="AB86" s="1164"/>
      <c r="AC86" s="1164"/>
      <c r="AD86" s="1636"/>
      <c r="AE86" s="570"/>
      <c r="AF86" s="570"/>
      <c r="AG86" s="570"/>
      <c r="AH86" s="570"/>
      <c r="AI86" s="1645">
        <v>11</v>
      </c>
    </row>
    <row s="1645" customFormat="1" customHeight="1" ht="11.549999999999999">
      <c r="A87" s="991"/>
      <c r="B87" s="1640"/>
      <c r="C87" s="1640"/>
      <c r="D87" s="355"/>
      <c r="J87" s="1645"/>
      <c r="K87" s="1645"/>
      <c r="L87" s="1645"/>
      <c r="N87" s="1164"/>
      <c r="O87" s="1640"/>
      <c r="P87" s="1640"/>
      <c r="Q87" s="1164"/>
      <c r="R87" s="1164"/>
      <c r="S87" s="1164"/>
      <c r="T87" s="1164"/>
      <c r="U87" s="1640"/>
      <c r="V87" s="1164"/>
      <c r="W87" s="1164"/>
      <c r="X87" s="548"/>
      <c r="Y87" s="1164"/>
      <c r="Z87" s="1164"/>
      <c r="AA87" s="1164"/>
      <c r="AB87" s="1164"/>
      <c r="AC87" s="1164"/>
      <c r="AD87" s="1636"/>
      <c r="AE87" s="570"/>
      <c r="AF87" s="570"/>
      <c r="AG87" s="570"/>
      <c r="AH87" s="570"/>
      <c r="AI87" s="1645">
        <v>11</v>
      </c>
    </row>
    <row s="1645" customFormat="1" customHeight="1" ht="11.549999999999999">
      <c r="A88" s="991"/>
      <c r="B88" s="1640"/>
      <c r="C88" s="1640"/>
      <c r="D88" s="355"/>
      <c r="J88" s="1645"/>
      <c r="K88" s="1645"/>
      <c r="L88" s="1645"/>
      <c r="N88" s="1164"/>
      <c r="O88" s="1640"/>
      <c r="P88" s="1640"/>
      <c r="Q88" s="1164"/>
      <c r="R88" s="1164"/>
      <c r="S88" s="1164"/>
      <c r="T88" s="1164"/>
      <c r="U88" s="1640"/>
      <c r="V88" s="1164"/>
      <c r="W88" s="1164"/>
      <c r="X88" s="548"/>
      <c r="Y88" s="1164"/>
      <c r="Z88" s="1164"/>
      <c r="AA88" s="1164"/>
      <c r="AB88" s="1164"/>
      <c r="AC88" s="1164"/>
      <c r="AD88" s="1636"/>
      <c r="AE88" s="570"/>
      <c r="AF88" s="570"/>
      <c r="AG88" s="570"/>
      <c r="AH88" s="570"/>
      <c r="AI88" s="1645">
        <v>11</v>
      </c>
    </row>
    <row s="1645" customFormat="1" customHeight="1" ht="11.549999999999999">
      <c r="A89" s="991"/>
      <c r="B89" s="1640"/>
      <c r="C89" s="1640"/>
      <c r="D89" s="355"/>
      <c r="J89" s="1645"/>
      <c r="K89" s="1645"/>
      <c r="L89" s="1645"/>
      <c r="N89" s="1164"/>
      <c r="O89" s="1640"/>
      <c r="P89" s="1640"/>
      <c r="Q89" s="1164"/>
      <c r="R89" s="1164"/>
      <c r="S89" s="1164"/>
      <c r="T89" s="1164"/>
      <c r="U89" s="1640"/>
      <c r="V89" s="1164"/>
      <c r="W89" s="1164"/>
      <c r="X89" s="548"/>
      <c r="Y89" s="1164"/>
      <c r="Z89" s="1164"/>
      <c r="AA89" s="1164"/>
      <c r="AB89" s="1164"/>
      <c r="AC89" s="1164"/>
      <c r="AD89" s="1636"/>
      <c r="AE89" s="570"/>
      <c r="AF89" s="570"/>
      <c r="AG89" s="570"/>
      <c r="AH89" s="570"/>
      <c r="AI89" s="1645">
        <v>11</v>
      </c>
    </row>
    <row s="1645" customFormat="1" customHeight="1" ht="11.549999999999999">
      <c r="A90" s="991"/>
      <c r="B90" s="1640"/>
      <c r="C90" s="1640"/>
      <c r="D90" s="355"/>
      <c r="J90" s="1645"/>
      <c r="K90" s="1645"/>
      <c r="L90" s="1645"/>
      <c r="N90" s="1164"/>
      <c r="O90" s="1640"/>
      <c r="P90" s="1640"/>
      <c r="Q90" s="1164"/>
      <c r="R90" s="1164"/>
      <c r="S90" s="1164"/>
      <c r="T90" s="1164"/>
      <c r="U90" s="1640"/>
      <c r="V90" s="1164"/>
      <c r="W90" s="1164"/>
      <c r="X90" s="548"/>
      <c r="Y90" s="1164"/>
      <c r="Z90" s="1164"/>
      <c r="AA90" s="1164"/>
      <c r="AB90" s="1164"/>
      <c r="AC90" s="1164"/>
      <c r="AD90" s="1636"/>
      <c r="AE90" s="570"/>
      <c r="AF90" s="570"/>
      <c r="AG90" s="570"/>
      <c r="AH90" s="570"/>
      <c r="AI90" s="1645">
        <v>11</v>
      </c>
    </row>
    <row s="1645" customFormat="1" customHeight="1" ht="11.549999999999999">
      <c r="A91" s="991"/>
      <c r="B91" s="1640"/>
      <c r="C91" s="1640"/>
      <c r="D91" s="355"/>
      <c r="J91" s="1645"/>
      <c r="K91" s="1645"/>
      <c r="L91" s="1645"/>
      <c r="N91" s="1164"/>
      <c r="O91" s="1640"/>
      <c r="P91" s="1640"/>
      <c r="Q91" s="1164"/>
      <c r="R91" s="1164"/>
      <c r="S91" s="1164"/>
      <c r="T91" s="1164"/>
      <c r="U91" s="1640"/>
      <c r="V91" s="1164"/>
      <c r="W91" s="1164"/>
      <c r="X91" s="548"/>
      <c r="Y91" s="1164"/>
      <c r="Z91" s="1164"/>
      <c r="AA91" s="1164"/>
      <c r="AB91" s="1164"/>
      <c r="AC91" s="1164"/>
      <c r="AD91" s="1636"/>
      <c r="AE91" s="570"/>
      <c r="AF91" s="570"/>
      <c r="AG91" s="570"/>
      <c r="AH91" s="570"/>
      <c r="AI91" s="1645">
        <v>11</v>
      </c>
    </row>
    <row s="1645" customFormat="1" customHeight="1" ht="11.549999999999999">
      <c r="A92" s="991"/>
      <c r="B92" s="1640"/>
      <c r="C92" s="1640"/>
      <c r="D92" s="355"/>
      <c r="J92" s="1645"/>
      <c r="K92" s="1645"/>
      <c r="L92" s="1645"/>
      <c r="N92" s="1164"/>
      <c r="O92" s="1640"/>
      <c r="P92" s="1640"/>
      <c r="Q92" s="1164"/>
      <c r="R92" s="1164"/>
      <c r="S92" s="1164"/>
      <c r="T92" s="1164"/>
      <c r="U92" s="1640"/>
      <c r="V92" s="1164"/>
      <c r="W92" s="1164"/>
      <c r="X92" s="548"/>
      <c r="Y92" s="1164"/>
      <c r="Z92" s="1164"/>
      <c r="AA92" s="1164"/>
      <c r="AB92" s="1164"/>
      <c r="AC92" s="1164"/>
      <c r="AD92" s="1636"/>
      <c r="AE92" s="570"/>
      <c r="AF92" s="570"/>
      <c r="AG92" s="570"/>
      <c r="AH92" s="570"/>
      <c r="AI92" s="1645">
        <v>11</v>
      </c>
    </row>
    <row s="1645" customFormat="1" customHeight="1" ht="11.549999999999999">
      <c r="A93" s="991"/>
      <c r="B93" s="1640"/>
      <c r="C93" s="1640"/>
      <c r="D93" s="355"/>
      <c r="J93" s="1645"/>
      <c r="K93" s="1645"/>
      <c r="L93" s="1645"/>
      <c r="N93" s="1164"/>
      <c r="O93" s="1640"/>
      <c r="P93" s="1640"/>
      <c r="Q93" s="1164"/>
      <c r="R93" s="1164"/>
      <c r="S93" s="1164"/>
      <c r="T93" s="1164"/>
      <c r="U93" s="1640"/>
      <c r="V93" s="1164"/>
      <c r="W93" s="1164"/>
      <c r="X93" s="548"/>
      <c r="Y93" s="1164"/>
      <c r="Z93" s="1164"/>
      <c r="AA93" s="1164"/>
      <c r="AB93" s="1164"/>
      <c r="AC93" s="1164"/>
      <c r="AD93" s="1636"/>
      <c r="AE93" s="570"/>
      <c r="AF93" s="570"/>
      <c r="AG93" s="570"/>
      <c r="AH93" s="570"/>
      <c r="AI93" s="1645">
        <v>11</v>
      </c>
    </row>
    <row s="1645" customFormat="1" customHeight="1" ht="11.549999999999999">
      <c r="A94" s="991"/>
      <c r="B94" s="1640"/>
      <c r="C94" s="1640"/>
      <c r="D94" s="355"/>
      <c r="J94" s="1645"/>
      <c r="K94" s="1645"/>
      <c r="L94" s="1645"/>
      <c r="N94" s="1164"/>
      <c r="O94" s="1640"/>
      <c r="P94" s="1640"/>
      <c r="Q94" s="1164"/>
      <c r="R94" s="1164"/>
      <c r="S94" s="1164"/>
      <c r="T94" s="1164"/>
      <c r="U94" s="1640"/>
      <c r="V94" s="1164"/>
      <c r="W94" s="1164"/>
      <c r="X94" s="548"/>
      <c r="Y94" s="1164"/>
      <c r="Z94" s="1164"/>
      <c r="AA94" s="1164"/>
      <c r="AB94" s="1164"/>
      <c r="AC94" s="1164"/>
      <c r="AD94" s="1636"/>
      <c r="AE94" s="570"/>
      <c r="AF94" s="570"/>
      <c r="AG94" s="570"/>
      <c r="AH94" s="570"/>
      <c r="AI94" s="1645">
        <v>11</v>
      </c>
    </row>
    <row s="1645" customFormat="1" customHeight="1" ht="11.549999999999999">
      <c r="A95" s="991"/>
      <c r="B95" s="1640"/>
      <c r="C95" s="1640"/>
      <c r="D95" s="355"/>
      <c r="J95" s="1645"/>
      <c r="K95" s="1645"/>
      <c r="L95" s="1645"/>
      <c r="N95" s="1164"/>
      <c r="O95" s="1640"/>
      <c r="P95" s="1640"/>
      <c r="Q95" s="1164"/>
      <c r="R95" s="1164"/>
      <c r="S95" s="1164"/>
      <c r="T95" s="1164"/>
      <c r="U95" s="1640"/>
      <c r="V95" s="1164"/>
      <c r="W95" s="1164"/>
      <c r="X95" s="548"/>
      <c r="Y95" s="1164"/>
      <c r="Z95" s="1164"/>
      <c r="AA95" s="1164"/>
      <c r="AB95" s="1164"/>
      <c r="AC95" s="1164"/>
      <c r="AD95" s="1636"/>
      <c r="AE95" s="570"/>
      <c r="AF95" s="570"/>
      <c r="AG95" s="570"/>
      <c r="AH95" s="570"/>
      <c r="AI95" s="1645">
        <v>11</v>
      </c>
    </row>
    <row s="1645" customFormat="1" customHeight="1" ht="11.549999999999999">
      <c r="A96" s="991"/>
      <c r="B96" s="1640"/>
      <c r="C96" s="1640"/>
      <c r="D96" s="355"/>
      <c r="J96" s="1645"/>
      <c r="K96" s="1645"/>
      <c r="L96" s="1645"/>
      <c r="N96" s="1164"/>
      <c r="O96" s="1640"/>
      <c r="P96" s="1640"/>
      <c r="Q96" s="1164"/>
      <c r="R96" s="1164"/>
      <c r="S96" s="1164"/>
      <c r="T96" s="1164"/>
      <c r="U96" s="1640"/>
      <c r="V96" s="1164"/>
      <c r="W96" s="1164"/>
      <c r="X96" s="548"/>
      <c r="Y96" s="1164"/>
      <c r="Z96" s="1164"/>
      <c r="AA96" s="1164"/>
      <c r="AB96" s="1164"/>
      <c r="AC96" s="1164"/>
      <c r="AD96" s="1636"/>
      <c r="AE96" s="570"/>
      <c r="AF96" s="570"/>
      <c r="AG96" s="570"/>
      <c r="AH96" s="570"/>
      <c r="AI96" s="1645">
        <v>11</v>
      </c>
    </row>
    <row s="1645" customFormat="1" customHeight="1" ht="11.549999999999999">
      <c r="A97" s="991"/>
      <c r="B97" s="1640"/>
      <c r="C97" s="1640"/>
      <c r="D97" s="355"/>
      <c r="J97" s="1645"/>
      <c r="K97" s="1645"/>
      <c r="L97" s="1645"/>
      <c r="N97" s="1164"/>
      <c r="O97" s="1640"/>
      <c r="P97" s="1640"/>
      <c r="Q97" s="1164"/>
      <c r="R97" s="1164"/>
      <c r="S97" s="1164"/>
      <c r="T97" s="1164"/>
      <c r="U97" s="1640"/>
      <c r="V97" s="1164"/>
      <c r="W97" s="1164"/>
      <c r="X97" s="548"/>
      <c r="Y97" s="1164"/>
      <c r="Z97" s="1164"/>
      <c r="AA97" s="1164"/>
      <c r="AB97" s="1164"/>
      <c r="AC97" s="1164"/>
      <c r="AD97" s="1636"/>
      <c r="AE97" s="570"/>
      <c r="AF97" s="570"/>
      <c r="AG97" s="570"/>
      <c r="AH97" s="570"/>
      <c r="AI97" s="1645">
        <v>11</v>
      </c>
    </row>
    <row s="1645" customFormat="1" customHeight="1" ht="11.549999999999999">
      <c r="A98" s="991"/>
      <c r="B98" s="1640"/>
      <c r="C98" s="1640"/>
      <c r="D98" s="355"/>
      <c r="J98" s="1645"/>
      <c r="K98" s="1645"/>
      <c r="L98" s="1645"/>
      <c r="N98" s="1164"/>
      <c r="O98" s="1640"/>
      <c r="P98" s="1640"/>
      <c r="Q98" s="1164"/>
      <c r="R98" s="1164"/>
      <c r="S98" s="1164"/>
      <c r="T98" s="1164"/>
      <c r="U98" s="1640"/>
      <c r="V98" s="1164"/>
      <c r="W98" s="1164"/>
      <c r="X98" s="548"/>
      <c r="Y98" s="1164"/>
      <c r="Z98" s="1164"/>
      <c r="AA98" s="1164"/>
      <c r="AB98" s="1164"/>
      <c r="AC98" s="1164"/>
      <c r="AD98" s="1636"/>
      <c r="AE98" s="570"/>
      <c r="AF98" s="570"/>
      <c r="AG98" s="570"/>
      <c r="AH98" s="570"/>
      <c r="AI98" s="1645">
        <v>11</v>
      </c>
    </row>
    <row s="1645" customFormat="1" customHeight="1" ht="11.549999999999999">
      <c r="A99" s="991"/>
      <c r="B99" s="1640"/>
      <c r="C99" s="1640"/>
      <c r="D99" s="355"/>
      <c r="J99" s="1645"/>
      <c r="K99" s="1645"/>
      <c r="L99" s="1645"/>
      <c r="N99" s="1164"/>
      <c r="O99" s="1640"/>
      <c r="P99" s="1640"/>
      <c r="Q99" s="1164"/>
      <c r="R99" s="1164"/>
      <c r="S99" s="1164"/>
      <c r="T99" s="1164"/>
      <c r="U99" s="1640"/>
      <c r="V99" s="1164"/>
      <c r="W99" s="1164"/>
      <c r="X99" s="548"/>
      <c r="Y99" s="1164"/>
      <c r="Z99" s="1164"/>
      <c r="AA99" s="1164"/>
      <c r="AB99" s="1164"/>
      <c r="AC99" s="1164"/>
      <c r="AD99" s="1636"/>
      <c r="AE99" s="570"/>
      <c r="AF99" s="570"/>
      <c r="AG99" s="570"/>
      <c r="AH99" s="570"/>
      <c r="AI99" s="1645">
        <v>11</v>
      </c>
    </row>
    <row s="1645" customFormat="1" customHeight="1" ht="11.549999999999999">
      <c r="A100" s="991"/>
      <c r="B100" s="1640"/>
      <c r="C100" s="1640"/>
      <c r="D100" s="355"/>
      <c r="J100" s="1645"/>
      <c r="K100" s="1645"/>
      <c r="L100" s="1645"/>
      <c r="N100" s="1164"/>
      <c r="O100" s="1640"/>
      <c r="P100" s="1640"/>
      <c r="Q100" s="1164"/>
      <c r="R100" s="1164"/>
      <c r="S100" s="1164"/>
      <c r="T100" s="1164"/>
      <c r="U100" s="1640"/>
      <c r="V100" s="1164"/>
      <c r="W100" s="1164"/>
      <c r="X100" s="548"/>
      <c r="Y100" s="1164"/>
      <c r="Z100" s="1164"/>
      <c r="AA100" s="1164"/>
      <c r="AB100" s="1164"/>
      <c r="AC100" s="1164"/>
      <c r="AD100" s="1636"/>
      <c r="AE100" s="570"/>
      <c r="AF100" s="570"/>
      <c r="AG100" s="570"/>
      <c r="AH100" s="570"/>
      <c r="AI100" s="1645">
        <v>11</v>
      </c>
    </row>
    <row s="1645" customFormat="1" customHeight="1" ht="11.549999999999999">
      <c r="A101" s="991"/>
      <c r="B101" s="1640"/>
      <c r="C101" s="1640"/>
      <c r="D101" s="355"/>
      <c r="J101" s="1645"/>
      <c r="K101" s="1645"/>
      <c r="L101" s="1645"/>
      <c r="N101" s="1164"/>
      <c r="O101" s="1640"/>
      <c r="P101" s="1640"/>
      <c r="Q101" s="1164"/>
      <c r="R101" s="1164"/>
      <c r="S101" s="1164"/>
      <c r="T101" s="1164"/>
      <c r="U101" s="1640"/>
      <c r="V101" s="1164"/>
      <c r="W101" s="1164"/>
      <c r="X101" s="548"/>
      <c r="Y101" s="1164"/>
      <c r="Z101" s="1164"/>
      <c r="AA101" s="1164"/>
      <c r="AB101" s="1164"/>
      <c r="AC101" s="1164"/>
      <c r="AD101" s="1636"/>
      <c r="AE101" s="570"/>
      <c r="AF101" s="570"/>
      <c r="AG101" s="570"/>
      <c r="AH101" s="570"/>
      <c r="AI101" s="1645">
        <v>11</v>
      </c>
    </row>
    <row s="1645" customFormat="1" customHeight="1" ht="11.549999999999999">
      <c r="A102" s="991"/>
      <c r="B102" s="1640"/>
      <c r="C102" s="1640"/>
      <c r="D102" s="355"/>
      <c r="J102" s="1645"/>
      <c r="K102" s="1645"/>
      <c r="L102" s="1645"/>
      <c r="N102" s="1164"/>
      <c r="O102" s="1640"/>
      <c r="P102" s="1640"/>
      <c r="Q102" s="1164"/>
      <c r="R102" s="1164"/>
      <c r="S102" s="1164"/>
      <c r="T102" s="1164"/>
      <c r="U102" s="1640"/>
      <c r="V102" s="1164"/>
      <c r="W102" s="1164"/>
      <c r="X102" s="548"/>
      <c r="Y102" s="1164"/>
      <c r="Z102" s="1164"/>
      <c r="AA102" s="1164"/>
      <c r="AB102" s="1164"/>
      <c r="AC102" s="1164"/>
      <c r="AD102" s="1636"/>
      <c r="AE102" s="570"/>
      <c r="AF102" s="570"/>
      <c r="AG102" s="570"/>
      <c r="AH102" s="570"/>
      <c r="AI102" s="1645">
        <v>11</v>
      </c>
    </row>
    <row s="1645" customFormat="1" customHeight="1" ht="11.549999999999999">
      <c r="A103" s="991"/>
      <c r="B103" s="1640"/>
      <c r="C103" s="1640"/>
      <c r="D103" s="355"/>
      <c r="J103" s="1645"/>
      <c r="K103" s="1645"/>
      <c r="L103" s="1645"/>
      <c r="N103" s="1164"/>
      <c r="O103" s="1640"/>
      <c r="P103" s="1640"/>
      <c r="Q103" s="1164"/>
      <c r="R103" s="1164"/>
      <c r="S103" s="1164"/>
      <c r="T103" s="1164"/>
      <c r="U103" s="1640"/>
      <c r="V103" s="1164"/>
      <c r="W103" s="1164"/>
      <c r="X103" s="548"/>
      <c r="Y103" s="1164"/>
      <c r="Z103" s="1164"/>
      <c r="AA103" s="1164"/>
      <c r="AB103" s="1164"/>
      <c r="AC103" s="1164"/>
      <c r="AD103" s="1636"/>
      <c r="AE103" s="570"/>
      <c r="AF103" s="570"/>
      <c r="AG103" s="570"/>
      <c r="AH103" s="570"/>
      <c r="AI103" s="1645">
        <v>11</v>
      </c>
    </row>
    <row s="1645" customFormat="1" customHeight="1" ht="11.549999999999999">
      <c r="A104" s="991"/>
      <c r="B104" s="1640"/>
      <c r="C104" s="1640"/>
      <c r="D104" s="355"/>
      <c r="J104" s="1645"/>
      <c r="K104" s="1645"/>
      <c r="L104" s="1645"/>
      <c r="N104" s="1164"/>
      <c r="O104" s="1640"/>
      <c r="P104" s="1640"/>
      <c r="Q104" s="1164"/>
      <c r="R104" s="1164"/>
      <c r="S104" s="1164"/>
      <c r="T104" s="1164"/>
      <c r="U104" s="1640"/>
      <c r="V104" s="1164"/>
      <c r="W104" s="1164"/>
      <c r="X104" s="548"/>
      <c r="Y104" s="1164"/>
      <c r="Z104" s="1164"/>
      <c r="AA104" s="1164"/>
      <c r="AB104" s="1164"/>
      <c r="AC104" s="1164"/>
      <c r="AD104" s="1636"/>
      <c r="AE104" s="570"/>
      <c r="AF104" s="570"/>
      <c r="AG104" s="570"/>
      <c r="AH104" s="570"/>
      <c r="AI104" s="1645">
        <v>11</v>
      </c>
    </row>
    <row s="1645" customFormat="1" customHeight="1" ht="11.549999999999999">
      <c r="A105" s="991"/>
      <c r="B105" s="1640"/>
      <c r="C105" s="1640"/>
      <c r="D105" s="355"/>
      <c r="J105" s="1645"/>
      <c r="K105" s="1645"/>
      <c r="L105" s="1645"/>
      <c r="N105" s="1164"/>
      <c r="O105" s="1640"/>
      <c r="P105" s="1640"/>
      <c r="Q105" s="1164"/>
      <c r="R105" s="1164"/>
      <c r="S105" s="1164"/>
      <c r="T105" s="1164"/>
      <c r="U105" s="1640"/>
      <c r="V105" s="1164"/>
      <c r="W105" s="1164"/>
      <c r="X105" s="548"/>
      <c r="Y105" s="1164"/>
      <c r="Z105" s="1164"/>
      <c r="AA105" s="1164"/>
      <c r="AB105" s="1164"/>
      <c r="AC105" s="1164"/>
      <c r="AD105" s="1636"/>
      <c r="AE105" s="570"/>
      <c r="AF105" s="570"/>
      <c r="AG105" s="570"/>
      <c r="AH105" s="570"/>
      <c r="AI105" s="1645">
        <v>11</v>
      </c>
    </row>
    <row s="1645" customFormat="1" customHeight="1" ht="11.549999999999999">
      <c r="A106" s="991"/>
      <c r="B106" s="1640"/>
      <c r="C106" s="1640"/>
      <c r="D106" s="355"/>
      <c r="J106" s="1645"/>
      <c r="K106" s="1645"/>
      <c r="L106" s="1645"/>
      <c r="N106" s="1164"/>
      <c r="O106" s="1640"/>
      <c r="P106" s="1640"/>
      <c r="Q106" s="1164"/>
      <c r="R106" s="1164"/>
      <c r="S106" s="1164"/>
      <c r="T106" s="1164"/>
      <c r="U106" s="1640"/>
      <c r="V106" s="1164"/>
      <c r="W106" s="1164"/>
      <c r="X106" s="548"/>
      <c r="Y106" s="1164"/>
      <c r="Z106" s="1164"/>
      <c r="AA106" s="1164"/>
      <c r="AB106" s="1164"/>
      <c r="AC106" s="1164"/>
      <c r="AD106" s="1636"/>
      <c r="AE106" s="570"/>
      <c r="AF106" s="570"/>
      <c r="AG106" s="570"/>
      <c r="AH106" s="570"/>
      <c r="AI106" s="1645">
        <v>11</v>
      </c>
    </row>
    <row s="1645" customFormat="1" customHeight="1" ht="11.549999999999999">
      <c r="A107" s="991"/>
      <c r="B107" s="1640"/>
      <c r="C107" s="1640"/>
      <c r="D107" s="355"/>
      <c r="J107" s="1645"/>
      <c r="K107" s="1645"/>
      <c r="L107" s="1645"/>
      <c r="N107" s="1164"/>
      <c r="O107" s="1640"/>
      <c r="P107" s="1640"/>
      <c r="Q107" s="1164"/>
      <c r="R107" s="1164"/>
      <c r="S107" s="1164"/>
      <c r="T107" s="1164"/>
      <c r="U107" s="1640"/>
      <c r="V107" s="1164"/>
      <c r="W107" s="1164"/>
      <c r="X107" s="548"/>
      <c r="Y107" s="1164"/>
      <c r="Z107" s="1164"/>
      <c r="AA107" s="1164"/>
      <c r="AB107" s="1164"/>
      <c r="AC107" s="1164"/>
      <c r="AD107" s="1636"/>
      <c r="AE107" s="570"/>
      <c r="AF107" s="570"/>
      <c r="AG107" s="570"/>
      <c r="AH107" s="570"/>
      <c r="AI107" s="1645">
        <v>11</v>
      </c>
    </row>
    <row s="1645" customFormat="1" customHeight="1" ht="11.549999999999999">
      <c r="A108" s="991"/>
      <c r="B108" s="1640"/>
      <c r="C108" s="1640"/>
      <c r="D108" s="355"/>
      <c r="J108" s="1645"/>
      <c r="K108" s="1645"/>
      <c r="L108" s="1645"/>
      <c r="N108" s="1164"/>
      <c r="O108" s="1640"/>
      <c r="P108" s="1640"/>
      <c r="Q108" s="1164"/>
      <c r="R108" s="1164"/>
      <c r="S108" s="1164"/>
      <c r="T108" s="1164"/>
      <c r="U108" s="1640"/>
      <c r="V108" s="1164"/>
      <c r="W108" s="1164"/>
      <c r="X108" s="548"/>
      <c r="Y108" s="1164"/>
      <c r="Z108" s="1164"/>
      <c r="AA108" s="1164"/>
      <c r="AB108" s="1164"/>
      <c r="AC108" s="1164"/>
      <c r="AD108" s="1636"/>
      <c r="AE108" s="570"/>
      <c r="AF108" s="570"/>
      <c r="AG108" s="570"/>
      <c r="AH108" s="570"/>
      <c r="AI108" s="1645">
        <v>11</v>
      </c>
    </row>
    <row s="1645" customFormat="1" customHeight="1" ht="11.549999999999999">
      <c r="A109" s="991"/>
      <c r="B109" s="1640"/>
      <c r="C109" s="1640"/>
      <c r="D109" s="355"/>
      <c r="J109" s="1645"/>
      <c r="K109" s="1645"/>
      <c r="L109" s="1645"/>
      <c r="N109" s="1164"/>
      <c r="O109" s="1640"/>
      <c r="P109" s="1640"/>
      <c r="Q109" s="1164"/>
      <c r="R109" s="1164"/>
      <c r="S109" s="1164"/>
      <c r="T109" s="1164"/>
      <c r="U109" s="1640"/>
      <c r="V109" s="1164"/>
      <c r="W109" s="1164"/>
      <c r="X109" s="548"/>
      <c r="Y109" s="1164"/>
      <c r="Z109" s="1164"/>
      <c r="AA109" s="1164"/>
      <c r="AB109" s="1164"/>
      <c r="AC109" s="1164"/>
      <c r="AD109" s="1636"/>
      <c r="AE109" s="570"/>
      <c r="AF109" s="570"/>
      <c r="AG109" s="570"/>
      <c r="AH109" s="570"/>
      <c r="AI109" s="1645">
        <v>11</v>
      </c>
    </row>
    <row s="1645" customFormat="1" customHeight="1" ht="11.549999999999999">
      <c r="A110" s="991"/>
      <c r="B110" s="1640"/>
      <c r="C110" s="1640"/>
      <c r="D110" s="355"/>
      <c r="J110" s="1645"/>
      <c r="K110" s="1645"/>
      <c r="L110" s="1645"/>
      <c r="N110" s="1164"/>
      <c r="O110" s="1640"/>
      <c r="P110" s="1640"/>
      <c r="Q110" s="1164"/>
      <c r="R110" s="1164"/>
      <c r="S110" s="1164"/>
      <c r="T110" s="1164"/>
      <c r="U110" s="1640"/>
      <c r="V110" s="1164"/>
      <c r="W110" s="1164"/>
      <c r="X110" s="548"/>
      <c r="Y110" s="1164"/>
      <c r="Z110" s="1164"/>
      <c r="AA110" s="1164"/>
      <c r="AB110" s="1164"/>
      <c r="AC110" s="1164"/>
      <c r="AD110" s="1636"/>
      <c r="AE110" s="570"/>
      <c r="AF110" s="570"/>
      <c r="AG110" s="570"/>
      <c r="AH110" s="570"/>
      <c r="AI110" s="1645">
        <v>11</v>
      </c>
    </row>
    <row s="1645" customFormat="1" customHeight="1" ht="11.549999999999999">
      <c r="A111" s="991"/>
      <c r="B111" s="1640"/>
      <c r="C111" s="1640"/>
      <c r="D111" s="355"/>
      <c r="J111" s="1645"/>
      <c r="K111" s="1645"/>
      <c r="L111" s="1645"/>
      <c r="N111" s="1164"/>
      <c r="O111" s="1640"/>
      <c r="P111" s="1640"/>
      <c r="Q111" s="1164"/>
      <c r="R111" s="1164"/>
      <c r="S111" s="1164"/>
      <c r="T111" s="1164"/>
      <c r="U111" s="1640"/>
      <c r="V111" s="1164"/>
      <c r="W111" s="1164"/>
      <c r="X111" s="548"/>
      <c r="Y111" s="1164"/>
      <c r="Z111" s="1164"/>
      <c r="AA111" s="1164"/>
      <c r="AB111" s="1164"/>
      <c r="AC111" s="1164"/>
      <c r="AD111" s="1636"/>
      <c r="AE111" s="570"/>
      <c r="AF111" s="570"/>
      <c r="AG111" s="570"/>
      <c r="AH111" s="570"/>
      <c r="AI111" s="1645">
        <v>11</v>
      </c>
    </row>
    <row s="1645" customFormat="1" customHeight="1" ht="11.549999999999999">
      <c r="A112" s="991"/>
      <c r="B112" s="1640"/>
      <c r="C112" s="1640"/>
      <c r="D112" s="355"/>
      <c r="J112" s="1645"/>
      <c r="K112" s="1645"/>
      <c r="L112" s="1645"/>
      <c r="N112" s="1164"/>
      <c r="O112" s="1640"/>
      <c r="P112" s="1640"/>
      <c r="Q112" s="1164"/>
      <c r="R112" s="1164"/>
      <c r="S112" s="1164"/>
      <c r="T112" s="1164"/>
      <c r="U112" s="1640"/>
      <c r="V112" s="1164"/>
      <c r="W112" s="1164"/>
      <c r="X112" s="548"/>
      <c r="Y112" s="1164"/>
      <c r="Z112" s="1164"/>
      <c r="AA112" s="1164"/>
      <c r="AB112" s="1164"/>
      <c r="AC112" s="1164"/>
      <c r="AD112" s="1636"/>
      <c r="AE112" s="570"/>
      <c r="AF112" s="570"/>
      <c r="AG112" s="570"/>
      <c r="AH112" s="570"/>
      <c r="AI112" s="1645">
        <v>11</v>
      </c>
    </row>
    <row s="1645" customFormat="1" customHeight="1" ht="11.549999999999999">
      <c r="A113" s="991"/>
      <c r="B113" s="1640"/>
      <c r="C113" s="1640"/>
      <c r="D113" s="355"/>
      <c r="J113" s="1645"/>
      <c r="K113" s="1645"/>
      <c r="L113" s="1645"/>
      <c r="N113" s="1164"/>
      <c r="O113" s="1640"/>
      <c r="P113" s="1640"/>
      <c r="Q113" s="1164"/>
      <c r="R113" s="1164"/>
      <c r="S113" s="1164"/>
      <c r="T113" s="1164"/>
      <c r="U113" s="1640"/>
      <c r="V113" s="1164"/>
      <c r="W113" s="1164"/>
      <c r="X113" s="548"/>
      <c r="Y113" s="1164"/>
      <c r="Z113" s="1164"/>
      <c r="AA113" s="1164"/>
      <c r="AB113" s="1164"/>
      <c r="AC113" s="1164"/>
      <c r="AD113" s="1636"/>
      <c r="AE113" s="570"/>
      <c r="AF113" s="570"/>
      <c r="AG113" s="570"/>
      <c r="AH113" s="570"/>
      <c r="AI113" s="1645">
        <v>11</v>
      </c>
    </row>
    <row s="1645" customFormat="1" customHeight="1" ht="11.549999999999999">
      <c r="A114" s="991"/>
      <c r="B114" s="1640"/>
      <c r="C114" s="1640"/>
      <c r="D114" s="355"/>
      <c r="J114" s="1645"/>
      <c r="K114" s="1645"/>
      <c r="L114" s="1645"/>
      <c r="N114" s="1164"/>
      <c r="O114" s="1640"/>
      <c r="P114" s="1640"/>
      <c r="Q114" s="1164"/>
      <c r="R114" s="1164"/>
      <c r="S114" s="1164"/>
      <c r="T114" s="1164"/>
      <c r="U114" s="1640"/>
      <c r="V114" s="1164"/>
      <c r="W114" s="1164"/>
      <c r="X114" s="548"/>
      <c r="Y114" s="1164"/>
      <c r="Z114" s="1164"/>
      <c r="AA114" s="1164"/>
      <c r="AB114" s="1164"/>
      <c r="AC114" s="1164"/>
      <c r="AD114" s="1636"/>
      <c r="AE114" s="570"/>
      <c r="AF114" s="570"/>
      <c r="AG114" s="570"/>
      <c r="AH114" s="570"/>
      <c r="AI114" s="1645">
        <v>11</v>
      </c>
    </row>
    <row s="1645" customFormat="1" customHeight="1" ht="11.549999999999999">
      <c r="A115" s="991"/>
      <c r="B115" s="1640"/>
      <c r="C115" s="1640"/>
      <c r="D115" s="355"/>
      <c r="J115" s="1645"/>
      <c r="K115" s="1645"/>
      <c r="L115" s="1645"/>
      <c r="N115" s="1164"/>
      <c r="O115" s="1640"/>
      <c r="P115" s="1640"/>
      <c r="Q115" s="1164"/>
      <c r="R115" s="1164"/>
      <c r="S115" s="1164"/>
      <c r="T115" s="1164"/>
      <c r="U115" s="1640"/>
      <c r="V115" s="1164"/>
      <c r="W115" s="1164"/>
      <c r="X115" s="548"/>
      <c r="Y115" s="1164"/>
      <c r="Z115" s="1164"/>
      <c r="AA115" s="1164"/>
      <c r="AB115" s="1164"/>
      <c r="AC115" s="1164"/>
      <c r="AD115" s="1636"/>
      <c r="AE115" s="570"/>
      <c r="AF115" s="570"/>
      <c r="AG115" s="570"/>
      <c r="AH115" s="570"/>
      <c r="AI115" s="1645">
        <v>11</v>
      </c>
    </row>
    <row s="1645" customFormat="1" customHeight="1" ht="11.549999999999999">
      <c r="A116" s="991"/>
      <c r="B116" s="1640"/>
      <c r="C116" s="1640"/>
      <c r="D116" s="355"/>
      <c r="J116" s="1645"/>
      <c r="K116" s="1645"/>
      <c r="L116" s="1645"/>
      <c r="N116" s="1164"/>
      <c r="O116" s="1640"/>
      <c r="P116" s="1640"/>
      <c r="Q116" s="1164"/>
      <c r="R116" s="1164"/>
      <c r="S116" s="1164"/>
      <c r="T116" s="1164"/>
      <c r="U116" s="1640"/>
      <c r="V116" s="1164"/>
      <c r="W116" s="1164"/>
      <c r="X116" s="548"/>
      <c r="Y116" s="1164"/>
      <c r="Z116" s="1164"/>
      <c r="AA116" s="1164"/>
      <c r="AB116" s="1164"/>
      <c r="AC116" s="1164"/>
      <c r="AD116" s="1636"/>
      <c r="AE116" s="570"/>
      <c r="AF116" s="570"/>
      <c r="AG116" s="570"/>
      <c r="AH116" s="570"/>
      <c r="AI116" s="1645">
        <v>11</v>
      </c>
    </row>
    <row s="1645" customFormat="1" customHeight="1" ht="11.549999999999999">
      <c r="A117" s="991"/>
      <c r="B117" s="1640"/>
      <c r="C117" s="1640"/>
      <c r="D117" s="355"/>
      <c r="J117" s="1645"/>
      <c r="K117" s="1645"/>
      <c r="L117" s="1645"/>
      <c r="N117" s="1164"/>
      <c r="O117" s="1640"/>
      <c r="P117" s="1640"/>
      <c r="Q117" s="1164"/>
      <c r="R117" s="1164"/>
      <c r="S117" s="1164"/>
      <c r="T117" s="1164"/>
      <c r="U117" s="1640"/>
      <c r="V117" s="1164"/>
      <c r="W117" s="1164"/>
      <c r="X117" s="548"/>
      <c r="Y117" s="1164"/>
      <c r="Z117" s="1164"/>
      <c r="AA117" s="1164"/>
      <c r="AB117" s="1164"/>
      <c r="AC117" s="1164"/>
      <c r="AD117" s="1636"/>
      <c r="AE117" s="570"/>
      <c r="AF117" s="570"/>
      <c r="AG117" s="570"/>
      <c r="AH117" s="570"/>
      <c r="AI117" s="1645">
        <v>11</v>
      </c>
    </row>
    <row s="1645" customFormat="1" customHeight="1" ht="11.549999999999999">
      <c r="A118" s="991"/>
      <c r="B118" s="1640"/>
      <c r="C118" s="1640"/>
      <c r="D118" s="355"/>
      <c r="J118" s="1645"/>
      <c r="K118" s="1645"/>
      <c r="L118" s="1645"/>
      <c r="N118" s="1164"/>
      <c r="O118" s="1640"/>
      <c r="P118" s="1640"/>
      <c r="Q118" s="1164"/>
      <c r="R118" s="1164"/>
      <c r="S118" s="1164"/>
      <c r="T118" s="1164"/>
      <c r="U118" s="1640"/>
      <c r="V118" s="1164"/>
      <c r="W118" s="1164"/>
      <c r="X118" s="548"/>
      <c r="Y118" s="1164"/>
      <c r="Z118" s="1164"/>
      <c r="AA118" s="1164"/>
      <c r="AB118" s="1164"/>
      <c r="AC118" s="1164"/>
      <c r="AD118" s="1636"/>
      <c r="AE118" s="570"/>
      <c r="AF118" s="570"/>
      <c r="AG118" s="570"/>
      <c r="AH118" s="570"/>
      <c r="AI118" s="1645">
        <v>11</v>
      </c>
    </row>
    <row s="1645" customFormat="1" customHeight="1" ht="11.549999999999999">
      <c r="A119" s="991"/>
      <c r="B119" s="1640"/>
      <c r="C119" s="1640"/>
      <c r="D119" s="355"/>
      <c r="J119" s="1645"/>
      <c r="K119" s="1645"/>
      <c r="L119" s="1645"/>
      <c r="N119" s="1164"/>
      <c r="O119" s="1640"/>
      <c r="P119" s="1640"/>
      <c r="Q119" s="1164"/>
      <c r="R119" s="1164"/>
      <c r="S119" s="1164"/>
      <c r="T119" s="1164"/>
      <c r="U119" s="1640"/>
      <c r="V119" s="1164"/>
      <c r="W119" s="1164"/>
      <c r="X119" s="548"/>
      <c r="Y119" s="1164"/>
      <c r="Z119" s="1164"/>
      <c r="AA119" s="1164"/>
      <c r="AB119" s="1164"/>
      <c r="AC119" s="1164"/>
      <c r="AD119" s="1636"/>
      <c r="AE119" s="570"/>
      <c r="AF119" s="570"/>
      <c r="AG119" s="570"/>
      <c r="AH119" s="570"/>
      <c r="AI119" s="1645">
        <v>11</v>
      </c>
    </row>
    <row s="1645" customFormat="1" customHeight="1" ht="11.549999999999999">
      <c r="A120" s="991"/>
      <c r="B120" s="1640"/>
      <c r="C120" s="1640"/>
      <c r="D120" s="355"/>
      <c r="J120" s="1645"/>
      <c r="K120" s="1645"/>
      <c r="L120" s="1645"/>
      <c r="N120" s="1164"/>
      <c r="O120" s="1640"/>
      <c r="P120" s="1640"/>
      <c r="Q120" s="1164"/>
      <c r="R120" s="1164"/>
      <c r="S120" s="1164"/>
      <c r="T120" s="1164"/>
      <c r="U120" s="1640"/>
      <c r="V120" s="1164"/>
      <c r="W120" s="1164"/>
      <c r="X120" s="548"/>
      <c r="Y120" s="1164"/>
      <c r="Z120" s="1164"/>
      <c r="AA120" s="1164"/>
      <c r="AB120" s="1164"/>
      <c r="AC120" s="1164"/>
      <c r="AD120" s="1636"/>
      <c r="AE120" s="570"/>
      <c r="AF120" s="570"/>
      <c r="AG120" s="570"/>
      <c r="AH120" s="570"/>
      <c r="AI120" s="1645">
        <v>11</v>
      </c>
    </row>
    <row s="1645" customFormat="1" customHeight="1" ht="11.549999999999999">
      <c r="A121" s="991"/>
      <c r="B121" s="1640"/>
      <c r="C121" s="1640"/>
      <c r="D121" s="355"/>
      <c r="J121" s="1645"/>
      <c r="K121" s="1645"/>
      <c r="L121" s="1645"/>
      <c r="N121" s="1164"/>
      <c r="O121" s="1640"/>
      <c r="P121" s="1640"/>
      <c r="Q121" s="1164"/>
      <c r="R121" s="1164"/>
      <c r="S121" s="1164"/>
      <c r="T121" s="1164"/>
      <c r="U121" s="1640"/>
      <c r="V121" s="1164"/>
      <c r="W121" s="1164"/>
      <c r="X121" s="548"/>
      <c r="Y121" s="1164"/>
      <c r="Z121" s="1164"/>
      <c r="AA121" s="1164"/>
      <c r="AB121" s="1164"/>
      <c r="AC121" s="1164"/>
      <c r="AD121" s="1636"/>
      <c r="AE121" s="570"/>
      <c r="AF121" s="570"/>
      <c r="AG121" s="570"/>
      <c r="AH121" s="570"/>
      <c r="AI121" s="1645">
        <v>11</v>
      </c>
    </row>
    <row s="1645" customFormat="1" customHeight="1" ht="11.549999999999999">
      <c r="A122" s="991"/>
      <c r="B122" s="1640"/>
      <c r="C122" s="1640"/>
      <c r="D122" s="355"/>
      <c r="J122" s="1645"/>
      <c r="K122" s="1645"/>
      <c r="L122" s="1645"/>
      <c r="N122" s="1164"/>
      <c r="O122" s="1640"/>
      <c r="P122" s="1640"/>
      <c r="Q122" s="1164"/>
      <c r="R122" s="1164"/>
      <c r="S122" s="1164"/>
      <c r="T122" s="1164"/>
      <c r="U122" s="1640"/>
      <c r="V122" s="1164"/>
      <c r="W122" s="1164"/>
      <c r="X122" s="548"/>
      <c r="Y122" s="1164"/>
      <c r="Z122" s="1164"/>
      <c r="AA122" s="1164"/>
      <c r="AB122" s="1164"/>
      <c r="AC122" s="1164"/>
      <c r="AD122" s="1636"/>
      <c r="AE122" s="570"/>
      <c r="AF122" s="570"/>
      <c r="AG122" s="570"/>
      <c r="AH122" s="570"/>
      <c r="AI122" s="1645">
        <v>11</v>
      </c>
    </row>
    <row s="1645" customFormat="1" customHeight="1" ht="11.549999999999999">
      <c r="A123" s="991"/>
      <c r="B123" s="1640"/>
      <c r="C123" s="1640"/>
      <c r="D123" s="355"/>
      <c r="J123" s="1645"/>
      <c r="K123" s="1645"/>
      <c r="L123" s="1645"/>
      <c r="N123" s="1164"/>
      <c r="O123" s="1640"/>
      <c r="P123" s="1640"/>
      <c r="Q123" s="1164"/>
      <c r="R123" s="1164"/>
      <c r="S123" s="1164"/>
      <c r="T123" s="1164"/>
      <c r="U123" s="1640"/>
      <c r="V123" s="1164"/>
      <c r="W123" s="1164"/>
      <c r="X123" s="548"/>
      <c r="Y123" s="1164"/>
      <c r="Z123" s="1164"/>
      <c r="AA123" s="1164"/>
      <c r="AB123" s="1164"/>
      <c r="AC123" s="1164"/>
      <c r="AD123" s="1636"/>
      <c r="AE123" s="570"/>
      <c r="AF123" s="570"/>
      <c r="AG123" s="570"/>
      <c r="AH123" s="570"/>
      <c r="AI123" s="1645">
        <v>11</v>
      </c>
    </row>
    <row s="1645" customFormat="1" customHeight="1" ht="11.549999999999999">
      <c r="A124" s="991"/>
      <c r="B124" s="1640"/>
      <c r="C124" s="1640"/>
      <c r="D124" s="355"/>
      <c r="J124" s="1645"/>
      <c r="K124" s="1645"/>
      <c r="L124" s="1645"/>
      <c r="N124" s="1164"/>
      <c r="O124" s="1640"/>
      <c r="P124" s="1640"/>
      <c r="Q124" s="1164"/>
      <c r="R124" s="1164"/>
      <c r="S124" s="1164"/>
      <c r="T124" s="1164"/>
      <c r="U124" s="1640"/>
      <c r="V124" s="1164"/>
      <c r="W124" s="1164"/>
      <c r="X124" s="548"/>
      <c r="Y124" s="1164"/>
      <c r="Z124" s="1164"/>
      <c r="AA124" s="1164"/>
      <c r="AB124" s="1164"/>
      <c r="AC124" s="1164"/>
      <c r="AD124" s="1636"/>
      <c r="AE124" s="570"/>
      <c r="AF124" s="570"/>
      <c r="AG124" s="570"/>
      <c r="AH124" s="570"/>
      <c r="AI124" s="1645">
        <v>11</v>
      </c>
    </row>
    <row s="1645" customFormat="1" customHeight="1" ht="11.549999999999999">
      <c r="A125" s="991"/>
      <c r="B125" s="1640"/>
      <c r="C125" s="1640"/>
      <c r="D125" s="355"/>
      <c r="J125" s="1645"/>
      <c r="K125" s="1645"/>
      <c r="L125" s="1645"/>
      <c r="N125" s="1164"/>
      <c r="O125" s="1640"/>
      <c r="P125" s="1640"/>
      <c r="Q125" s="1164"/>
      <c r="R125" s="1164"/>
      <c r="S125" s="1164"/>
      <c r="T125" s="1164"/>
      <c r="U125" s="1640"/>
      <c r="V125" s="1164"/>
      <c r="W125" s="1164"/>
      <c r="X125" s="548"/>
      <c r="Y125" s="1164"/>
      <c r="Z125" s="1164"/>
      <c r="AA125" s="1164"/>
      <c r="AB125" s="1164"/>
      <c r="AC125" s="1164"/>
      <c r="AD125" s="1636"/>
      <c r="AE125" s="570"/>
      <c r="AF125" s="570"/>
      <c r="AG125" s="570"/>
      <c r="AH125" s="570"/>
      <c r="AI125" s="1645">
        <v>11</v>
      </c>
    </row>
    <row s="1645" customFormat="1" customHeight="1" ht="11.549999999999999">
      <c r="A126" s="991"/>
      <c r="B126" s="1640"/>
      <c r="C126" s="1640"/>
      <c r="D126" s="355"/>
      <c r="J126" s="1645"/>
      <c r="K126" s="1645"/>
      <c r="L126" s="1645"/>
      <c r="N126" s="1164"/>
      <c r="O126" s="1640"/>
      <c r="P126" s="1640"/>
      <c r="Q126" s="1164"/>
      <c r="R126" s="1164"/>
      <c r="S126" s="1164"/>
      <c r="T126" s="1164"/>
      <c r="U126" s="1640"/>
      <c r="V126" s="1164"/>
      <c r="W126" s="1164"/>
      <c r="X126" s="548"/>
      <c r="Y126" s="1164"/>
      <c r="Z126" s="1164"/>
      <c r="AA126" s="1164"/>
      <c r="AB126" s="1164"/>
      <c r="AC126" s="1164"/>
      <c r="AD126" s="1636"/>
      <c r="AE126" s="570"/>
      <c r="AF126" s="570"/>
      <c r="AG126" s="570"/>
      <c r="AH126" s="570"/>
      <c r="AI126" s="1645">
        <v>11</v>
      </c>
    </row>
    <row s="1645" customFormat="1" customHeight="1" ht="11.549999999999999">
      <c r="A127" s="991"/>
      <c r="B127" s="1640"/>
      <c r="C127" s="1640"/>
      <c r="D127" s="355"/>
      <c r="J127" s="1645"/>
      <c r="K127" s="1645"/>
      <c r="L127" s="1645"/>
      <c r="N127" s="1164"/>
      <c r="O127" s="1640"/>
      <c r="P127" s="1640"/>
      <c r="Q127" s="1164"/>
      <c r="R127" s="1164"/>
      <c r="S127" s="1164"/>
      <c r="T127" s="1164"/>
      <c r="U127" s="1640"/>
      <c r="V127" s="1164"/>
      <c r="W127" s="1164"/>
      <c r="X127" s="548"/>
      <c r="Y127" s="1164"/>
      <c r="Z127" s="1164"/>
      <c r="AA127" s="1164"/>
      <c r="AB127" s="1164"/>
      <c r="AC127" s="1164"/>
      <c r="AD127" s="1636"/>
      <c r="AE127" s="570"/>
      <c r="AF127" s="570"/>
      <c r="AG127" s="570"/>
      <c r="AH127" s="570"/>
      <c r="AI127" s="1645">
        <v>11</v>
      </c>
    </row>
    <row s="1645" customFormat="1" customHeight="1" ht="11.549999999999999">
      <c r="A128" s="991"/>
      <c r="B128" s="1640"/>
      <c r="C128" s="1640"/>
      <c r="D128" s="355"/>
      <c r="J128" s="1645"/>
      <c r="K128" s="1645"/>
      <c r="L128" s="1645"/>
      <c r="N128" s="1164"/>
      <c r="O128" s="1640"/>
      <c r="P128" s="1640"/>
      <c r="Q128" s="1164"/>
      <c r="R128" s="1164"/>
      <c r="S128" s="1164"/>
      <c r="T128" s="1164"/>
      <c r="U128" s="1640"/>
      <c r="V128" s="1164"/>
      <c r="W128" s="1164"/>
      <c r="X128" s="548"/>
      <c r="Y128" s="1164"/>
      <c r="Z128" s="1164"/>
      <c r="AA128" s="1164"/>
      <c r="AB128" s="1164"/>
      <c r="AC128" s="1164"/>
      <c r="AD128" s="1636"/>
      <c r="AE128" s="570"/>
      <c r="AF128" s="570"/>
      <c r="AG128" s="570"/>
      <c r="AH128" s="570"/>
      <c r="AI128" s="1645">
        <v>11</v>
      </c>
    </row>
    <row s="1645" customFormat="1" customHeight="1" ht="11.549999999999999">
      <c r="A129" s="991"/>
      <c r="B129" s="1640"/>
      <c r="C129" s="1640"/>
      <c r="D129" s="355"/>
      <c r="J129" s="1645"/>
      <c r="K129" s="1645"/>
      <c r="L129" s="1645"/>
      <c r="N129" s="1164"/>
      <c r="O129" s="1640"/>
      <c r="P129" s="1640"/>
      <c r="Q129" s="1164"/>
      <c r="R129" s="1164"/>
      <c r="S129" s="1164"/>
      <c r="T129" s="1164"/>
      <c r="U129" s="1640"/>
      <c r="V129" s="1164"/>
      <c r="W129" s="1164"/>
      <c r="X129" s="548"/>
      <c r="Y129" s="1164"/>
      <c r="Z129" s="1164"/>
      <c r="AA129" s="1164"/>
      <c r="AB129" s="1164"/>
      <c r="AC129" s="1164"/>
      <c r="AD129" s="1636"/>
      <c r="AE129" s="570"/>
      <c r="AF129" s="570"/>
      <c r="AG129" s="570"/>
      <c r="AH129" s="570"/>
      <c r="AI129" s="1645">
        <v>11</v>
      </c>
    </row>
    <row s="1645" customFormat="1" customHeight="1" ht="11.549999999999999">
      <c r="A130" s="991"/>
      <c r="B130" s="1640"/>
      <c r="C130" s="1640"/>
      <c r="D130" s="355"/>
      <c r="J130" s="1645"/>
      <c r="K130" s="1645"/>
      <c r="L130" s="1645"/>
      <c r="N130" s="1164"/>
      <c r="O130" s="1640"/>
      <c r="P130" s="1640"/>
      <c r="Q130" s="1164"/>
      <c r="R130" s="1164"/>
      <c r="S130" s="1164"/>
      <c r="T130" s="1164"/>
      <c r="U130" s="1640"/>
      <c r="V130" s="1164"/>
      <c r="W130" s="1164"/>
      <c r="X130" s="548"/>
      <c r="Y130" s="1164"/>
      <c r="Z130" s="1164"/>
      <c r="AA130" s="1164"/>
      <c r="AB130" s="1164"/>
      <c r="AC130" s="1164"/>
      <c r="AD130" s="1636"/>
      <c r="AE130" s="570"/>
      <c r="AF130" s="570"/>
      <c r="AG130" s="570"/>
      <c r="AH130" s="570"/>
      <c r="AI130" s="1645">
        <v>11</v>
      </c>
    </row>
    <row s="1645" customFormat="1" customHeight="1" ht="11.549999999999999">
      <c r="A131" s="991"/>
      <c r="B131" s="1640"/>
      <c r="C131" s="1640"/>
      <c r="D131" s="355"/>
      <c r="J131" s="1645"/>
      <c r="K131" s="1645"/>
      <c r="L131" s="1645"/>
      <c r="N131" s="1164"/>
      <c r="O131" s="1640"/>
      <c r="P131" s="1640"/>
      <c r="Q131" s="1164"/>
      <c r="R131" s="1164"/>
      <c r="S131" s="1164"/>
      <c r="T131" s="1164"/>
      <c r="U131" s="1640"/>
      <c r="V131" s="1164"/>
      <c r="W131" s="1164"/>
      <c r="X131" s="548"/>
      <c r="Y131" s="1164"/>
      <c r="Z131" s="1164"/>
      <c r="AA131" s="1164"/>
      <c r="AB131" s="1164"/>
      <c r="AC131" s="1164"/>
      <c r="AD131" s="1636"/>
      <c r="AE131" s="570"/>
      <c r="AF131" s="570"/>
      <c r="AG131" s="570"/>
      <c r="AH131" s="570"/>
      <c r="AI131" s="1645">
        <v>11</v>
      </c>
    </row>
    <row s="1645" customFormat="1" customHeight="1" ht="11.549999999999999">
      <c r="A132" s="991"/>
      <c r="B132" s="1640"/>
      <c r="C132" s="1640"/>
      <c r="D132" s="355"/>
      <c r="J132" s="1645"/>
      <c r="K132" s="1645"/>
      <c r="L132" s="1645"/>
      <c r="N132" s="1164"/>
      <c r="O132" s="1640"/>
      <c r="P132" s="1640"/>
      <c r="Q132" s="1164"/>
      <c r="R132" s="1164"/>
      <c r="S132" s="1164"/>
      <c r="T132" s="1164"/>
      <c r="U132" s="1640"/>
      <c r="V132" s="1164"/>
      <c r="W132" s="1164"/>
      <c r="X132" s="548"/>
      <c r="Y132" s="1164"/>
      <c r="Z132" s="1164"/>
      <c r="AA132" s="1164"/>
      <c r="AB132" s="1164"/>
      <c r="AC132" s="1164"/>
      <c r="AD132" s="1636"/>
      <c r="AE132" s="570"/>
      <c r="AF132" s="570"/>
      <c r="AG132" s="570"/>
      <c r="AH132" s="570"/>
      <c r="AI132" s="1645">
        <v>11</v>
      </c>
    </row>
    <row s="1645" customFormat="1" customHeight="1" ht="11.549999999999999">
      <c r="A133" s="991"/>
      <c r="B133" s="1640"/>
      <c r="C133" s="1640"/>
      <c r="D133" s="355"/>
      <c r="J133" s="1645"/>
      <c r="K133" s="1645"/>
      <c r="L133" s="1645"/>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J136" s="1645"/>
      <c r="K136" s="1645"/>
      <c r="L136" s="1645"/>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customHeight="1" ht="11.549999999999999">
      <c r="J196" s="1639"/>
      <c r="K196" s="1639"/>
      <c r="L196" s="1639"/>
      <c r="AI196" s="1635">
        <v>11</v>
      </c>
    </row>
    <row customHeight="1" ht="11.549999999999999">
      <c r="J197" s="1639"/>
      <c r="K197" s="1639"/>
      <c r="L197" s="1639"/>
      <c r="AI197" s="1635">
        <v>11</v>
      </c>
    </row>
    <row customHeight="1" ht="11.549999999999999">
      <c r="J198" s="1639"/>
      <c r="K198" s="1639"/>
      <c r="L198" s="1639"/>
      <c r="AI198" s="1635">
        <v>11</v>
      </c>
    </row>
    <row customHeight="1" ht="11.549999999999999">
      <c r="A199" s="994"/>
      <c r="B199" s="1635"/>
      <c r="D199" s="1635"/>
      <c r="J199" s="1639"/>
      <c r="K199" s="1639"/>
      <c r="L199" s="1639"/>
      <c r="N199" s="1635"/>
      <c r="Q199" s="1635"/>
      <c r="R199" s="1635"/>
      <c r="S199" s="1635"/>
      <c r="T199" s="1635"/>
      <c r="V199" s="1635"/>
      <c r="W199" s="1635"/>
      <c r="X199" s="1635"/>
      <c r="Y199" s="1635"/>
      <c r="Z199" s="1635"/>
      <c r="AA199" s="1635"/>
      <c r="AB199" s="1635"/>
      <c r="AC199" s="1635"/>
      <c r="AD199" s="1635"/>
      <c r="AE199" s="1635"/>
      <c r="AF199" s="1635"/>
      <c r="AG199" s="1635"/>
      <c r="AH199" s="1635"/>
      <c r="AI199" s="1635">
        <v>11</v>
      </c>
    </row>
    <row customHeight="1" ht="11.549999999999999">
      <c r="A200" s="994"/>
      <c r="B200" s="1635"/>
      <c r="D200" s="1635"/>
      <c r="J200" s="1639"/>
      <c r="K200" s="1639"/>
      <c r="L200" s="1639"/>
      <c r="N200" s="1635"/>
      <c r="Q200" s="1635"/>
      <c r="R200" s="1635"/>
      <c r="S200" s="1635"/>
      <c r="T200" s="1635"/>
      <c r="V200" s="1635"/>
      <c r="W200" s="1635"/>
      <c r="X200" s="1635"/>
      <c r="Y200" s="1635"/>
      <c r="Z200" s="1635"/>
      <c r="AA200" s="1635"/>
      <c r="AB200" s="1635"/>
      <c r="AC200" s="1635"/>
      <c r="AD200" s="1635"/>
      <c r="AE200" s="1635"/>
      <c r="AF200" s="1635"/>
      <c r="AG200" s="1635"/>
      <c r="AH200" s="1635"/>
      <c r="AI200" s="1635">
        <v>11</v>
      </c>
    </row>
    <row customHeight="1" ht="11.549999999999999">
      <c r="A201" s="994"/>
      <c r="B201" s="1635"/>
      <c r="D201" s="1635"/>
      <c r="J201" s="1639"/>
      <c r="K201" s="1639"/>
      <c r="L201" s="1639"/>
      <c r="N201" s="1635"/>
      <c r="Q201" s="1635"/>
      <c r="R201" s="1635"/>
      <c r="S201" s="1635"/>
      <c r="T201" s="1635"/>
      <c r="V201" s="1635"/>
      <c r="W201" s="1635"/>
      <c r="X201" s="1635"/>
      <c r="Y201" s="1635"/>
      <c r="Z201" s="1635"/>
      <c r="AA201" s="1635"/>
      <c r="AB201" s="1635"/>
      <c r="AC201" s="1635"/>
      <c r="AD201" s="1635"/>
      <c r="AE201" s="1635"/>
      <c r="AF201" s="1635"/>
      <c r="AG201" s="1635"/>
      <c r="AH201" s="1635"/>
      <c r="AI201" s="1635">
        <v>11</v>
      </c>
    </row>
    <row customHeight="1" ht="11.549999999999999">
      <c r="A202" s="994"/>
      <c r="B202" s="1635"/>
      <c r="D202" s="1635"/>
      <c r="J202" s="1639"/>
      <c r="K202" s="1639"/>
      <c r="L202" s="1639"/>
      <c r="N202" s="1635"/>
      <c r="Q202" s="1635"/>
      <c r="R202" s="1635"/>
      <c r="S202" s="1635"/>
      <c r="T202" s="1635"/>
      <c r="V202" s="1635"/>
      <c r="W202" s="1635"/>
      <c r="X202" s="1635"/>
      <c r="Y202" s="1635"/>
      <c r="Z202" s="1635"/>
      <c r="AA202" s="1635"/>
      <c r="AB202" s="1635"/>
      <c r="AC202" s="1635"/>
      <c r="AD202" s="1635"/>
      <c r="AE202" s="1635"/>
      <c r="AF202" s="1635"/>
      <c r="AG202" s="1635"/>
      <c r="AH202" s="1635"/>
      <c r="AI202" s="1635">
        <v>11</v>
      </c>
    </row>
    <row customHeight="1" ht="11.549999999999999">
      <c r="A203" s="994"/>
      <c r="B203" s="1635"/>
      <c r="D203" s="1635"/>
      <c r="J203" s="1639"/>
      <c r="K203" s="1639"/>
      <c r="L203" s="1639"/>
      <c r="N203" s="1635"/>
      <c r="Q203" s="1635"/>
      <c r="R203" s="1635"/>
      <c r="S203" s="1635"/>
      <c r="T203" s="1635"/>
      <c r="V203" s="1635"/>
      <c r="W203" s="1635"/>
      <c r="X203" s="1635"/>
      <c r="Y203" s="1635"/>
      <c r="Z203" s="1635"/>
      <c r="AA203" s="1635"/>
      <c r="AB203" s="1635"/>
      <c r="AC203" s="1635"/>
      <c r="AD203" s="1635"/>
      <c r="AE203" s="1635"/>
      <c r="AF203" s="1635"/>
      <c r="AG203" s="1635"/>
      <c r="AH203" s="1635"/>
      <c r="AI203" s="1635">
        <v>11</v>
      </c>
    </row>
    <row customHeight="1" ht="11.549999999999999">
      <c r="A204" s="994"/>
      <c r="B204" s="1635"/>
      <c r="D204" s="1635"/>
      <c r="J204" s="1639"/>
      <c r="K204" s="1639"/>
      <c r="L204" s="1639"/>
      <c r="N204" s="1635"/>
      <c r="Q204" s="1635"/>
      <c r="R204" s="1635"/>
      <c r="S204" s="1635"/>
      <c r="T204" s="1635"/>
      <c r="V204" s="1635"/>
      <c r="W204" s="1635"/>
      <c r="X204" s="1635"/>
      <c r="Y204" s="1635"/>
      <c r="Z204" s="1635"/>
      <c r="AA204" s="1635"/>
      <c r="AB204" s="1635"/>
      <c r="AC204" s="1635"/>
      <c r="AD204" s="1635"/>
      <c r="AE204" s="1635"/>
      <c r="AF204" s="1635"/>
      <c r="AG204" s="1635"/>
      <c r="AH204" s="1635"/>
      <c r="AI204" s="1635">
        <v>11</v>
      </c>
    </row>
    <row customHeight="1" ht="11.549999999999999">
      <c r="A205" s="994"/>
      <c r="B205" s="1635"/>
      <c r="D205" s="1635"/>
      <c r="J205" s="1639"/>
      <c r="K205" s="1639"/>
      <c r="L205" s="1639"/>
      <c r="N205" s="1635"/>
      <c r="Q205" s="1635"/>
      <c r="R205" s="1635"/>
      <c r="S205" s="1635"/>
      <c r="T205" s="1635"/>
      <c r="V205" s="1635"/>
      <c r="W205" s="1635"/>
      <c r="X205" s="1635"/>
      <c r="Y205" s="1635"/>
      <c r="Z205" s="1635"/>
      <c r="AA205" s="1635"/>
      <c r="AB205" s="1635"/>
      <c r="AC205" s="1635"/>
      <c r="AD205" s="1635"/>
      <c r="AE205" s="1635"/>
      <c r="AF205" s="1635"/>
      <c r="AG205" s="1635"/>
      <c r="AH205" s="1635"/>
      <c r="AI205" s="1635">
        <v>11</v>
      </c>
    </row>
    <row customHeight="1" ht="11.549999999999999">
      <c r="A206" s="994"/>
      <c r="B206" s="1635"/>
      <c r="D206" s="1635"/>
      <c r="J206" s="1639"/>
      <c r="K206" s="1639"/>
      <c r="L206" s="1639"/>
      <c r="N206" s="1635"/>
      <c r="Q206" s="1635"/>
      <c r="R206" s="1635"/>
      <c r="S206" s="1635"/>
      <c r="T206" s="1635"/>
      <c r="V206" s="1635"/>
      <c r="W206" s="1635"/>
      <c r="X206" s="1635"/>
      <c r="Y206" s="1635"/>
      <c r="Z206" s="1635"/>
      <c r="AA206" s="1635"/>
      <c r="AB206" s="1635"/>
      <c r="AC206" s="1635"/>
      <c r="AD206" s="1635"/>
      <c r="AE206" s="1635"/>
      <c r="AF206" s="1635"/>
      <c r="AG206" s="1635"/>
      <c r="AH206" s="1635"/>
      <c r="AI206" s="1635">
        <v>11</v>
      </c>
    </row>
    <row customHeight="1" ht="11.549999999999999">
      <c r="A207" s="994"/>
      <c r="B207" s="1635"/>
      <c r="D207" s="1635"/>
      <c r="J207" s="1639"/>
      <c r="K207" s="1639"/>
      <c r="L207" s="1639"/>
      <c r="N207" s="1635"/>
      <c r="Q207" s="1635"/>
      <c r="R207" s="1635"/>
      <c r="S207" s="1635"/>
      <c r="T207" s="1635"/>
      <c r="V207" s="1635"/>
      <c r="W207" s="1635"/>
      <c r="X207" s="1635"/>
      <c r="Y207" s="1635"/>
      <c r="Z207" s="1635"/>
      <c r="AA207" s="1635"/>
      <c r="AB207" s="1635"/>
      <c r="AC207" s="1635"/>
      <c r="AD207" s="1635"/>
      <c r="AE207" s="1635"/>
      <c r="AF207" s="1635"/>
      <c r="AG207" s="1635"/>
      <c r="AH207" s="1635"/>
      <c r="AI207" s="1635">
        <v>11</v>
      </c>
    </row>
    <row customHeight="1" ht="11.549999999999999">
      <c r="A208" s="994"/>
      <c r="B208" s="1635"/>
      <c r="D208" s="1635"/>
      <c r="J208" s="1639"/>
      <c r="K208" s="1639"/>
      <c r="L208" s="1639"/>
      <c r="N208" s="1635"/>
      <c r="Q208" s="1635"/>
      <c r="R208" s="1635"/>
      <c r="S208" s="1635"/>
      <c r="T208" s="1635"/>
      <c r="V208" s="1635"/>
      <c r="W208" s="1635"/>
      <c r="X208" s="1635"/>
      <c r="Y208" s="1635"/>
      <c r="Z208" s="1635"/>
      <c r="AA208" s="1635"/>
      <c r="AB208" s="1635"/>
      <c r="AC208" s="1635"/>
      <c r="AD208" s="1635"/>
      <c r="AE208" s="1635"/>
      <c r="AF208" s="1635"/>
      <c r="AG208" s="1635"/>
      <c r="AH208" s="1635"/>
      <c r="AI208" s="1635">
        <v>11</v>
      </c>
    </row>
    <row customHeight="1" ht="11.549999999999999">
      <c r="A209" s="994"/>
      <c r="B209" s="1635"/>
      <c r="D209" s="1635"/>
      <c r="J209" s="1639"/>
      <c r="K209" s="1639"/>
      <c r="L209" s="1639"/>
      <c r="N209" s="1635"/>
      <c r="Q209" s="1635"/>
      <c r="R209" s="1635"/>
      <c r="S209" s="1635"/>
      <c r="T209" s="1635"/>
      <c r="V209" s="1635"/>
      <c r="W209" s="1635"/>
      <c r="X209" s="1635"/>
      <c r="Y209" s="1635"/>
      <c r="Z209" s="1635"/>
      <c r="AA209" s="1635"/>
      <c r="AB209" s="1635"/>
      <c r="AC209" s="1635"/>
      <c r="AD209" s="1635"/>
      <c r="AE209" s="1635"/>
      <c r="AF209" s="1635"/>
      <c r="AG209" s="1635"/>
      <c r="AH209" s="1635"/>
      <c r="AI209" s="1635">
        <v>11</v>
      </c>
    </row>
    <row customHeight="1" ht="11.25" hidden="1">
      <c r="A210" s="991" t="s">
        <v>82</v>
      </c>
      <c r="B210" s="1164">
        <v>0</v>
      </c>
      <c r="C210" s="1640">
        <v>0</v>
      </c>
      <c r="D210" s="1639">
        <v>3</v>
      </c>
      <c r="E210" s="1635">
        <v>7</v>
      </c>
      <c r="F210" s="1635">
        <v>54</v>
      </c>
      <c r="G210" s="1635">
        <v>10</v>
      </c>
      <c r="H210" s="1635">
        <v>0</v>
      </c>
      <c r="I210" s="1635">
        <v>40</v>
      </c>
      <c r="J210" s="1639">
        <v>0</v>
      </c>
      <c r="K210" s="1639">
        <v>0</v>
      </c>
      <c r="L210" s="1639">
        <v>0</v>
      </c>
      <c r="M210" s="1635">
        <v>102</v>
      </c>
      <c r="N210" s="1164">
        <v>9</v>
      </c>
      <c r="O210" s="1640">
        <v>5</v>
      </c>
      <c r="P210" s="1640">
        <v>3</v>
      </c>
      <c r="Q210" s="1164">
        <v>3</v>
      </c>
      <c r="R210" s="1164">
        <v>3</v>
      </c>
      <c r="S210" s="1164">
        <v>3</v>
      </c>
      <c r="T210" s="1164">
        <v>3</v>
      </c>
      <c r="U210" s="1640">
        <v>10</v>
      </c>
      <c r="V210" s="1164">
        <v>34</v>
      </c>
      <c r="W210" s="1164">
        <v>9</v>
      </c>
      <c r="X210" s="548">
        <v>8</v>
      </c>
      <c r="Y210" s="1164">
        <v>8</v>
      </c>
      <c r="Z210" s="1164">
        <v>8</v>
      </c>
      <c r="AA210" s="1164">
        <v>8</v>
      </c>
      <c r="AB210" s="1164">
        <v>8</v>
      </c>
      <c r="AC210" s="1164">
        <v>8</v>
      </c>
      <c r="AD210" s="1636">
        <v>8</v>
      </c>
      <c r="AE210" s="1636">
        <v>8</v>
      </c>
      <c r="AF210" s="1636">
        <v>8</v>
      </c>
      <c r="AG210" s="1636">
        <v>8</v>
      </c>
      <c r="AH210" s="1636">
        <v>8</v>
      </c>
      <c r="AI210" s="1635">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F027-BB18-8AA4-0C63-0.77309AE5}"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6" style="1639" width="44.00390625" customWidth="1"/>
    <col min="17" max="17" style="1639" width="73.00390625" customWidth="1"/>
    <col min="18" max="18" style="1639" width="3.00390625" customWidth="1"/>
    <col min="19" max="29" style="1639" width="10.00390625" customWidth="1"/>
    <col min="30" max="30" style="1639" width="10.57421875" hidden="1"/>
  </cols>
  <sheetData>
    <row s="1370" customFormat="1" customHeight="1" ht="22.5" hidden="1">
      <c r="A1" s="540"/>
      <c r="B1" s="515"/>
      <c r="G1" s="421">
        <v>4</v>
      </c>
      <c r="I1" s="421">
        <v>4</v>
      </c>
      <c r="K1" s="1370">
        <v>4</v>
      </c>
      <c r="L1" s="1370"/>
      <c r="M1" s="1370">
        <v>4</v>
      </c>
      <c r="N1" s="1370"/>
      <c r="O1" s="1370">
        <v>4</v>
      </c>
      <c r="P1" s="1370"/>
      <c r="Q1" s="421">
        <v>5</v>
      </c>
      <c r="AD1" s="421" t="s">
        <v>14</v>
      </c>
    </row>
    <row customHeight="1" ht="3">
      <c r="K2" s="1639"/>
      <c r="L2" s="1639"/>
      <c r="M2" s="1639"/>
      <c r="N2" s="1639"/>
      <c r="O2" s="1639"/>
      <c r="P2" s="1639"/>
      <c r="AD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M3" s="1639"/>
      <c r="N3" s="1639"/>
      <c r="O3" s="1639"/>
      <c r="P3" s="1639"/>
      <c r="AD3" s="509">
        <v>75</v>
      </c>
    </row>
    <row s="1639" customFormat="1" customHeight="1" ht="21">
      <c r="A4" s="955"/>
      <c r="B4" s="515"/>
      <c r="D4" s="2218" t="str">
        <f>IF(org=0,"Не определено",org)</f>
        <v>Филиал "Уренгойская ГРЭС" АО "Интер РАО - Электрогенерация"</v>
      </c>
      <c r="E4" s="2219"/>
      <c r="F4" s="2220"/>
      <c r="K4" s="1639"/>
      <c r="L4" s="1639"/>
      <c r="M4" s="1639"/>
      <c r="N4" s="1639"/>
      <c r="O4" s="1639"/>
      <c r="P4" s="1639"/>
      <c r="AD4" s="762">
        <v>20</v>
      </c>
    </row>
    <row customHeight="1" ht="11.549999999999999">
      <c r="C5" s="513"/>
      <c r="D5" s="592"/>
      <c r="E5" s="592"/>
      <c r="F5" s="592"/>
      <c r="G5" s="592"/>
      <c r="H5" s="756"/>
      <c r="I5" s="592"/>
      <c r="J5" s="756"/>
      <c r="K5" s="1639"/>
      <c r="L5" s="756"/>
      <c r="M5" s="1639"/>
      <c r="N5" s="756"/>
      <c r="O5" s="1639"/>
      <c r="P5" s="756"/>
      <c r="Q5" s="592"/>
      <c r="AD5" s="509">
        <v>11</v>
      </c>
    </row>
    <row customHeight="1" ht="1.05">
      <c r="C6" s="513"/>
      <c r="D6" s="513"/>
      <c r="E6" s="526"/>
      <c r="F6" s="618"/>
      <c r="G6" s="1026"/>
      <c r="H6" s="1026"/>
      <c r="I6" s="1026" t="s">
        <v>117</v>
      </c>
      <c r="J6" s="1026"/>
      <c r="K6" s="1026" t="s">
        <v>124</v>
      </c>
      <c r="L6" s="1026"/>
      <c r="M6" s="1026" t="s">
        <v>127</v>
      </c>
      <c r="N6" s="1026"/>
      <c r="O6" s="1026" t="s">
        <v>129</v>
      </c>
      <c r="P6" s="1026"/>
      <c r="AD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8"/>
      <c r="K7" s="239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398"/>
      <c r="M7" s="2397"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2398"/>
      <c r="O7" s="2397" t="str">
        <f>IF(O6="","",INDEX(DIFFERENTIATION_UNMERGE_VD,MATCH(O6,DIFFERENTIATION_ID_DIFF,0)))</f>
        <v>Производство. Теплоноситель; Передача. Теплоноситель; Сбыт. Теплоноситель</v>
      </c>
      <c r="P7" s="2398"/>
      <c r="Q7" s="2179"/>
      <c r="R7" s="513"/>
      <c r="AD7" s="509">
        <v>11</v>
      </c>
    </row>
    <row customHeight="1" ht="11.549999999999999">
      <c r="A8" s="708"/>
      <c r="D8" s="715"/>
      <c r="E8" s="2371" t="s">
        <v>571</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без дифференциации</v>
      </c>
      <c r="L8" s="2398"/>
      <c r="M8" s="2397" t="str">
        <f>IF(M6="","",INDEX(DIFFERENTIATION_UNMERGE_AREA,MATCH(M6,DIFFERENTIATION_ID_DIFF,0)))</f>
        <v>без дифференциации</v>
      </c>
      <c r="N8" s="2398"/>
      <c r="O8" s="2397" t="str">
        <f>IF(O6="","",INDEX(DIFFERENTIATION_UNMERGE_AREA,MATCH(O6,DIFFERENTIATION_ID_DIFF,0)))</f>
        <v>без дифференциации</v>
      </c>
      <c r="P8" s="2398"/>
      <c r="Q8" s="2203"/>
      <c r="R8" s="513"/>
      <c r="AD8" s="509">
        <v>11</v>
      </c>
    </row>
    <row customHeight="1" ht="11.549999999999999">
      <c r="A9" s="708"/>
      <c r="D9" s="715"/>
      <c r="E9" s="2371" t="s">
        <v>572</v>
      </c>
      <c r="F9" s="2372"/>
      <c r="G9" s="2397" t="str">
        <f>IF(G6="","",INDEX(DIFFERENTIATION_UNMERGE_SYSTEM,MATCH(G6,DIFFERENTIATION_ID_DIFF,0)))</f>
        <v/>
      </c>
      <c r="H9" s="2398"/>
      <c r="I9" s="2397" t="str">
        <f>IF(I6="","",INDEX(DIFFERENTIATION_UNMERGE_SYSTEM,MATCH(I6,DIFFERENTIATION_ID_DIFF,0)))</f>
        <v>без дифференциации</v>
      </c>
      <c r="J9" s="2398"/>
      <c r="K9" s="2397" t="str">
        <f>IF(K6="","",INDEX(DIFFERENTIATION_UNMERGE_SYSTEM,MATCH(K6,DIFFERENTIATION_ID_DIFF,0)))</f>
        <v>потребителям района Лимбяяха</v>
      </c>
      <c r="L9" s="2398"/>
      <c r="M9" s="2397" t="str">
        <f>IF(M6="","",INDEX(DIFFERENTIATION_UNMERGE_SYSTEM,MATCH(M6,DIFFERENTIATION_ID_DIFF,0)))</f>
        <v>для АО "Уренгойтеплогенерация-1"</v>
      </c>
      <c r="N9" s="2398"/>
      <c r="O9" s="2397" t="str">
        <f>IF(O6="","",INDEX(DIFFERENTIATION_UNMERGE_SYSTEM,MATCH(O6,DIFFERENTIATION_ID_DIFF,0)))</f>
        <v>без дифференциации</v>
      </c>
      <c r="P9" s="2398"/>
      <c r="Q9" s="2203"/>
      <c r="R9" s="513"/>
      <c r="AD9" s="509">
        <v>11</v>
      </c>
    </row>
    <row s="1639" customFormat="1" customHeight="1" ht="11.549999999999999">
      <c r="A10" s="1025"/>
      <c r="B10" s="515"/>
      <c r="D10" s="2105" t="s">
        <v>307</v>
      </c>
      <c r="E10" s="2106"/>
      <c r="F10" s="2106"/>
      <c r="G10" s="2106"/>
      <c r="H10" s="2106"/>
      <c r="I10" s="2106"/>
      <c r="J10" s="2107"/>
      <c r="K10" s="2273"/>
      <c r="L10" s="2273"/>
      <c r="M10" s="2273"/>
      <c r="N10" s="2273"/>
      <c r="O10" s="2273"/>
      <c r="P10" s="2273"/>
      <c r="Q10" s="2203"/>
      <c r="R10" s="513"/>
      <c r="AD10" s="762">
        <v>11</v>
      </c>
    </row>
    <row s="1639" customFormat="1" customHeight="1" ht="24">
      <c r="A11" s="2389"/>
      <c r="B11" s="2389"/>
      <c r="C11" s="661"/>
      <c r="D11" s="707" t="s">
        <v>88</v>
      </c>
      <c r="E11" s="709" t="s">
        <v>816</v>
      </c>
      <c r="F11" s="709" t="s">
        <v>573</v>
      </c>
      <c r="G11" s="469" t="s">
        <v>310</v>
      </c>
      <c r="H11" s="469" t="s">
        <v>397</v>
      </c>
      <c r="I11" s="811" t="s">
        <v>310</v>
      </c>
      <c r="J11" s="812" t="s">
        <v>397</v>
      </c>
      <c r="K11" s="2316" t="s">
        <v>310</v>
      </c>
      <c r="L11" s="2316" t="s">
        <v>397</v>
      </c>
      <c r="M11" s="2316" t="s">
        <v>310</v>
      </c>
      <c r="N11" s="2316" t="s">
        <v>397</v>
      </c>
      <c r="O11" s="2316" t="s">
        <v>310</v>
      </c>
      <c r="P11" s="2316" t="s">
        <v>397</v>
      </c>
      <c r="Q11" s="2236"/>
      <c r="R11" s="662"/>
      <c r="AD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2378" t="str">
        <f>O1&amp;".1"</f>
        <v>4.1</v>
      </c>
      <c r="P12" s="2378" t="str">
        <f>O1&amp;".2"</f>
        <v>4.2</v>
      </c>
      <c r="Q12" s="1030"/>
      <c r="AD12" s="515">
        <v>10</v>
      </c>
    </row>
    <row customHeight="1" ht="22.5">
      <c r="A13" s="2396" t="s">
        <v>817</v>
      </c>
      <c r="D13" s="957" t="s">
        <v>109</v>
      </c>
      <c r="E13" s="283" t="s">
        <v>818</v>
      </c>
      <c r="F13" s="664" t="s">
        <v>819</v>
      </c>
      <c r="G13" s="561"/>
      <c r="H13" s="665"/>
      <c r="I13" s="561"/>
      <c r="J13" s="665"/>
      <c r="K13" s="561"/>
      <c r="L13" s="666"/>
      <c r="M13" s="561"/>
      <c r="N13" s="666"/>
      <c r="O13" s="561"/>
      <c r="P13" s="666"/>
      <c r="Q13" s="293" t="s">
        <v>820</v>
      </c>
      <c r="R13" s="724"/>
      <c r="AD13" s="509">
        <v>0</v>
      </c>
    </row>
    <row customHeight="1" ht="22.5">
      <c r="A14" s="2396"/>
      <c r="D14" s="543" t="s">
        <v>110</v>
      </c>
      <c r="E14" s="283" t="s">
        <v>821</v>
      </c>
      <c r="F14" s="664" t="s">
        <v>822</v>
      </c>
      <c r="G14" s="561"/>
      <c r="H14" s="666"/>
      <c r="I14" s="561"/>
      <c r="J14" s="666"/>
      <c r="K14" s="561"/>
      <c r="L14" s="666"/>
      <c r="M14" s="561"/>
      <c r="N14" s="666"/>
      <c r="O14" s="561"/>
      <c r="P14" s="666"/>
      <c r="Q14" s="293" t="s">
        <v>823</v>
      </c>
      <c r="R14" s="724"/>
      <c r="AD14" s="509">
        <v>0</v>
      </c>
    </row>
    <row s="1639" customFormat="1" customHeight="1" ht="78.75">
      <c r="A15" s="2396"/>
      <c r="B15" s="515"/>
      <c r="D15" s="957" t="s">
        <v>90</v>
      </c>
      <c r="E15" s="711" t="s">
        <v>824</v>
      </c>
      <c r="F15" s="954" t="s">
        <v>313</v>
      </c>
      <c r="G15" s="954" t="s">
        <v>313</v>
      </c>
      <c r="H15" s="110"/>
      <c r="I15" s="954" t="s">
        <v>313</v>
      </c>
      <c r="J15" s="110"/>
      <c r="K15" s="2316" t="s">
        <v>313</v>
      </c>
      <c r="L15" s="2505"/>
      <c r="M15" s="2316" t="s">
        <v>313</v>
      </c>
      <c r="N15" s="2505"/>
      <c r="O15" s="2316" t="s">
        <v>313</v>
      </c>
      <c r="P15" s="2505"/>
      <c r="Q15" s="293" t="s">
        <v>825</v>
      </c>
      <c r="R15" s="724"/>
      <c r="AD15" s="762">
        <v>0</v>
      </c>
    </row>
    <row s="1639" customFormat="1" customHeight="1" ht="22.5">
      <c r="A16" s="2396"/>
      <c r="B16" s="515"/>
      <c r="D16" s="957" t="s">
        <v>331</v>
      </c>
      <c r="E16" s="958" t="s">
        <v>826</v>
      </c>
      <c r="F16" s="954" t="s">
        <v>827</v>
      </c>
      <c r="G16" s="821"/>
      <c r="H16" s="110"/>
      <c r="I16" s="821"/>
      <c r="J16" s="110"/>
      <c r="K16" s="821"/>
      <c r="L16" s="2505"/>
      <c r="M16" s="821"/>
      <c r="N16" s="2505"/>
      <c r="O16" s="821"/>
      <c r="P16" s="2505"/>
      <c r="Q16" s="293"/>
      <c r="R16" s="724"/>
      <c r="AD16" s="762">
        <v>0</v>
      </c>
    </row>
    <row s="1639" customFormat="1" customHeight="1" ht="22.5">
      <c r="A17" s="2396"/>
      <c r="B17" s="515"/>
      <c r="D17" s="957" t="s">
        <v>339</v>
      </c>
      <c r="E17" s="958" t="s">
        <v>828</v>
      </c>
      <c r="F17" s="954" t="s">
        <v>829</v>
      </c>
      <c r="G17" s="821"/>
      <c r="H17" s="110"/>
      <c r="I17" s="821"/>
      <c r="J17" s="110"/>
      <c r="K17" s="821"/>
      <c r="L17" s="2505"/>
      <c r="M17" s="821"/>
      <c r="N17" s="2505"/>
      <c r="O17" s="821"/>
      <c r="P17" s="2505"/>
      <c r="Q17" s="293"/>
      <c r="R17" s="724"/>
      <c r="AD17" s="762">
        <v>0</v>
      </c>
    </row>
    <row s="1639" customFormat="1" customHeight="1" ht="33.75">
      <c r="A18" s="2396"/>
      <c r="B18" s="515"/>
      <c r="D18" s="957" t="s">
        <v>341</v>
      </c>
      <c r="E18" s="958" t="s">
        <v>830</v>
      </c>
      <c r="F18" s="954" t="s">
        <v>578</v>
      </c>
      <c r="G18" s="684"/>
      <c r="H18" s="110"/>
      <c r="I18" s="684"/>
      <c r="J18" s="110"/>
      <c r="K18" s="684"/>
      <c r="L18" s="2505"/>
      <c r="M18" s="684"/>
      <c r="N18" s="2505"/>
      <c r="O18" s="684"/>
      <c r="P18" s="2505"/>
      <c r="Q18" s="293"/>
      <c r="R18" s="724"/>
      <c r="AD18" s="762">
        <v>0</v>
      </c>
    </row>
    <row customHeight="1" ht="101.25">
      <c r="A19" s="2396"/>
      <c r="D19" s="957" t="s">
        <v>91</v>
      </c>
      <c r="E19" s="283" t="s">
        <v>831</v>
      </c>
      <c r="F19" s="664" t="s">
        <v>553</v>
      </c>
      <c r="G19" s="667"/>
      <c r="H19" s="666"/>
      <c r="I19" s="959"/>
      <c r="J19" s="666"/>
      <c r="K19" s="2521"/>
      <c r="L19" s="666"/>
      <c r="M19" s="2521"/>
      <c r="N19" s="666"/>
      <c r="O19" s="2521"/>
      <c r="P19" s="666"/>
      <c r="Q19" s="293" t="s">
        <v>832</v>
      </c>
      <c r="R19" s="724"/>
      <c r="AD19" s="509">
        <v>0</v>
      </c>
    </row>
    <row s="1639" customFormat="1" customHeight="1" ht="18.75">
      <c r="A20" s="2396"/>
      <c r="C20" s="960"/>
      <c r="D20" s="957" t="s">
        <v>763</v>
      </c>
      <c r="E20" s="958" t="s">
        <v>833</v>
      </c>
      <c r="F20" s="954" t="s">
        <v>313</v>
      </c>
      <c r="G20" s="954" t="s">
        <v>313</v>
      </c>
      <c r="H20" s="953" t="s">
        <v>313</v>
      </c>
      <c r="I20" s="954" t="s">
        <v>313</v>
      </c>
      <c r="J20" s="953" t="s">
        <v>313</v>
      </c>
      <c r="K20" s="2316" t="s">
        <v>313</v>
      </c>
      <c r="L20" s="2264" t="s">
        <v>313</v>
      </c>
      <c r="M20" s="2316" t="s">
        <v>313</v>
      </c>
      <c r="N20" s="2264" t="s">
        <v>313</v>
      </c>
      <c r="O20" s="2316" t="s">
        <v>313</v>
      </c>
      <c r="P20" s="2264" t="s">
        <v>313</v>
      </c>
      <c r="Q20" s="952"/>
      <c r="R20" s="724"/>
      <c r="AC20" s="679"/>
      <c r="AD20" s="762">
        <v>0</v>
      </c>
    </row>
    <row s="1639" customFormat="1" customHeight="1" ht="33.75">
      <c r="A21" s="2396"/>
      <c r="C21" s="960"/>
      <c r="D21" s="957" t="s">
        <v>766</v>
      </c>
      <c r="E21" s="580" t="s">
        <v>834</v>
      </c>
      <c r="F21" s="954" t="s">
        <v>835</v>
      </c>
      <c r="G21" s="684"/>
      <c r="H21" s="110"/>
      <c r="I21" s="684"/>
      <c r="J21" s="110"/>
      <c r="K21" s="684"/>
      <c r="L21" s="2505"/>
      <c r="M21" s="684"/>
      <c r="N21" s="2505"/>
      <c r="O21" s="684"/>
      <c r="P21" s="2505"/>
      <c r="Q21" s="952"/>
      <c r="R21" s="724"/>
      <c r="AC21" s="679"/>
      <c r="AD21" s="762">
        <v>0</v>
      </c>
    </row>
    <row s="1639" customFormat="1" customHeight="1" ht="33.75">
      <c r="A22" s="2396"/>
      <c r="C22" s="960"/>
      <c r="D22" s="957" t="s">
        <v>769</v>
      </c>
      <c r="E22" s="580" t="s">
        <v>836</v>
      </c>
      <c r="F22" s="954" t="s">
        <v>837</v>
      </c>
      <c r="G22" s="684"/>
      <c r="H22" s="110"/>
      <c r="I22" s="684"/>
      <c r="J22" s="110"/>
      <c r="K22" s="684"/>
      <c r="L22" s="2505"/>
      <c r="M22" s="684"/>
      <c r="N22" s="2505"/>
      <c r="O22" s="684"/>
      <c r="P22" s="2505"/>
      <c r="Q22" s="952"/>
      <c r="R22" s="724"/>
      <c r="AC22" s="679"/>
      <c r="AD22" s="762">
        <v>0</v>
      </c>
    </row>
    <row s="1639" customFormat="1" customHeight="1" ht="22.5">
      <c r="A23" s="2396"/>
      <c r="C23" s="960"/>
      <c r="D23" s="957" t="s">
        <v>805</v>
      </c>
      <c r="E23" s="958" t="s">
        <v>838</v>
      </c>
      <c r="F23" s="954" t="s">
        <v>313</v>
      </c>
      <c r="G23" s="954" t="s">
        <v>313</v>
      </c>
      <c r="H23" s="953" t="s">
        <v>313</v>
      </c>
      <c r="I23" s="954" t="s">
        <v>313</v>
      </c>
      <c r="J23" s="953" t="s">
        <v>313</v>
      </c>
      <c r="K23" s="2316" t="s">
        <v>313</v>
      </c>
      <c r="L23" s="2264" t="s">
        <v>313</v>
      </c>
      <c r="M23" s="2316" t="s">
        <v>313</v>
      </c>
      <c r="N23" s="2264" t="s">
        <v>313</v>
      </c>
      <c r="O23" s="2316" t="s">
        <v>313</v>
      </c>
      <c r="P23" s="2264" t="s">
        <v>313</v>
      </c>
      <c r="Q23" s="952"/>
      <c r="R23" s="724"/>
      <c r="AC23" s="679"/>
      <c r="AD23" s="762">
        <v>0</v>
      </c>
    </row>
    <row s="1639" customFormat="1" customHeight="1" ht="22.5">
      <c r="A24" s="2396"/>
      <c r="C24" s="960"/>
      <c r="D24" s="957" t="s">
        <v>839</v>
      </c>
      <c r="E24" s="580" t="s">
        <v>840</v>
      </c>
      <c r="F24" s="954" t="s">
        <v>841</v>
      </c>
      <c r="G24" s="684"/>
      <c r="H24" s="690"/>
      <c r="I24" s="684"/>
      <c r="J24" s="690"/>
      <c r="K24" s="684"/>
      <c r="L24" s="2357"/>
      <c r="M24" s="684"/>
      <c r="N24" s="2357"/>
      <c r="O24" s="684"/>
      <c r="P24" s="2357"/>
      <c r="Q24" s="952"/>
      <c r="R24" s="724"/>
      <c r="AC24" s="679"/>
      <c r="AD24" s="762">
        <v>0</v>
      </c>
    </row>
    <row s="1639" customFormat="1" customHeight="1" ht="22.5">
      <c r="A25" s="2396"/>
      <c r="C25" s="960"/>
      <c r="D25" s="957" t="s">
        <v>842</v>
      </c>
      <c r="E25" s="580" t="s">
        <v>843</v>
      </c>
      <c r="F25" s="954" t="s">
        <v>313</v>
      </c>
      <c r="G25" s="954" t="s">
        <v>313</v>
      </c>
      <c r="H25" s="953" t="s">
        <v>313</v>
      </c>
      <c r="I25" s="954" t="s">
        <v>313</v>
      </c>
      <c r="J25" s="953" t="s">
        <v>313</v>
      </c>
      <c r="K25" s="2316" t="s">
        <v>313</v>
      </c>
      <c r="L25" s="2264" t="s">
        <v>313</v>
      </c>
      <c r="M25" s="2316" t="s">
        <v>313</v>
      </c>
      <c r="N25" s="2264" t="s">
        <v>313</v>
      </c>
      <c r="O25" s="2316" t="s">
        <v>313</v>
      </c>
      <c r="P25" s="2264" t="s">
        <v>313</v>
      </c>
      <c r="Q25" s="952"/>
      <c r="R25" s="724"/>
      <c r="AC25" s="679"/>
      <c r="AD25" s="762">
        <v>0</v>
      </c>
    </row>
    <row s="1639" customFormat="1" customHeight="1" ht="18.75">
      <c r="A26" s="2396"/>
      <c r="C26" s="960"/>
      <c r="D26" s="957" t="s">
        <v>844</v>
      </c>
      <c r="E26" s="557" t="s">
        <v>845</v>
      </c>
      <c r="F26" s="954" t="s">
        <v>846</v>
      </c>
      <c r="G26" s="684"/>
      <c r="H26" s="690"/>
      <c r="I26" s="684"/>
      <c r="J26" s="690"/>
      <c r="K26" s="684"/>
      <c r="L26" s="2357"/>
      <c r="M26" s="684"/>
      <c r="N26" s="2357"/>
      <c r="O26" s="684"/>
      <c r="P26" s="2357"/>
      <c r="Q26" s="952"/>
      <c r="R26" s="724"/>
      <c r="AC26" s="679"/>
      <c r="AD26" s="762">
        <v>0</v>
      </c>
    </row>
    <row s="1639" customFormat="1" customHeight="1" ht="18.75">
      <c r="A27" s="2396"/>
      <c r="C27" s="960"/>
      <c r="D27" s="957" t="s">
        <v>847</v>
      </c>
      <c r="E27" s="557" t="s">
        <v>848</v>
      </c>
      <c r="F27" s="954" t="s">
        <v>849</v>
      </c>
      <c r="G27" s="684"/>
      <c r="H27" s="690"/>
      <c r="I27" s="684"/>
      <c r="J27" s="690"/>
      <c r="K27" s="684"/>
      <c r="L27" s="2357"/>
      <c r="M27" s="684"/>
      <c r="N27" s="2357"/>
      <c r="O27" s="684"/>
      <c r="P27" s="2357"/>
      <c r="Q27" s="952"/>
      <c r="R27" s="724"/>
      <c r="AC27" s="679"/>
      <c r="AD27" s="762">
        <v>0</v>
      </c>
    </row>
    <row s="1639" customFormat="1" customHeight="1" ht="18.75">
      <c r="A28" s="2396"/>
      <c r="C28" s="960"/>
      <c r="D28" s="957" t="s">
        <v>850</v>
      </c>
      <c r="E28" s="580" t="s">
        <v>851</v>
      </c>
      <c r="F28" s="954" t="s">
        <v>313</v>
      </c>
      <c r="G28" s="954" t="s">
        <v>313</v>
      </c>
      <c r="H28" s="953" t="s">
        <v>313</v>
      </c>
      <c r="I28" s="954" t="s">
        <v>313</v>
      </c>
      <c r="J28" s="953" t="s">
        <v>313</v>
      </c>
      <c r="K28" s="2316" t="s">
        <v>313</v>
      </c>
      <c r="L28" s="2264" t="s">
        <v>313</v>
      </c>
      <c r="M28" s="2316" t="s">
        <v>313</v>
      </c>
      <c r="N28" s="2264" t="s">
        <v>313</v>
      </c>
      <c r="O28" s="2316" t="s">
        <v>313</v>
      </c>
      <c r="P28" s="2264" t="s">
        <v>313</v>
      </c>
      <c r="Q28" s="952"/>
      <c r="R28" s="724"/>
      <c r="AC28" s="679"/>
      <c r="AD28" s="762">
        <v>0</v>
      </c>
    </row>
    <row s="1639" customFormat="1" customHeight="1" ht="18.75">
      <c r="A29" s="2396"/>
      <c r="C29" s="960"/>
      <c r="D29" s="957" t="s">
        <v>852</v>
      </c>
      <c r="E29" s="557" t="s">
        <v>845</v>
      </c>
      <c r="F29" s="954" t="s">
        <v>853</v>
      </c>
      <c r="G29" s="684"/>
      <c r="H29" s="690"/>
      <c r="I29" s="684"/>
      <c r="J29" s="690"/>
      <c r="K29" s="684"/>
      <c r="L29" s="2357"/>
      <c r="M29" s="684"/>
      <c r="N29" s="2357"/>
      <c r="O29" s="684"/>
      <c r="P29" s="2357"/>
      <c r="Q29" s="952"/>
      <c r="R29" s="724"/>
      <c r="AC29" s="679"/>
      <c r="AD29" s="762">
        <v>0</v>
      </c>
    </row>
    <row s="1639" customFormat="1" customHeight="1" ht="18.75">
      <c r="A30" s="2396"/>
      <c r="C30" s="960"/>
      <c r="D30" s="957" t="s">
        <v>854</v>
      </c>
      <c r="E30" s="557" t="s">
        <v>855</v>
      </c>
      <c r="F30" s="954" t="s">
        <v>856</v>
      </c>
      <c r="G30" s="684"/>
      <c r="H30" s="690"/>
      <c r="I30" s="684"/>
      <c r="J30" s="690"/>
      <c r="K30" s="684"/>
      <c r="L30" s="2357"/>
      <c r="M30" s="684"/>
      <c r="N30" s="2357"/>
      <c r="O30" s="684"/>
      <c r="P30" s="2357"/>
      <c r="Q30" s="952"/>
      <c r="R30" s="724"/>
      <c r="AC30" s="679"/>
      <c r="AD30" s="762">
        <v>0</v>
      </c>
    </row>
    <row customHeight="1" ht="126.75">
      <c r="A31" s="2396"/>
      <c r="D31" s="957" t="s">
        <v>111</v>
      </c>
      <c r="E31" s="283" t="s">
        <v>857</v>
      </c>
      <c r="F31" s="664" t="s">
        <v>565</v>
      </c>
      <c r="G31" s="561"/>
      <c r="H31" s="666"/>
      <c r="I31" s="561"/>
      <c r="J31" s="666"/>
      <c r="K31" s="561"/>
      <c r="L31" s="666"/>
      <c r="M31" s="561"/>
      <c r="N31" s="666"/>
      <c r="O31" s="561"/>
      <c r="P31" s="666"/>
      <c r="Q31" s="293" t="s">
        <v>858</v>
      </c>
      <c r="R31" s="724"/>
      <c r="AD31" s="509">
        <v>0</v>
      </c>
    </row>
    <row customHeight="1" ht="56.25">
      <c r="A32" s="2396"/>
      <c r="D32" s="957" t="s">
        <v>92</v>
      </c>
      <c r="E32" s="283" t="s">
        <v>859</v>
      </c>
      <c r="F32" s="543" t="s">
        <v>829</v>
      </c>
      <c r="G32" s="561"/>
      <c r="H32" s="666"/>
      <c r="I32" s="561"/>
      <c r="J32" s="666"/>
      <c r="K32" s="561"/>
      <c r="L32" s="666"/>
      <c r="M32" s="561"/>
      <c r="N32" s="666"/>
      <c r="O32" s="561"/>
      <c r="P32" s="666"/>
      <c r="Q32" s="293" t="s">
        <v>860</v>
      </c>
      <c r="R32" s="724"/>
      <c r="AD32" s="509">
        <v>0</v>
      </c>
    </row>
    <row customHeight="1" ht="11.25">
      <c r="A33" s="2396"/>
      <c r="E33" s="668"/>
      <c r="F33" s="185"/>
      <c r="G33" s="185"/>
      <c r="H33" s="185"/>
      <c r="I33" s="185"/>
      <c r="J33" s="185"/>
      <c r="K33" s="1068"/>
      <c r="L33" s="1068"/>
      <c r="M33" s="1068"/>
      <c r="N33" s="1068"/>
      <c r="O33" s="1068"/>
      <c r="P33" s="1068"/>
      <c r="Q33" s="185"/>
      <c r="AD33" s="509">
        <v>0</v>
      </c>
    </row>
    <row customHeight="1" ht="12.75">
      <c r="A34" s="2396"/>
      <c r="D34" s="69">
        <v>1</v>
      </c>
      <c r="E34" s="339" t="s">
        <v>861</v>
      </c>
      <c r="K34" s="1639"/>
      <c r="L34" s="1639"/>
      <c r="M34" s="1639"/>
      <c r="N34" s="1639"/>
      <c r="O34" s="1639"/>
      <c r="P34" s="1639"/>
      <c r="AD34" s="509">
        <v>0</v>
      </c>
    </row>
    <row customHeight="1" ht="11.25">
      <c r="A35" s="2396"/>
      <c r="D35" s="373"/>
      <c r="E35" s="339" t="s">
        <v>862</v>
      </c>
      <c r="K35" s="1639"/>
      <c r="L35" s="1639"/>
      <c r="M35" s="1639"/>
      <c r="N35" s="1639"/>
      <c r="O35" s="1639"/>
      <c r="P35" s="1639"/>
      <c r="AD35" s="509">
        <v>0</v>
      </c>
    </row>
    <row s="1639" customFormat="1" customHeight="1" ht="11.549999999999999">
      <c r="A36" s="1037"/>
      <c r="B36" s="522"/>
      <c r="D36" s="1038"/>
      <c r="E36" s="1039"/>
      <c r="K36" s="1639"/>
      <c r="L36" s="1639"/>
      <c r="M36" s="1639"/>
      <c r="N36" s="1639"/>
      <c r="O36" s="1639"/>
      <c r="P36" s="1639"/>
      <c r="AD36" s="513">
        <v>11</v>
      </c>
    </row>
    <row s="1639" customFormat="1" customHeight="1" ht="22.5" hidden="1">
      <c r="A37" s="2396" t="s">
        <v>863</v>
      </c>
      <c r="B37" s="515"/>
      <c r="D37" s="957">
        <v>1</v>
      </c>
      <c r="E37" s="711" t="s">
        <v>864</v>
      </c>
      <c r="F37" s="664" t="s">
        <v>819</v>
      </c>
      <c r="G37" s="561"/>
      <c r="H37" s="523"/>
      <c r="I37" s="561"/>
      <c r="J37" s="523"/>
      <c r="K37" s="561"/>
      <c r="L37" s="523"/>
      <c r="M37" s="561"/>
      <c r="N37" s="523"/>
      <c r="O37" s="561"/>
      <c r="P37" s="523"/>
      <c r="Q37" s="293" t="s">
        <v>865</v>
      </c>
      <c r="AD37" s="762">
        <v>0</v>
      </c>
    </row>
    <row s="1639" customFormat="1" customHeight="1" ht="22.5" hidden="1">
      <c r="A38" s="2396"/>
      <c r="B38" s="515"/>
      <c r="D38" s="673" t="s">
        <v>110</v>
      </c>
      <c r="E38" s="1036" t="s">
        <v>866</v>
      </c>
      <c r="F38" s="1040" t="s">
        <v>553</v>
      </c>
      <c r="G38" s="1040" t="s">
        <v>553</v>
      </c>
      <c r="H38" s="1034"/>
      <c r="I38" s="1040" t="s">
        <v>553</v>
      </c>
      <c r="J38" s="1034"/>
      <c r="K38" s="1040" t="s">
        <v>553</v>
      </c>
      <c r="L38" s="1034"/>
      <c r="M38" s="1040" t="s">
        <v>553</v>
      </c>
      <c r="N38" s="1034"/>
      <c r="O38" s="1040" t="s">
        <v>553</v>
      </c>
      <c r="P38" s="1034"/>
      <c r="Q38" s="1035"/>
      <c r="AD38" s="762">
        <v>0</v>
      </c>
    </row>
    <row s="1639" customFormat="1" customHeight="1" ht="33.75" hidden="1">
      <c r="A39" s="2396"/>
      <c r="B39" s="515"/>
      <c r="D39" s="669" t="s">
        <v>721</v>
      </c>
      <c r="E39" s="727" t="s">
        <v>867</v>
      </c>
      <c r="F39" s="664" t="s">
        <v>868</v>
      </c>
      <c r="G39" s="672"/>
      <c r="H39" s="1027"/>
      <c r="I39" s="672"/>
      <c r="J39" s="1027"/>
      <c r="K39" s="1173"/>
      <c r="L39" s="1027"/>
      <c r="M39" s="1173"/>
      <c r="N39" s="1027"/>
      <c r="O39" s="1173"/>
      <c r="P39" s="1027"/>
      <c r="Q39" s="293" t="s">
        <v>869</v>
      </c>
      <c r="AD39" s="762">
        <v>0</v>
      </c>
    </row>
    <row s="1639" customFormat="1" customHeight="1" ht="33.75" hidden="1">
      <c r="A40" s="2396"/>
      <c r="B40" s="515"/>
      <c r="D40" s="669" t="s">
        <v>724</v>
      </c>
      <c r="E40" s="727" t="s">
        <v>870</v>
      </c>
      <c r="F40" s="1031" t="s">
        <v>871</v>
      </c>
      <c r="G40" s="745"/>
      <c r="H40" s="1027"/>
      <c r="I40" s="745"/>
      <c r="J40" s="1027"/>
      <c r="K40" s="745"/>
      <c r="L40" s="1027"/>
      <c r="M40" s="745"/>
      <c r="N40" s="1027"/>
      <c r="O40" s="745"/>
      <c r="P40" s="1027"/>
      <c r="Q40" s="293" t="s">
        <v>872</v>
      </c>
      <c r="AD40" s="762">
        <v>0</v>
      </c>
    </row>
    <row s="1639" customFormat="1" customHeight="1" ht="22.5" hidden="1">
      <c r="A41" s="2396"/>
      <c r="B41" s="515"/>
      <c r="D41" s="669" t="s">
        <v>90</v>
      </c>
      <c r="E41" s="726" t="s">
        <v>873</v>
      </c>
      <c r="F41" s="664" t="s">
        <v>553</v>
      </c>
      <c r="G41" s="664" t="s">
        <v>553</v>
      </c>
      <c r="H41" s="1028"/>
      <c r="I41" s="664" t="s">
        <v>553</v>
      </c>
      <c r="J41" s="1028"/>
      <c r="K41" s="2108" t="s">
        <v>553</v>
      </c>
      <c r="L41" s="1028"/>
      <c r="M41" s="2108" t="s">
        <v>553</v>
      </c>
      <c r="N41" s="1028"/>
      <c r="O41" s="2108" t="s">
        <v>553</v>
      </c>
      <c r="P41" s="1028"/>
      <c r="Q41" s="306"/>
      <c r="AD41" s="762">
        <v>0</v>
      </c>
    </row>
    <row s="1639" customFormat="1" customHeight="1" ht="45" hidden="1">
      <c r="A42" s="2396"/>
      <c r="B42" s="515"/>
      <c r="D42" s="669" t="s">
        <v>331</v>
      </c>
      <c r="E42" s="727" t="s">
        <v>874</v>
      </c>
      <c r="F42" s="664" t="s">
        <v>565</v>
      </c>
      <c r="G42" s="561"/>
      <c r="H42" s="1028"/>
      <c r="I42" s="561"/>
      <c r="J42" s="1028"/>
      <c r="K42" s="561"/>
      <c r="L42" s="1028"/>
      <c r="M42" s="561"/>
      <c r="N42" s="1028"/>
      <c r="O42" s="561"/>
      <c r="P42" s="1028"/>
      <c r="Q42" s="306" t="s">
        <v>875</v>
      </c>
      <c r="AD42" s="762">
        <v>0</v>
      </c>
    </row>
    <row s="1639" customFormat="1" customHeight="1" ht="45" hidden="1">
      <c r="A43" s="2396"/>
      <c r="B43" s="515"/>
      <c r="D43" s="669" t="s">
        <v>339</v>
      </c>
      <c r="E43" s="671" t="s">
        <v>876</v>
      </c>
      <c r="F43" s="1032" t="s">
        <v>565</v>
      </c>
      <c r="G43" s="746"/>
      <c r="H43" s="1027"/>
      <c r="I43" s="746"/>
      <c r="J43" s="1027"/>
      <c r="K43" s="746"/>
      <c r="L43" s="1027"/>
      <c r="M43" s="746"/>
      <c r="N43" s="1027"/>
      <c r="O43" s="746"/>
      <c r="P43" s="1027"/>
      <c r="Q43" s="306" t="s">
        <v>877</v>
      </c>
      <c r="AD43" s="762">
        <v>0</v>
      </c>
    </row>
    <row s="1639" customFormat="1" customHeight="1" ht="11.25" hidden="1">
      <c r="A44" s="2396"/>
      <c r="B44" s="515"/>
      <c r="D44" s="669" t="s">
        <v>91</v>
      </c>
      <c r="E44" s="670" t="s">
        <v>878</v>
      </c>
      <c r="F44" s="664" t="s">
        <v>868</v>
      </c>
      <c r="G44" s="672"/>
      <c r="H44" s="1027"/>
      <c r="I44" s="672"/>
      <c r="J44" s="1027"/>
      <c r="K44" s="1173"/>
      <c r="L44" s="1027"/>
      <c r="M44" s="1173"/>
      <c r="N44" s="1027"/>
      <c r="O44" s="1173"/>
      <c r="P44" s="1027"/>
      <c r="Q44" s="293"/>
      <c r="AD44" s="762">
        <v>0</v>
      </c>
    </row>
    <row s="1639" customFormat="1" customHeight="1" ht="11.25" hidden="1">
      <c r="A45" s="2396"/>
      <c r="B45" s="515"/>
      <c r="D45" s="669" t="s">
        <v>763</v>
      </c>
      <c r="E45" s="671" t="s">
        <v>879</v>
      </c>
      <c r="F45" s="664" t="s">
        <v>868</v>
      </c>
      <c r="G45" s="672"/>
      <c r="H45" s="1027"/>
      <c r="I45" s="672"/>
      <c r="J45" s="1027"/>
      <c r="K45" s="1173"/>
      <c r="L45" s="1027"/>
      <c r="M45" s="1173"/>
      <c r="N45" s="1027"/>
      <c r="O45" s="1173"/>
      <c r="P45" s="1027"/>
      <c r="Q45" s="293"/>
      <c r="AD45" s="762">
        <v>0</v>
      </c>
    </row>
    <row s="1639" customFormat="1" customHeight="1" ht="11.25" hidden="1">
      <c r="A46" s="2396"/>
      <c r="B46" s="515"/>
      <c r="D46" s="669" t="s">
        <v>805</v>
      </c>
      <c r="E46" s="671" t="s">
        <v>880</v>
      </c>
      <c r="F46" s="664" t="s">
        <v>868</v>
      </c>
      <c r="G46" s="672"/>
      <c r="H46" s="1027"/>
      <c r="I46" s="672"/>
      <c r="J46" s="1027"/>
      <c r="K46" s="1173"/>
      <c r="L46" s="1027"/>
      <c r="M46" s="1173"/>
      <c r="N46" s="1027"/>
      <c r="O46" s="1173"/>
      <c r="P46" s="1027"/>
      <c r="Q46" s="293"/>
      <c r="AD46" s="762">
        <v>0</v>
      </c>
    </row>
    <row s="1639" customFormat="1" customHeight="1" ht="11.25" hidden="1">
      <c r="A47" s="2396"/>
      <c r="B47" s="515"/>
      <c r="D47" s="669" t="s">
        <v>808</v>
      </c>
      <c r="E47" s="671" t="s">
        <v>881</v>
      </c>
      <c r="F47" s="664" t="s">
        <v>868</v>
      </c>
      <c r="G47" s="672"/>
      <c r="H47" s="1027"/>
      <c r="I47" s="672"/>
      <c r="J47" s="1027"/>
      <c r="K47" s="1173"/>
      <c r="L47" s="1027"/>
      <c r="M47" s="1173"/>
      <c r="N47" s="1027"/>
      <c r="O47" s="1173"/>
      <c r="P47" s="1027"/>
      <c r="Q47" s="293"/>
      <c r="AD47" s="762">
        <v>0</v>
      </c>
    </row>
    <row s="1639" customFormat="1" customHeight="1" ht="11.25" hidden="1">
      <c r="A48" s="2396"/>
      <c r="B48" s="515"/>
      <c r="D48" s="669" t="s">
        <v>882</v>
      </c>
      <c r="E48" s="675" t="s">
        <v>883</v>
      </c>
      <c r="F48" s="664" t="s">
        <v>868</v>
      </c>
      <c r="G48" s="672"/>
      <c r="H48" s="1027"/>
      <c r="I48" s="672"/>
      <c r="J48" s="1027"/>
      <c r="K48" s="1173"/>
      <c r="L48" s="1027"/>
      <c r="M48" s="1173"/>
      <c r="N48" s="1027"/>
      <c r="O48" s="1173"/>
      <c r="P48" s="1027"/>
      <c r="Q48" s="293"/>
      <c r="AD48" s="762">
        <v>0</v>
      </c>
    </row>
    <row s="1639" customFormat="1" customHeight="1" ht="11.25" hidden="1">
      <c r="A49" s="2396"/>
      <c r="B49" s="515"/>
      <c r="D49" s="669" t="s">
        <v>884</v>
      </c>
      <c r="E49" s="675" t="s">
        <v>885</v>
      </c>
      <c r="F49" s="664" t="s">
        <v>868</v>
      </c>
      <c r="G49" s="672"/>
      <c r="H49" s="1027"/>
      <c r="I49" s="672"/>
      <c r="J49" s="1027"/>
      <c r="K49" s="1173"/>
      <c r="L49" s="1027"/>
      <c r="M49" s="1173"/>
      <c r="N49" s="1027"/>
      <c r="O49" s="1173"/>
      <c r="P49" s="1027"/>
      <c r="Q49" s="293"/>
      <c r="AD49" s="762">
        <v>0</v>
      </c>
    </row>
    <row s="1639" customFormat="1" customHeight="1" ht="11.25" hidden="1">
      <c r="A50" s="2396"/>
      <c r="B50" s="515"/>
      <c r="D50" s="669" t="s">
        <v>886</v>
      </c>
      <c r="E50" s="671" t="s">
        <v>887</v>
      </c>
      <c r="F50" s="664" t="s">
        <v>868</v>
      </c>
      <c r="G50" s="672"/>
      <c r="H50" s="1027"/>
      <c r="I50" s="672"/>
      <c r="J50" s="1027"/>
      <c r="K50" s="1173"/>
      <c r="L50" s="1027"/>
      <c r="M50" s="1173"/>
      <c r="N50" s="1027"/>
      <c r="O50" s="1173"/>
      <c r="P50" s="1027"/>
      <c r="Q50" s="293"/>
      <c r="AD50" s="762">
        <v>0</v>
      </c>
    </row>
    <row s="1639" customFormat="1" customHeight="1" ht="11.25" hidden="1">
      <c r="A51" s="2396"/>
      <c r="B51" s="515"/>
      <c r="D51" s="669" t="s">
        <v>888</v>
      </c>
      <c r="E51" s="671" t="s">
        <v>889</v>
      </c>
      <c r="F51" s="664" t="s">
        <v>868</v>
      </c>
      <c r="G51" s="672"/>
      <c r="H51" s="1027"/>
      <c r="I51" s="672"/>
      <c r="J51" s="1027"/>
      <c r="K51" s="1173"/>
      <c r="L51" s="1027"/>
      <c r="M51" s="1173"/>
      <c r="N51" s="1027"/>
      <c r="O51" s="1173"/>
      <c r="P51" s="1027"/>
      <c r="Q51" s="293"/>
      <c r="AD51" s="762">
        <v>0</v>
      </c>
    </row>
    <row s="1639" customFormat="1" customHeight="1" ht="45" hidden="1">
      <c r="A52" s="2396"/>
      <c r="B52" s="515"/>
      <c r="D52" s="669" t="s">
        <v>111</v>
      </c>
      <c r="E52" s="670" t="s">
        <v>890</v>
      </c>
      <c r="F52" s="664" t="s">
        <v>868</v>
      </c>
      <c r="G52" s="672"/>
      <c r="H52" s="1027"/>
      <c r="I52" s="672"/>
      <c r="J52" s="1027"/>
      <c r="K52" s="1173"/>
      <c r="L52" s="1027"/>
      <c r="M52" s="1173"/>
      <c r="N52" s="1027"/>
      <c r="O52" s="1173"/>
      <c r="P52" s="1027"/>
      <c r="Q52" s="293"/>
      <c r="AD52" s="762">
        <v>0</v>
      </c>
    </row>
    <row s="1639" customFormat="1" customHeight="1" ht="11.25" hidden="1">
      <c r="A53" s="2396"/>
      <c r="B53" s="515"/>
      <c r="D53" s="669" t="s">
        <v>320</v>
      </c>
      <c r="E53" s="671" t="s">
        <v>879</v>
      </c>
      <c r="F53" s="664" t="s">
        <v>868</v>
      </c>
      <c r="G53" s="672"/>
      <c r="H53" s="1027"/>
      <c r="I53" s="672"/>
      <c r="J53" s="1027"/>
      <c r="K53" s="1173"/>
      <c r="L53" s="1027"/>
      <c r="M53" s="1173"/>
      <c r="N53" s="1027"/>
      <c r="O53" s="1173"/>
      <c r="P53" s="1027"/>
      <c r="Q53" s="293"/>
      <c r="AD53" s="762">
        <v>0</v>
      </c>
    </row>
    <row s="1639" customFormat="1" customHeight="1" ht="11.25" hidden="1">
      <c r="A54" s="2396"/>
      <c r="B54" s="515"/>
      <c r="D54" s="669" t="s">
        <v>891</v>
      </c>
      <c r="E54" s="671" t="s">
        <v>880</v>
      </c>
      <c r="F54" s="664" t="s">
        <v>868</v>
      </c>
      <c r="G54" s="672"/>
      <c r="H54" s="1027"/>
      <c r="I54" s="672"/>
      <c r="J54" s="1027"/>
      <c r="K54" s="1173"/>
      <c r="L54" s="1027"/>
      <c r="M54" s="1173"/>
      <c r="N54" s="1027"/>
      <c r="O54" s="1173"/>
      <c r="P54" s="1027"/>
      <c r="Q54" s="293"/>
      <c r="AD54" s="762">
        <v>0</v>
      </c>
    </row>
    <row s="1639" customFormat="1" customHeight="1" ht="11.25" hidden="1">
      <c r="A55" s="2396"/>
      <c r="B55" s="515"/>
      <c r="D55" s="669" t="s">
        <v>892</v>
      </c>
      <c r="E55" s="671" t="s">
        <v>881</v>
      </c>
      <c r="F55" s="664" t="s">
        <v>868</v>
      </c>
      <c r="G55" s="672"/>
      <c r="H55" s="1027"/>
      <c r="I55" s="672"/>
      <c r="J55" s="1027"/>
      <c r="K55" s="1173"/>
      <c r="L55" s="1027"/>
      <c r="M55" s="1173"/>
      <c r="N55" s="1027"/>
      <c r="O55" s="1173"/>
      <c r="P55" s="1027"/>
      <c r="Q55" s="293"/>
      <c r="AD55" s="762">
        <v>0</v>
      </c>
    </row>
    <row s="1639" customFormat="1" customHeight="1" ht="11.25" hidden="1">
      <c r="A56" s="2396"/>
      <c r="B56" s="515"/>
      <c r="D56" s="669" t="s">
        <v>893</v>
      </c>
      <c r="E56" s="675" t="s">
        <v>883</v>
      </c>
      <c r="F56" s="664" t="s">
        <v>868</v>
      </c>
      <c r="G56" s="672"/>
      <c r="H56" s="1027"/>
      <c r="I56" s="672"/>
      <c r="J56" s="1027"/>
      <c r="K56" s="1173"/>
      <c r="L56" s="1027"/>
      <c r="M56" s="1173"/>
      <c r="N56" s="1027"/>
      <c r="O56" s="1173"/>
      <c r="P56" s="1027"/>
      <c r="Q56" s="293"/>
      <c r="AD56" s="762">
        <v>0</v>
      </c>
    </row>
    <row s="1639" customFormat="1" customHeight="1" ht="11.25" hidden="1">
      <c r="A57" s="2396"/>
      <c r="B57" s="515"/>
      <c r="D57" s="669" t="s">
        <v>894</v>
      </c>
      <c r="E57" s="675" t="s">
        <v>885</v>
      </c>
      <c r="F57" s="664" t="s">
        <v>868</v>
      </c>
      <c r="G57" s="672"/>
      <c r="H57" s="1027"/>
      <c r="I57" s="672"/>
      <c r="J57" s="1027"/>
      <c r="K57" s="1173"/>
      <c r="L57" s="1027"/>
      <c r="M57" s="1173"/>
      <c r="N57" s="1027"/>
      <c r="O57" s="1173"/>
      <c r="P57" s="1027"/>
      <c r="Q57" s="293"/>
      <c r="AD57" s="762">
        <v>0</v>
      </c>
    </row>
    <row s="1639" customFormat="1" customHeight="1" ht="11.25" hidden="1">
      <c r="A58" s="2396"/>
      <c r="B58" s="515"/>
      <c r="D58" s="669" t="s">
        <v>895</v>
      </c>
      <c r="E58" s="671" t="s">
        <v>887</v>
      </c>
      <c r="F58" s="664" t="s">
        <v>868</v>
      </c>
      <c r="G58" s="672"/>
      <c r="H58" s="1027"/>
      <c r="I58" s="672"/>
      <c r="J58" s="1027"/>
      <c r="K58" s="1173"/>
      <c r="L58" s="1027"/>
      <c r="M58" s="1173"/>
      <c r="N58" s="1027"/>
      <c r="O58" s="1173"/>
      <c r="P58" s="1027"/>
      <c r="Q58" s="293"/>
      <c r="AD58" s="762">
        <v>0</v>
      </c>
    </row>
    <row s="1639" customFormat="1" customHeight="1" ht="11.25" hidden="1">
      <c r="A59" s="2396"/>
      <c r="B59" s="515"/>
      <c r="D59" s="669" t="s">
        <v>896</v>
      </c>
      <c r="E59" s="671" t="s">
        <v>889</v>
      </c>
      <c r="F59" s="664" t="s">
        <v>868</v>
      </c>
      <c r="G59" s="672"/>
      <c r="H59" s="1027"/>
      <c r="I59" s="672"/>
      <c r="J59" s="1027"/>
      <c r="K59" s="1173"/>
      <c r="L59" s="1027"/>
      <c r="M59" s="1173"/>
      <c r="N59" s="1027"/>
      <c r="O59" s="1173"/>
      <c r="P59" s="1027"/>
      <c r="Q59" s="293"/>
      <c r="AD59" s="762">
        <v>0</v>
      </c>
    </row>
    <row s="1639" customFormat="1" customHeight="1" ht="33.75" hidden="1">
      <c r="A60" s="2396"/>
      <c r="B60" s="515"/>
      <c r="D60" s="669" t="s">
        <v>92</v>
      </c>
      <c r="E60" s="670" t="s">
        <v>897</v>
      </c>
      <c r="F60" s="725" t="s">
        <v>565</v>
      </c>
      <c r="G60" s="746"/>
      <c r="H60" s="1027"/>
      <c r="I60" s="746"/>
      <c r="J60" s="1027"/>
      <c r="K60" s="746"/>
      <c r="L60" s="1027"/>
      <c r="M60" s="746"/>
      <c r="N60" s="1027"/>
      <c r="O60" s="746"/>
      <c r="P60" s="1027"/>
      <c r="Q60" s="306" t="s">
        <v>898</v>
      </c>
      <c r="AD60" s="762">
        <v>0</v>
      </c>
    </row>
    <row s="1639" customFormat="1" customHeight="1" ht="33.75" hidden="1">
      <c r="A61" s="2396"/>
      <c r="B61" s="515"/>
      <c r="D61" s="669" t="s">
        <v>93</v>
      </c>
      <c r="E61" s="670" t="s">
        <v>899</v>
      </c>
      <c r="F61" s="730" t="s">
        <v>829</v>
      </c>
      <c r="G61" s="672"/>
      <c r="H61" s="1027"/>
      <c r="I61" s="672"/>
      <c r="J61" s="1027"/>
      <c r="K61" s="1173"/>
      <c r="L61" s="1027"/>
      <c r="M61" s="1173"/>
      <c r="N61" s="1027"/>
      <c r="O61" s="1173"/>
      <c r="P61" s="1027"/>
      <c r="Q61" s="293"/>
      <c r="AD61" s="762">
        <v>0</v>
      </c>
    </row>
    <row s="1639" customFormat="1" customHeight="1" ht="22.5" hidden="1">
      <c r="A62" s="2396"/>
      <c r="B62" s="515" t="s">
        <v>595</v>
      </c>
      <c r="D62" s="669" t="s">
        <v>112</v>
      </c>
      <c r="E62" s="670" t="s">
        <v>900</v>
      </c>
      <c r="F62" s="730" t="s">
        <v>313</v>
      </c>
      <c r="G62" s="386"/>
      <c r="H62" s="1027"/>
      <c r="I62" s="386"/>
      <c r="J62" s="1027"/>
      <c r="K62" s="1168"/>
      <c r="L62" s="1027"/>
      <c r="M62" s="1168"/>
      <c r="N62" s="1027"/>
      <c r="O62" s="1168"/>
      <c r="P62" s="1027"/>
      <c r="Q62" s="293" t="s">
        <v>641</v>
      </c>
      <c r="AD62" s="762">
        <v>0</v>
      </c>
    </row>
    <row s="1639" customFormat="1" customHeight="1" ht="45" hidden="1">
      <c r="A63" s="2396"/>
      <c r="B63" s="515" t="s">
        <v>595</v>
      </c>
      <c r="D63" s="669" t="s">
        <v>901</v>
      </c>
      <c r="E63" s="671" t="s">
        <v>902</v>
      </c>
      <c r="F63" s="725" t="s">
        <v>313</v>
      </c>
      <c r="G63" s="386"/>
      <c r="H63" s="1027"/>
      <c r="I63" s="386"/>
      <c r="J63" s="1027"/>
      <c r="K63" s="1168"/>
      <c r="L63" s="1027"/>
      <c r="M63" s="1168"/>
      <c r="N63" s="1027"/>
      <c r="O63" s="1168"/>
      <c r="P63" s="1027"/>
      <c r="Q63" s="293" t="s">
        <v>641</v>
      </c>
      <c r="AD63" s="762">
        <v>0</v>
      </c>
    </row>
    <row s="1639" customFormat="1" customHeight="1" ht="11.549999999999999">
      <c r="A64" s="1037"/>
      <c r="B64" s="522"/>
      <c r="D64" s="1038"/>
      <c r="E64" s="1039"/>
      <c r="K64" s="1639"/>
      <c r="L64" s="1639"/>
      <c r="M64" s="1639"/>
      <c r="N64" s="1639"/>
      <c r="O64" s="1639"/>
      <c r="P64" s="1639"/>
      <c r="AD64" s="513">
        <v>11</v>
      </c>
    </row>
    <row s="1639" customFormat="1" customHeight="1" ht="22.5" hidden="1">
      <c r="A65" s="2396" t="s">
        <v>903</v>
      </c>
      <c r="B65" s="515"/>
      <c r="D65" s="669">
        <v>1</v>
      </c>
      <c r="E65" s="748" t="s">
        <v>904</v>
      </c>
      <c r="F65" s="744" t="s">
        <v>819</v>
      </c>
      <c r="G65" s="745"/>
      <c r="H65" s="1033"/>
      <c r="I65" s="745"/>
      <c r="J65" s="1033"/>
      <c r="K65" s="745"/>
      <c r="L65" s="1033"/>
      <c r="M65" s="745"/>
      <c r="N65" s="1033"/>
      <c r="O65" s="745"/>
      <c r="P65" s="1033"/>
      <c r="Q65" s="305" t="s">
        <v>905</v>
      </c>
      <c r="AD65" s="762">
        <v>0</v>
      </c>
    </row>
    <row s="1639" customFormat="1" customHeight="1" ht="56.25" hidden="1">
      <c r="A66" s="2396"/>
      <c r="B66" s="515"/>
      <c r="D66" s="747" t="s">
        <v>110</v>
      </c>
      <c r="E66" s="711" t="s">
        <v>906</v>
      </c>
      <c r="F66" s="664" t="s">
        <v>553</v>
      </c>
      <c r="G66" s="664" t="s">
        <v>553</v>
      </c>
      <c r="H66" s="523"/>
      <c r="I66" s="664" t="s">
        <v>553</v>
      </c>
      <c r="J66" s="523"/>
      <c r="K66" s="2108" t="s">
        <v>553</v>
      </c>
      <c r="L66" s="523"/>
      <c r="M66" s="2108" t="s">
        <v>553</v>
      </c>
      <c r="N66" s="523"/>
      <c r="O66" s="2108" t="s">
        <v>553</v>
      </c>
      <c r="P66" s="523"/>
      <c r="Q66" s="293"/>
      <c r="AD66" s="762">
        <v>0</v>
      </c>
    </row>
    <row s="1639" customFormat="1" customHeight="1" ht="33.75" hidden="1">
      <c r="A67" s="2396"/>
      <c r="B67" s="515"/>
      <c r="D67" s="747" t="s">
        <v>718</v>
      </c>
      <c r="E67" s="958" t="s">
        <v>907</v>
      </c>
      <c r="F67" s="664" t="s">
        <v>871</v>
      </c>
      <c r="G67" s="731"/>
      <c r="H67" s="523"/>
      <c r="I67" s="731"/>
      <c r="J67" s="523"/>
      <c r="K67" s="731"/>
      <c r="L67" s="523"/>
      <c r="M67" s="731"/>
      <c r="N67" s="523"/>
      <c r="O67" s="731"/>
      <c r="P67" s="523"/>
      <c r="Q67" s="293"/>
      <c r="AD67" s="762">
        <v>0</v>
      </c>
    </row>
    <row s="1639" customFormat="1" customHeight="1" ht="22.5" hidden="1">
      <c r="A68" s="2396"/>
      <c r="B68" s="515"/>
      <c r="D68" s="747" t="s">
        <v>314</v>
      </c>
      <c r="E68" s="958" t="s">
        <v>908</v>
      </c>
      <c r="F68" s="664" t="s">
        <v>871</v>
      </c>
      <c r="G68" s="731"/>
      <c r="H68" s="523"/>
      <c r="I68" s="731"/>
      <c r="J68" s="523"/>
      <c r="K68" s="731"/>
      <c r="L68" s="523"/>
      <c r="M68" s="731"/>
      <c r="N68" s="523"/>
      <c r="O68" s="731"/>
      <c r="P68" s="523"/>
      <c r="Q68" s="293"/>
      <c r="AD68" s="762">
        <v>0</v>
      </c>
    </row>
    <row s="1639" customFormat="1" customHeight="1" ht="22.5" hidden="1">
      <c r="A69" s="2396"/>
      <c r="B69" s="515"/>
      <c r="D69" s="747" t="s">
        <v>317</v>
      </c>
      <c r="E69" s="958" t="s">
        <v>909</v>
      </c>
      <c r="F69" s="725" t="s">
        <v>565</v>
      </c>
      <c r="G69" s="746"/>
      <c r="H69" s="523"/>
      <c r="I69" s="746"/>
      <c r="J69" s="523"/>
      <c r="K69" s="746"/>
      <c r="L69" s="523"/>
      <c r="M69" s="746"/>
      <c r="N69" s="523"/>
      <c r="O69" s="746"/>
      <c r="P69" s="523"/>
      <c r="Q69" s="293"/>
      <c r="AD69" s="762">
        <v>0</v>
      </c>
    </row>
    <row s="1639" customFormat="1" customHeight="1" ht="22.5" hidden="1">
      <c r="A70" s="2396"/>
      <c r="B70" s="515"/>
      <c r="D70" s="747" t="s">
        <v>738</v>
      </c>
      <c r="E70" s="958" t="s">
        <v>910</v>
      </c>
      <c r="F70" s="725" t="s">
        <v>565</v>
      </c>
      <c r="G70" s="746"/>
      <c r="H70" s="523"/>
      <c r="I70" s="746"/>
      <c r="J70" s="523"/>
      <c r="K70" s="746"/>
      <c r="L70" s="523"/>
      <c r="M70" s="746"/>
      <c r="N70" s="523"/>
      <c r="O70" s="746"/>
      <c r="P70" s="523"/>
      <c r="Q70" s="293"/>
      <c r="AD70" s="762">
        <v>0</v>
      </c>
    </row>
    <row s="1639" customFormat="1" customHeight="1" ht="22.5" hidden="1">
      <c r="A71" s="2396"/>
      <c r="B71" s="515"/>
      <c r="D71" s="669" t="s">
        <v>90</v>
      </c>
      <c r="E71" s="670" t="s">
        <v>911</v>
      </c>
      <c r="F71" s="664" t="s">
        <v>871</v>
      </c>
      <c r="G71" s="561"/>
      <c r="H71" s="1034"/>
      <c r="I71" s="561"/>
      <c r="J71" s="1034"/>
      <c r="K71" s="561"/>
      <c r="L71" s="1034"/>
      <c r="M71" s="561"/>
      <c r="N71" s="1034"/>
      <c r="O71" s="561"/>
      <c r="P71" s="1034"/>
      <c r="Q71" s="306"/>
      <c r="AD71" s="762">
        <v>0</v>
      </c>
    </row>
    <row s="1639" customFormat="1" customHeight="1" ht="56.25" hidden="1">
      <c r="A72" s="2396"/>
      <c r="B72" s="515"/>
      <c r="D72" s="669" t="s">
        <v>91</v>
      </c>
      <c r="E72" s="670" t="s">
        <v>912</v>
      </c>
      <c r="F72" s="725" t="s">
        <v>565</v>
      </c>
      <c r="G72" s="746"/>
      <c r="H72" s="1027"/>
      <c r="I72" s="746"/>
      <c r="J72" s="1027"/>
      <c r="K72" s="746"/>
      <c r="L72" s="1027"/>
      <c r="M72" s="746"/>
      <c r="N72" s="1027"/>
      <c r="O72" s="746"/>
      <c r="P72" s="1027"/>
      <c r="Q72" s="306"/>
      <c r="AD72" s="762">
        <v>0</v>
      </c>
    </row>
    <row s="1639" customFormat="1" customHeight="1" ht="33.75" hidden="1">
      <c r="A73" s="2396"/>
      <c r="B73" s="515"/>
      <c r="D73" s="669" t="s">
        <v>111</v>
      </c>
      <c r="E73" s="670" t="s">
        <v>913</v>
      </c>
      <c r="F73" s="730" t="s">
        <v>829</v>
      </c>
      <c r="G73" s="672"/>
      <c r="H73" s="1027"/>
      <c r="I73" s="672"/>
      <c r="J73" s="1027"/>
      <c r="K73" s="1173"/>
      <c r="L73" s="1027"/>
      <c r="M73" s="1173"/>
      <c r="N73" s="1027"/>
      <c r="O73" s="1173"/>
      <c r="P73" s="1027"/>
      <c r="Q73" s="293"/>
      <c r="AD73" s="762">
        <v>0</v>
      </c>
    </row>
    <row s="1639" customFormat="1" customHeight="1" ht="22.5" hidden="1">
      <c r="A74" s="2396"/>
      <c r="B74" s="515" t="s">
        <v>595</v>
      </c>
      <c r="D74" s="669" t="s">
        <v>92</v>
      </c>
      <c r="E74" s="670" t="s">
        <v>914</v>
      </c>
      <c r="F74" s="730" t="s">
        <v>313</v>
      </c>
      <c r="G74" s="386"/>
      <c r="H74" s="1027"/>
      <c r="I74" s="386"/>
      <c r="J74" s="1027"/>
      <c r="K74" s="1168"/>
      <c r="L74" s="1027"/>
      <c r="M74" s="1168"/>
      <c r="N74" s="1027"/>
      <c r="O74" s="1168"/>
      <c r="P74" s="1027"/>
      <c r="Q74" s="293" t="s">
        <v>641</v>
      </c>
      <c r="AD74" s="762">
        <v>0</v>
      </c>
    </row>
    <row s="1639" customFormat="1" customHeight="1" ht="45" hidden="1">
      <c r="A75" s="2396"/>
      <c r="B75" s="515" t="s">
        <v>595</v>
      </c>
      <c r="D75" s="669" t="s">
        <v>662</v>
      </c>
      <c r="E75" s="671" t="s">
        <v>915</v>
      </c>
      <c r="F75" s="725" t="s">
        <v>313</v>
      </c>
      <c r="G75" s="386"/>
      <c r="H75" s="1027"/>
      <c r="I75" s="386"/>
      <c r="J75" s="1027"/>
      <c r="K75" s="1168"/>
      <c r="L75" s="1027"/>
      <c r="M75" s="1168"/>
      <c r="N75" s="1027"/>
      <c r="O75" s="1168"/>
      <c r="P75" s="1027"/>
      <c r="Q75" s="293" t="s">
        <v>641</v>
      </c>
      <c r="AD75" s="762">
        <v>0</v>
      </c>
    </row>
    <row s="1639" customFormat="1" customHeight="1" ht="11.549999999999999">
      <c r="A76" s="1037"/>
      <c r="B76" s="522"/>
      <c r="D76" s="1038"/>
      <c r="E76" s="1039"/>
      <c r="K76" s="1639"/>
      <c r="L76" s="1639"/>
      <c r="M76" s="1639"/>
      <c r="N76" s="1639"/>
      <c r="O76" s="1639"/>
      <c r="P76" s="1639"/>
      <c r="AD76" s="513">
        <v>11</v>
      </c>
    </row>
    <row s="1639" customFormat="1" customHeight="1" ht="11.25" hidden="1">
      <c r="A77" s="2396" t="s">
        <v>916</v>
      </c>
      <c r="B77" s="515"/>
      <c r="D77" s="669">
        <v>1</v>
      </c>
      <c r="E77" s="670" t="s">
        <v>917</v>
      </c>
      <c r="F77" s="725" t="s">
        <v>819</v>
      </c>
      <c r="G77" s="728"/>
      <c r="H77" s="1027"/>
      <c r="I77" s="728"/>
      <c r="J77" s="1027"/>
      <c r="K77" s="728"/>
      <c r="L77" s="1027"/>
      <c r="M77" s="728"/>
      <c r="N77" s="1027"/>
      <c r="O77" s="728"/>
      <c r="P77" s="1027"/>
      <c r="Q77" s="293" t="s">
        <v>918</v>
      </c>
      <c r="AD77" s="762">
        <v>0</v>
      </c>
    </row>
    <row s="1639" customFormat="1" customHeight="1" ht="11.25" hidden="1">
      <c r="A78" s="2396"/>
      <c r="B78" s="515"/>
      <c r="D78" s="669" t="s">
        <v>110</v>
      </c>
      <c r="E78" s="670" t="s">
        <v>919</v>
      </c>
      <c r="F78" s="725" t="s">
        <v>819</v>
      </c>
      <c r="G78" s="728"/>
      <c r="H78" s="1027"/>
      <c r="I78" s="728"/>
      <c r="J78" s="1027"/>
      <c r="K78" s="728"/>
      <c r="L78" s="1027"/>
      <c r="M78" s="728"/>
      <c r="N78" s="1027"/>
      <c r="O78" s="728"/>
      <c r="P78" s="1027"/>
      <c r="Q78" s="293" t="s">
        <v>920</v>
      </c>
      <c r="AD78" s="762">
        <v>0</v>
      </c>
    </row>
    <row s="1639" customFormat="1" customHeight="1" ht="22.5" hidden="1">
      <c r="A79" s="2396"/>
      <c r="B79" s="515"/>
      <c r="D79" s="669" t="s">
        <v>90</v>
      </c>
      <c r="E79" s="726" t="s">
        <v>921</v>
      </c>
      <c r="F79" s="664" t="s">
        <v>868</v>
      </c>
      <c r="G79" s="728"/>
      <c r="H79" s="1027"/>
      <c r="I79" s="728"/>
      <c r="J79" s="1027"/>
      <c r="K79" s="728"/>
      <c r="L79" s="1027"/>
      <c r="M79" s="728"/>
      <c r="N79" s="1027"/>
      <c r="O79" s="728"/>
      <c r="P79" s="1027"/>
      <c r="Q79" s="293" t="s">
        <v>922</v>
      </c>
      <c r="AD79" s="762">
        <v>0</v>
      </c>
    </row>
    <row s="1639" customFormat="1" customHeight="1" ht="11.25" hidden="1">
      <c r="A80" s="2396"/>
      <c r="B80" s="515"/>
      <c r="D80" s="669" t="s">
        <v>331</v>
      </c>
      <c r="E80" s="727" t="s">
        <v>923</v>
      </c>
      <c r="F80" s="664" t="s">
        <v>868</v>
      </c>
      <c r="G80" s="728"/>
      <c r="H80" s="1027"/>
      <c r="I80" s="728"/>
      <c r="J80" s="1027"/>
      <c r="K80" s="728"/>
      <c r="L80" s="1027"/>
      <c r="M80" s="728"/>
      <c r="N80" s="1027"/>
      <c r="O80" s="728"/>
      <c r="P80" s="1027"/>
      <c r="Q80" s="293"/>
      <c r="AD80" s="762">
        <v>0</v>
      </c>
    </row>
    <row s="1639" customFormat="1" customHeight="1" ht="11.25" hidden="1">
      <c r="A81" s="2396"/>
      <c r="B81" s="515"/>
      <c r="D81" s="669" t="s">
        <v>339</v>
      </c>
      <c r="E81" s="727" t="s">
        <v>924</v>
      </c>
      <c r="F81" s="664" t="s">
        <v>868</v>
      </c>
      <c r="G81" s="728"/>
      <c r="H81" s="1027"/>
      <c r="I81" s="728"/>
      <c r="J81" s="1027"/>
      <c r="K81" s="728"/>
      <c r="L81" s="1027"/>
      <c r="M81" s="728"/>
      <c r="N81" s="1027"/>
      <c r="O81" s="728"/>
      <c r="P81" s="1027"/>
      <c r="Q81" s="293"/>
      <c r="AD81" s="762">
        <v>0</v>
      </c>
    </row>
    <row s="1639" customFormat="1" customHeight="1" ht="11.25" hidden="1">
      <c r="A82" s="2396"/>
      <c r="B82" s="515"/>
      <c r="D82" s="669" t="s">
        <v>341</v>
      </c>
      <c r="E82" s="727" t="s">
        <v>925</v>
      </c>
      <c r="F82" s="664" t="s">
        <v>868</v>
      </c>
      <c r="G82" s="728"/>
      <c r="H82" s="1027"/>
      <c r="I82" s="728"/>
      <c r="J82" s="1027"/>
      <c r="K82" s="728"/>
      <c r="L82" s="1027"/>
      <c r="M82" s="728"/>
      <c r="N82" s="1027"/>
      <c r="O82" s="728"/>
      <c r="P82" s="1027"/>
      <c r="Q82" s="293"/>
      <c r="AD82" s="762">
        <v>0</v>
      </c>
    </row>
    <row s="1639" customFormat="1" customHeight="1" ht="11.25" hidden="1">
      <c r="A83" s="2396"/>
      <c r="B83" s="515"/>
      <c r="D83" s="669" t="s">
        <v>343</v>
      </c>
      <c r="E83" s="727" t="s">
        <v>926</v>
      </c>
      <c r="F83" s="664" t="s">
        <v>868</v>
      </c>
      <c r="G83" s="728"/>
      <c r="H83" s="1027"/>
      <c r="I83" s="728"/>
      <c r="J83" s="1027"/>
      <c r="K83" s="728"/>
      <c r="L83" s="1027"/>
      <c r="M83" s="728"/>
      <c r="N83" s="1027"/>
      <c r="O83" s="728"/>
      <c r="P83" s="1027"/>
      <c r="Q83" s="293"/>
      <c r="AD83" s="762">
        <v>0</v>
      </c>
    </row>
    <row s="1639" customFormat="1" customHeight="1" ht="11.25" hidden="1">
      <c r="A84" s="2396"/>
      <c r="B84" s="515"/>
      <c r="D84" s="669" t="s">
        <v>927</v>
      </c>
      <c r="E84" s="727" t="s">
        <v>928</v>
      </c>
      <c r="F84" s="664" t="s">
        <v>868</v>
      </c>
      <c r="G84" s="728"/>
      <c r="H84" s="1027"/>
      <c r="I84" s="728"/>
      <c r="J84" s="1027"/>
      <c r="K84" s="728"/>
      <c r="L84" s="1027"/>
      <c r="M84" s="728"/>
      <c r="N84" s="1027"/>
      <c r="O84" s="728"/>
      <c r="P84" s="1027"/>
      <c r="Q84" s="293"/>
      <c r="AD84" s="762">
        <v>0</v>
      </c>
    </row>
    <row s="1639" customFormat="1" customHeight="1" ht="11.25" hidden="1">
      <c r="A85" s="2396"/>
      <c r="B85" s="515"/>
      <c r="D85" s="669" t="s">
        <v>929</v>
      </c>
      <c r="E85" s="727" t="s">
        <v>930</v>
      </c>
      <c r="F85" s="664" t="s">
        <v>868</v>
      </c>
      <c r="G85" s="728"/>
      <c r="H85" s="1027"/>
      <c r="I85" s="728"/>
      <c r="J85" s="1027"/>
      <c r="K85" s="728"/>
      <c r="L85" s="1027"/>
      <c r="M85" s="728"/>
      <c r="N85" s="1027"/>
      <c r="O85" s="728"/>
      <c r="P85" s="1027"/>
      <c r="Q85" s="293"/>
      <c r="AD85" s="762">
        <v>0</v>
      </c>
    </row>
    <row s="1639" customFormat="1" customHeight="1" ht="11.25" hidden="1">
      <c r="A86" s="2396"/>
      <c r="B86" s="515"/>
      <c r="D86" s="669" t="s">
        <v>931</v>
      </c>
      <c r="E86" s="727" t="s">
        <v>932</v>
      </c>
      <c r="F86" s="664" t="s">
        <v>868</v>
      </c>
      <c r="G86" s="728"/>
      <c r="H86" s="1027"/>
      <c r="I86" s="728"/>
      <c r="J86" s="1027"/>
      <c r="K86" s="728"/>
      <c r="L86" s="1027"/>
      <c r="M86" s="728"/>
      <c r="N86" s="1027"/>
      <c r="O86" s="728"/>
      <c r="P86" s="1027"/>
      <c r="Q86" s="293"/>
      <c r="AD86" s="762">
        <v>0</v>
      </c>
    </row>
    <row s="1639" customFormat="1" customHeight="1" ht="45" hidden="1">
      <c r="A87" s="2396"/>
      <c r="B87" s="515"/>
      <c r="D87" s="669" t="s">
        <v>91</v>
      </c>
      <c r="E87" s="670" t="s">
        <v>933</v>
      </c>
      <c r="F87" s="664" t="s">
        <v>868</v>
      </c>
      <c r="G87" s="728"/>
      <c r="H87" s="1027"/>
      <c r="I87" s="728"/>
      <c r="J87" s="1027"/>
      <c r="K87" s="728"/>
      <c r="L87" s="1027"/>
      <c r="M87" s="728"/>
      <c r="N87" s="1027"/>
      <c r="O87" s="728"/>
      <c r="P87" s="1027"/>
      <c r="Q87" s="293" t="s">
        <v>934</v>
      </c>
      <c r="AD87" s="762">
        <v>0</v>
      </c>
    </row>
    <row s="1639" customFormat="1" customHeight="1" ht="11.25" hidden="1">
      <c r="A88" s="2396"/>
      <c r="B88" s="515"/>
      <c r="D88" s="669" t="s">
        <v>763</v>
      </c>
      <c r="E88" s="727" t="s">
        <v>923</v>
      </c>
      <c r="F88" s="664" t="s">
        <v>868</v>
      </c>
      <c r="G88" s="728"/>
      <c r="H88" s="1027"/>
      <c r="I88" s="728"/>
      <c r="J88" s="1027"/>
      <c r="K88" s="728"/>
      <c r="L88" s="1027"/>
      <c r="M88" s="728"/>
      <c r="N88" s="1027"/>
      <c r="O88" s="728"/>
      <c r="P88" s="1027"/>
      <c r="Q88" s="293"/>
      <c r="AD88" s="762">
        <v>0</v>
      </c>
    </row>
    <row s="1639" customFormat="1" customHeight="1" ht="11.25" hidden="1">
      <c r="A89" s="2396"/>
      <c r="B89" s="515"/>
      <c r="D89" s="669" t="s">
        <v>805</v>
      </c>
      <c r="E89" s="727" t="s">
        <v>924</v>
      </c>
      <c r="F89" s="664" t="s">
        <v>868</v>
      </c>
      <c r="G89" s="728"/>
      <c r="H89" s="1027"/>
      <c r="I89" s="728"/>
      <c r="J89" s="1027"/>
      <c r="K89" s="728"/>
      <c r="L89" s="1027"/>
      <c r="M89" s="728"/>
      <c r="N89" s="1027"/>
      <c r="O89" s="728"/>
      <c r="P89" s="1027"/>
      <c r="Q89" s="293"/>
      <c r="AD89" s="762">
        <v>0</v>
      </c>
    </row>
    <row s="1639" customFormat="1" customHeight="1" ht="11.25" hidden="1">
      <c r="A90" s="2396"/>
      <c r="B90" s="515"/>
      <c r="D90" s="669" t="s">
        <v>808</v>
      </c>
      <c r="E90" s="727" t="s">
        <v>925</v>
      </c>
      <c r="F90" s="664" t="s">
        <v>868</v>
      </c>
      <c r="G90" s="728"/>
      <c r="H90" s="1027"/>
      <c r="I90" s="728"/>
      <c r="J90" s="1027"/>
      <c r="K90" s="728"/>
      <c r="L90" s="1027"/>
      <c r="M90" s="728"/>
      <c r="N90" s="1027"/>
      <c r="O90" s="728"/>
      <c r="P90" s="1027"/>
      <c r="Q90" s="293"/>
      <c r="AD90" s="762">
        <v>0</v>
      </c>
    </row>
    <row s="1639" customFormat="1" customHeight="1" ht="11.25" hidden="1">
      <c r="A91" s="2396"/>
      <c r="B91" s="515"/>
      <c r="D91" s="669" t="s">
        <v>886</v>
      </c>
      <c r="E91" s="727" t="s">
        <v>926</v>
      </c>
      <c r="F91" s="664" t="s">
        <v>868</v>
      </c>
      <c r="G91" s="728"/>
      <c r="H91" s="1027"/>
      <c r="I91" s="728"/>
      <c r="J91" s="1027"/>
      <c r="K91" s="728"/>
      <c r="L91" s="1027"/>
      <c r="M91" s="728"/>
      <c r="N91" s="1027"/>
      <c r="O91" s="728"/>
      <c r="P91" s="1027"/>
      <c r="Q91" s="293"/>
      <c r="AD91" s="762">
        <v>0</v>
      </c>
    </row>
    <row s="1639" customFormat="1" customHeight="1" ht="11.25" hidden="1">
      <c r="A92" s="2396"/>
      <c r="B92" s="515"/>
      <c r="D92" s="669" t="s">
        <v>888</v>
      </c>
      <c r="E92" s="727" t="s">
        <v>928</v>
      </c>
      <c r="F92" s="664" t="s">
        <v>868</v>
      </c>
      <c r="G92" s="728"/>
      <c r="H92" s="1027"/>
      <c r="I92" s="728"/>
      <c r="J92" s="1027"/>
      <c r="K92" s="728"/>
      <c r="L92" s="1027"/>
      <c r="M92" s="728"/>
      <c r="N92" s="1027"/>
      <c r="O92" s="728"/>
      <c r="P92" s="1027"/>
      <c r="Q92" s="293"/>
      <c r="AD92" s="762">
        <v>0</v>
      </c>
    </row>
    <row s="1639" customFormat="1" customHeight="1" ht="11.25" hidden="1">
      <c r="A93" s="2396"/>
      <c r="B93" s="515"/>
      <c r="D93" s="669" t="s">
        <v>935</v>
      </c>
      <c r="E93" s="727" t="s">
        <v>930</v>
      </c>
      <c r="F93" s="664" t="s">
        <v>868</v>
      </c>
      <c r="G93" s="728"/>
      <c r="H93" s="1027"/>
      <c r="I93" s="728"/>
      <c r="J93" s="1027"/>
      <c r="K93" s="728"/>
      <c r="L93" s="1027"/>
      <c r="M93" s="728"/>
      <c r="N93" s="1027"/>
      <c r="O93" s="728"/>
      <c r="P93" s="1027"/>
      <c r="Q93" s="293"/>
      <c r="AD93" s="762">
        <v>0</v>
      </c>
    </row>
    <row s="1639" customFormat="1" customHeight="1" ht="11.25" hidden="1">
      <c r="A94" s="2396"/>
      <c r="B94" s="515"/>
      <c r="D94" s="669" t="s">
        <v>936</v>
      </c>
      <c r="E94" s="727" t="s">
        <v>932</v>
      </c>
      <c r="F94" s="664" t="s">
        <v>868</v>
      </c>
      <c r="G94" s="728"/>
      <c r="H94" s="1027"/>
      <c r="I94" s="728"/>
      <c r="J94" s="1027"/>
      <c r="K94" s="728"/>
      <c r="L94" s="1027"/>
      <c r="M94" s="728"/>
      <c r="N94" s="1027"/>
      <c r="O94" s="728"/>
      <c r="P94" s="1027"/>
      <c r="Q94" s="293"/>
      <c r="AD94" s="762">
        <v>0</v>
      </c>
    </row>
    <row s="1639" customFormat="1" customHeight="1" ht="24.75" hidden="1">
      <c r="A95" s="2396"/>
      <c r="B95" s="515"/>
      <c r="D95" s="669" t="s">
        <v>111</v>
      </c>
      <c r="E95" s="670" t="s">
        <v>937</v>
      </c>
      <c r="F95" s="729" t="s">
        <v>565</v>
      </c>
      <c r="G95" s="731"/>
      <c r="H95" s="1027"/>
      <c r="I95" s="731"/>
      <c r="J95" s="1027"/>
      <c r="K95" s="731"/>
      <c r="L95" s="1027"/>
      <c r="M95" s="731"/>
      <c r="N95" s="1027"/>
      <c r="O95" s="731"/>
      <c r="P95" s="1027"/>
      <c r="Q95" s="293" t="s">
        <v>938</v>
      </c>
      <c r="AD95" s="762">
        <v>0</v>
      </c>
    </row>
    <row s="1639" customFormat="1" customHeight="1" ht="33.75" hidden="1">
      <c r="A96" s="2396"/>
      <c r="B96" s="515"/>
      <c r="D96" s="669" t="s">
        <v>92</v>
      </c>
      <c r="E96" s="670" t="s">
        <v>939</v>
      </c>
      <c r="F96" s="730" t="s">
        <v>829</v>
      </c>
      <c r="G96" s="732"/>
      <c r="H96" s="1027"/>
      <c r="I96" s="732"/>
      <c r="J96" s="1027"/>
      <c r="K96" s="732"/>
      <c r="L96" s="1027"/>
      <c r="M96" s="732"/>
      <c r="N96" s="1027"/>
      <c r="O96" s="732"/>
      <c r="P96" s="1027"/>
      <c r="Q96" s="293"/>
      <c r="AD96" s="762">
        <v>0</v>
      </c>
    </row>
    <row s="1639" customFormat="1" customHeight="1" ht="22.5" hidden="1">
      <c r="A97" s="2396"/>
      <c r="B97" s="515" t="s">
        <v>595</v>
      </c>
      <c r="D97" s="669" t="s">
        <v>93</v>
      </c>
      <c r="E97" s="670" t="s">
        <v>940</v>
      </c>
      <c r="F97" s="730" t="s">
        <v>313</v>
      </c>
      <c r="G97" s="389"/>
      <c r="H97" s="1027"/>
      <c r="I97" s="389"/>
      <c r="J97" s="1027"/>
      <c r="K97" s="389"/>
      <c r="L97" s="1027"/>
      <c r="M97" s="389"/>
      <c r="N97" s="1027"/>
      <c r="O97" s="389"/>
      <c r="P97" s="1027"/>
      <c r="Q97" s="293" t="s">
        <v>641</v>
      </c>
      <c r="AD97" s="762">
        <v>0</v>
      </c>
    </row>
    <row s="1639" customFormat="1" customHeight="1" ht="45" hidden="1">
      <c r="A98" s="2396"/>
      <c r="B98" s="515" t="s">
        <v>595</v>
      </c>
      <c r="D98" s="669" t="s">
        <v>941</v>
      </c>
      <c r="E98" s="671" t="s">
        <v>942</v>
      </c>
      <c r="F98" s="725" t="s">
        <v>313</v>
      </c>
      <c r="G98" s="389"/>
      <c r="H98" s="1027"/>
      <c r="I98" s="389"/>
      <c r="J98" s="1027"/>
      <c r="K98" s="389"/>
      <c r="L98" s="1027"/>
      <c r="M98" s="389"/>
      <c r="N98" s="1027"/>
      <c r="O98" s="389"/>
      <c r="P98" s="1027"/>
      <c r="Q98" s="293" t="s">
        <v>641</v>
      </c>
      <c r="AD98" s="762">
        <v>0</v>
      </c>
    </row>
    <row s="1639" customFormat="1" customHeight="1" ht="95.25" hidden="1">
      <c r="A99" s="2396"/>
      <c r="B99" s="515" t="s">
        <v>595</v>
      </c>
      <c r="D99" s="669" t="s">
        <v>112</v>
      </c>
      <c r="E99" s="670" t="s">
        <v>943</v>
      </c>
      <c r="F99" s="725" t="s">
        <v>313</v>
      </c>
      <c r="G99" s="389"/>
      <c r="H99" s="1027"/>
      <c r="I99" s="389"/>
      <c r="J99" s="1027"/>
      <c r="K99" s="389"/>
      <c r="L99" s="1027"/>
      <c r="M99" s="389"/>
      <c r="N99" s="1027"/>
      <c r="O99" s="389"/>
      <c r="P99" s="1027"/>
      <c r="Q99" s="293" t="s">
        <v>641</v>
      </c>
      <c r="AD99" s="762">
        <v>0</v>
      </c>
    </row>
    <row s="1639" customFormat="1" customHeight="1" ht="22.5" hidden="1">
      <c r="A100" s="2396"/>
      <c r="B100" s="515" t="s">
        <v>595</v>
      </c>
      <c r="D100" s="669" t="s">
        <v>158</v>
      </c>
      <c r="E100" s="670" t="s">
        <v>944</v>
      </c>
      <c r="F100" s="725" t="s">
        <v>313</v>
      </c>
      <c r="G100" s="389"/>
      <c r="H100" s="1027"/>
      <c r="I100" s="389"/>
      <c r="J100" s="1027"/>
      <c r="K100" s="389"/>
      <c r="L100" s="1027"/>
      <c r="M100" s="389"/>
      <c r="N100" s="1027"/>
      <c r="O100" s="389"/>
      <c r="P100" s="1027"/>
      <c r="Q100" s="293" t="s">
        <v>641</v>
      </c>
      <c r="AD100" s="762">
        <v>0</v>
      </c>
    </row>
    <row s="1639" customFormat="1" customHeight="1" ht="11.549999999999999">
      <c r="A101" s="1037"/>
      <c r="B101" s="522"/>
      <c r="D101" s="1038"/>
      <c r="E101" s="1039"/>
      <c r="K101" s="1639"/>
      <c r="L101" s="1639"/>
      <c r="M101" s="1639"/>
      <c r="N101" s="1639"/>
      <c r="O101" s="1639"/>
      <c r="P101" s="1639"/>
      <c r="AD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1639">
        <v>0</v>
      </c>
      <c r="N102" s="1639">
        <v>0</v>
      </c>
      <c r="O102" s="1639">
        <v>0</v>
      </c>
      <c r="P102" s="1639">
        <v>0</v>
      </c>
      <c r="Q102" s="509">
        <v>73</v>
      </c>
      <c r="R102" s="509">
        <v>3</v>
      </c>
      <c r="S102" s="509">
        <v>10</v>
      </c>
      <c r="T102" s="509">
        <v>10</v>
      </c>
      <c r="U102" s="509">
        <v>10</v>
      </c>
      <c r="V102" s="509">
        <v>10</v>
      </c>
      <c r="W102" s="509">
        <v>10</v>
      </c>
      <c r="X102" s="509">
        <v>10</v>
      </c>
      <c r="Y102" s="509">
        <v>10</v>
      </c>
      <c r="Z102" s="509">
        <v>10</v>
      </c>
      <c r="AA102" s="509">
        <v>10</v>
      </c>
      <c r="AB102" s="509">
        <v>10</v>
      </c>
      <c r="AC102" s="509">
        <v>10</v>
      </c>
      <c r="AD102" s="509">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6BC3C-C61C-473F-82BC-0.0C36B0A6}" mc:Ignorable="x14ac xr xr2 xr3">
  <sheetPr>
    <tabColor rgb="FFCCCCFF"/>
  </sheetPr>
  <dimension ref="A1:AM26"/>
  <sheetViews>
    <sheetView topLeftCell="A1" showGridLines="0" zoomScale="90" workbookViewId="0">
      <selection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об условиях, на которых осуществляется поставка товаров (оказание услуг) в сфере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"Уренгойская ГРЭС" АО "Интер РАО - Электрогенерация"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6" t="s">
        <v>66</v>
      </c>
      <c r="G13" s="2117"/>
      <c r="H13" s="2118">
        <v>1</v>
      </c>
      <c r="I13" s="2695" t="str">
        <f>IF($U$13="","",INDEX(TERRITORY_MR_LIST,MATCH($U$13,TERRITORY_LIST_ID,0)))</f>
        <v>Территория 1</v>
      </c>
      <c r="J13" s="2111" t="s">
        <v>19</v>
      </c>
      <c r="K13" s="606"/>
      <c r="L13" s="531" t="s">
        <v>109</v>
      </c>
      <c r="M13" s="607" t="s">
        <v>22</v>
      </c>
      <c r="N13" s="816"/>
      <c r="O13" s="1420" t="s">
        <v>117</v>
      </c>
      <c r="P13" s="1417" t="str">
        <f>$E$13</f>
        <v>Производство тепловой энергии. Комбинированная выработка с уст. мощностью производства электрической энергии 25 МВт и более</v>
      </c>
      <c r="Q13" s="1417" t="str">
        <f>IF($F$13="нет","без дифференциации",$I$13)</f>
        <v>Территория 1</v>
      </c>
      <c r="R13" s="1417" t="str">
        <f>IF($J$13="нет","без дифференциации",M13)</f>
        <v>без дифференциации</v>
      </c>
      <c r="S13" s="1420"/>
      <c r="T13" s="1420"/>
      <c r="U13" s="1270" t="s">
        <v>98</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96" t="str">
        <f>IF($U$13="","",INDEX(TERRITORY_MR_LIST,MATCH($U$13,TERRITORY_LIST_ID,0)))</f>
        <v>Территория 1</v>
      </c>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122</v>
      </c>
      <c r="D16" s="2112" t="s">
        <v>110</v>
      </c>
      <c r="E16" s="2113"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11" t="s">
        <v>19</v>
      </c>
      <c r="G16" s="2561"/>
      <c r="H16" s="2131">
        <v>1</v>
      </c>
      <c r="I16" s="2563" t="str">
        <f>IF(U16="","",INDEX(TERRITORY_MR_LIST,MATCH(U16,TERRITORY_LIST_ID,0)))</f>
        <v/>
      </c>
      <c r="J16" s="2111" t="s">
        <v>66</v>
      </c>
      <c r="K16" s="836"/>
      <c r="L16" s="1786" t="s">
        <v>109</v>
      </c>
      <c r="M16" s="2693" t="s">
        <v>123</v>
      </c>
      <c r="N16" s="608"/>
      <c r="O16" s="608" t="s">
        <v>124</v>
      </c>
      <c r="P16" s="608"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08" t="str">
        <f>IF($F$16="нет","без дифференциации",$I$16)</f>
        <v>без дифференциации</v>
      </c>
      <c r="R16" s="608" t="str">
        <f>IF($J$16="нет","без дифференциации",$M$16)</f>
        <v>потребителям района Лимбяяха</v>
      </c>
      <c r="S16" s="608"/>
      <c r="T16" s="608"/>
      <c r="U16" s="609"/>
      <c r="V16" s="608" t="s">
        <v>125</v>
      </c>
      <c r="W16" s="608"/>
      <c r="X16" s="599"/>
      <c r="Y16" s="599" t="s">
        <v>119</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120</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121</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
      <c r="A19" s="427"/>
      <c r="B19" s="427"/>
      <c r="C19" s="1732" t="s">
        <v>122</v>
      </c>
      <c r="D19" s="2112" t="s">
        <v>90</v>
      </c>
      <c r="E19" s="211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11" t="s">
        <v>19</v>
      </c>
      <c r="G19" s="2561"/>
      <c r="H19" s="2131">
        <v>1</v>
      </c>
      <c r="I19" s="2563" t="str">
        <f>IF(U19="","",INDEX(TERRITORY_MR_LIST,MATCH(U19,TERRITORY_LIST_ID,0)))</f>
        <v/>
      </c>
      <c r="J19" s="2111" t="s">
        <v>66</v>
      </c>
      <c r="K19" s="836"/>
      <c r="L19" s="1786" t="s">
        <v>109</v>
      </c>
      <c r="M19" s="2693" t="s">
        <v>126</v>
      </c>
      <c r="N19" s="608"/>
      <c r="O19" s="608" t="s">
        <v>127</v>
      </c>
      <c r="P19" s="608"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08" t="str">
        <f>IF($F$19="нет","без дифференциации",$I$19)</f>
        <v>без дифференциации</v>
      </c>
      <c r="R19" s="608" t="str">
        <f>IF($J$19="нет","без дифференциации",$M$19)</f>
        <v>для АО "Уренгойтеплогенерация-1"</v>
      </c>
      <c r="S19" s="608"/>
      <c r="T19" s="608"/>
      <c r="U19" s="609"/>
      <c r="V19" s="608" t="s">
        <v>128</v>
      </c>
      <c r="W19" s="608"/>
      <c r="X19" s="599"/>
      <c r="Y19" s="599" t="s">
        <v>119</v>
      </c>
      <c r="Z19" s="599">
        <v>1705000</v>
      </c>
      <c r="AA19" s="599"/>
      <c r="AB19" s="599"/>
      <c r="AC19" s="599"/>
      <c r="AD19" s="599"/>
      <c r="AE19" s="599"/>
      <c r="AF19" s="599"/>
      <c r="AG19" s="599"/>
      <c r="AH19" s="599"/>
      <c r="AI19" s="599"/>
      <c r="AJ19" s="599"/>
      <c r="AK19" s="599"/>
      <c r="AL19" s="599"/>
      <c r="AM19" s="1857"/>
    </row>
    <row customHeight="1" ht="15">
      <c r="A20" s="427"/>
      <c r="B20" s="427"/>
      <c r="C20" s="180"/>
      <c r="D20" s="2112"/>
      <c r="E20" s="2114"/>
      <c r="F20" s="2111"/>
      <c r="G20" s="2562"/>
      <c r="H20" s="2131"/>
      <c r="I20" s="2564"/>
      <c r="J20" s="2111"/>
      <c r="K20" s="425"/>
      <c r="L20" s="181"/>
      <c r="M20" s="611" t="s">
        <v>120</v>
      </c>
      <c r="N20" s="608"/>
      <c r="O20" s="608"/>
      <c r="P20" s="608"/>
      <c r="Q20" s="608"/>
      <c r="R20" s="608"/>
      <c r="S20" s="608"/>
      <c r="T20" s="608"/>
      <c r="U20" s="609"/>
      <c r="V20" s="608"/>
      <c r="W20" s="608"/>
      <c r="X20" s="599"/>
      <c r="Y20" s="599"/>
      <c r="Z20" s="599"/>
      <c r="AA20" s="599"/>
      <c r="AB20" s="599"/>
      <c r="AC20" s="599"/>
      <c r="AD20" s="599"/>
      <c r="AE20" s="599"/>
      <c r="AF20" s="599"/>
      <c r="AG20" s="599"/>
      <c r="AH20" s="599"/>
      <c r="AI20" s="599"/>
      <c r="AJ20" s="599"/>
      <c r="AK20" s="599"/>
      <c r="AL20" s="599"/>
      <c r="AM20" s="1857"/>
    </row>
    <row customHeight="1" ht="15">
      <c r="A21" s="427"/>
      <c r="B21" s="427"/>
      <c r="C21" s="180"/>
      <c r="D21" s="2112"/>
      <c r="E21" s="2115"/>
      <c r="F21" s="2111"/>
      <c r="G21" s="425"/>
      <c r="H21" s="181"/>
      <c r="I21" s="584" t="s">
        <v>121</v>
      </c>
      <c r="J21" s="181"/>
      <c r="K21" s="181"/>
      <c r="L21" s="181"/>
      <c r="M21" s="612"/>
      <c r="N21" s="608"/>
      <c r="O21" s="608"/>
      <c r="P21" s="608"/>
      <c r="Q21" s="608"/>
      <c r="R21" s="608"/>
      <c r="S21" s="608"/>
      <c r="T21" s="608"/>
      <c r="U21" s="609"/>
      <c r="V21" s="608"/>
      <c r="W21" s="608"/>
      <c r="X21" s="599"/>
      <c r="Y21" s="599"/>
      <c r="Z21" s="599"/>
      <c r="AA21" s="599"/>
      <c r="AB21" s="599"/>
      <c r="AC21" s="599"/>
      <c r="AD21" s="599"/>
      <c r="AE21" s="599"/>
      <c r="AF21" s="599"/>
      <c r="AG21" s="599"/>
      <c r="AH21" s="599"/>
      <c r="AI21" s="599"/>
      <c r="AJ21" s="599"/>
      <c r="AK21" s="599"/>
      <c r="AL21" s="599"/>
      <c r="AM21" s="1857"/>
    </row>
    <row customHeight="1" ht="15">
      <c r="A22" s="427"/>
      <c r="B22" s="427"/>
      <c r="C22" s="1732" t="s">
        <v>122</v>
      </c>
      <c r="D22" s="2112" t="s">
        <v>91</v>
      </c>
      <c r="E22" s="211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11" t="s">
        <v>19</v>
      </c>
      <c r="G22" s="2561"/>
      <c r="H22" s="2131">
        <v>1</v>
      </c>
      <c r="I22" s="2563" t="str">
        <f>IF(U22="","",INDEX(TERRITORY_MR_LIST,MATCH(U22,TERRITORY_LIST_ID,0)))</f>
        <v/>
      </c>
      <c r="J22" s="2111" t="s">
        <v>19</v>
      </c>
      <c r="K22" s="836"/>
      <c r="L22" s="1786" t="s">
        <v>109</v>
      </c>
      <c r="M22" s="607"/>
      <c r="N22" s="608"/>
      <c r="O22" s="608" t="s">
        <v>129</v>
      </c>
      <c r="P22" s="608" t="str">
        <f>$E$22</f>
        <v>Производство. Теплоноситель; Передача. Теплоноситель; Сбыт. Теплоноситель</v>
      </c>
      <c r="Q22" s="608" t="str">
        <f>IF($F$22="нет","без дифференциации",$I$22)</f>
        <v>без дифференциации</v>
      </c>
      <c r="R22" s="608" t="str">
        <f>IF($J$22="нет","без дифференциации",$M$22)</f>
        <v>без дифференциации</v>
      </c>
      <c r="S22" s="608"/>
      <c r="T22" s="608"/>
      <c r="U22" s="609"/>
      <c r="V22" s="608" t="s">
        <v>130</v>
      </c>
      <c r="W22" s="608"/>
      <c r="X22" s="599"/>
      <c r="Y22" s="599" t="s">
        <v>119</v>
      </c>
      <c r="Z22" s="599">
        <v>1705000</v>
      </c>
      <c r="AA22" s="599"/>
      <c r="AB22" s="599"/>
      <c r="AC22" s="599"/>
      <c r="AD22" s="599"/>
      <c r="AE22" s="599"/>
      <c r="AF22" s="599"/>
      <c r="AG22" s="599"/>
      <c r="AH22" s="599"/>
      <c r="AI22" s="599"/>
      <c r="AJ22" s="599"/>
      <c r="AK22" s="599"/>
      <c r="AL22" s="599"/>
      <c r="AM22" s="1857"/>
    </row>
    <row customHeight="1" ht="15">
      <c r="A23" s="427"/>
      <c r="B23" s="427"/>
      <c r="C23" s="180"/>
      <c r="D23" s="2112"/>
      <c r="E23" s="2114"/>
      <c r="F23" s="2111"/>
      <c r="G23" s="2562"/>
      <c r="H23" s="2131"/>
      <c r="I23" s="2564"/>
      <c r="J23" s="2111"/>
      <c r="K23" s="425"/>
      <c r="L23" s="181"/>
      <c r="M23" s="611" t="s">
        <v>120</v>
      </c>
      <c r="N23" s="608"/>
      <c r="O23" s="608"/>
      <c r="P23" s="608"/>
      <c r="Q23" s="608"/>
      <c r="R23" s="608"/>
      <c r="S23" s="608"/>
      <c r="T23" s="608"/>
      <c r="U23" s="609"/>
      <c r="V23" s="608"/>
      <c r="W23" s="608"/>
      <c r="X23" s="599"/>
      <c r="Y23" s="599"/>
      <c r="Z23" s="599"/>
      <c r="AA23" s="599"/>
      <c r="AB23" s="599"/>
      <c r="AC23" s="599"/>
      <c r="AD23" s="599"/>
      <c r="AE23" s="599"/>
      <c r="AF23" s="599"/>
      <c r="AG23" s="599"/>
      <c r="AH23" s="599"/>
      <c r="AI23" s="599"/>
      <c r="AJ23" s="599"/>
      <c r="AK23" s="599"/>
      <c r="AL23" s="599"/>
      <c r="AM23" s="1857"/>
    </row>
    <row customHeight="1" ht="15">
      <c r="A24" s="427"/>
      <c r="B24" s="427"/>
      <c r="C24" s="180"/>
      <c r="D24" s="2112"/>
      <c r="E24" s="2115"/>
      <c r="F24" s="2111"/>
      <c r="G24" s="425"/>
      <c r="H24" s="181"/>
      <c r="I24" s="584" t="s">
        <v>121</v>
      </c>
      <c r="J24" s="181"/>
      <c r="K24" s="181"/>
      <c r="L24" s="181"/>
      <c r="M24" s="612"/>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c r="AM24" s="1857"/>
    </row>
    <row customHeight="1" ht="15.75">
      <c r="A25" s="613"/>
      <c r="B25" s="139"/>
      <c r="C25" s="810"/>
      <c r="D25" s="425"/>
      <c r="E25" s="575" t="s">
        <v>131</v>
      </c>
      <c r="F25" s="181"/>
      <c r="G25" s="181"/>
      <c r="H25" s="181"/>
      <c r="I25" s="181"/>
      <c r="J25" s="181"/>
      <c r="K25" s="181" t="s">
        <v>22</v>
      </c>
      <c r="L25" s="181"/>
      <c r="M25" s="612"/>
      <c r="N25" s="1631"/>
      <c r="AM25" s="587">
        <v>15</v>
      </c>
    </row>
    <row customHeight="1" ht="11.25" hidden="1">
      <c r="A26" s="587" t="s">
        <v>82</v>
      </c>
      <c r="B26" s="587">
        <v>0</v>
      </c>
      <c r="C26" s="587">
        <v>3</v>
      </c>
      <c r="D26" s="587">
        <v>4</v>
      </c>
      <c r="E26" s="587">
        <v>44</v>
      </c>
      <c r="F26" s="587">
        <v>6</v>
      </c>
      <c r="G26" s="587">
        <v>4</v>
      </c>
      <c r="H26" s="587">
        <v>5</v>
      </c>
      <c r="I26" s="587">
        <v>52</v>
      </c>
      <c r="J26" s="587">
        <v>6</v>
      </c>
      <c r="K26" s="587">
        <v>3</v>
      </c>
      <c r="L26" s="587">
        <v>6</v>
      </c>
      <c r="M26" s="587">
        <v>56</v>
      </c>
      <c r="N26" s="588">
        <v>8</v>
      </c>
      <c r="O26" s="1417">
        <v>0</v>
      </c>
      <c r="P26" s="1417">
        <v>0</v>
      </c>
      <c r="Q26" s="1417">
        <v>0</v>
      </c>
      <c r="R26" s="1417">
        <v>0</v>
      </c>
      <c r="S26" s="1417">
        <v>0</v>
      </c>
      <c r="T26" s="1417">
        <v>0</v>
      </c>
      <c r="U26" s="1267">
        <v>0</v>
      </c>
      <c r="V26" s="1267">
        <v>0</v>
      </c>
      <c r="W26" s="1267">
        <v>0</v>
      </c>
      <c r="X26" s="1267">
        <v>0</v>
      </c>
      <c r="Y26" s="588">
        <v>0</v>
      </c>
      <c r="Z26" s="588">
        <v>0</v>
      </c>
      <c r="AA26" s="588">
        <v>0</v>
      </c>
      <c r="AB26" s="588">
        <v>0</v>
      </c>
      <c r="AC26" s="588">
        <v>0</v>
      </c>
      <c r="AD26" s="588">
        <v>0</v>
      </c>
      <c r="AE26" s="588">
        <v>0</v>
      </c>
      <c r="AF26" s="588">
        <v>0</v>
      </c>
      <c r="AG26" s="588">
        <v>0</v>
      </c>
      <c r="AH26" s="588">
        <v>0</v>
      </c>
      <c r="AI26" s="588">
        <v>0</v>
      </c>
      <c r="AJ26" s="588">
        <v>0</v>
      </c>
      <c r="AK26" s="588">
        <v>0</v>
      </c>
      <c r="AL26" s="588">
        <v>8</v>
      </c>
      <c r="AM26" s="587">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92BEC-725A-30EE-121A-0.3C8CC642}" mc:Ignorable="x14ac xr xr2 xr3">
  <sheetPr>
    <tabColor rgb="FFE26B0A"/>
  </sheetPr>
  <dimension ref="A1:AB40"/>
  <sheetViews>
    <sheetView topLeftCell="A1" showGridLines="0" zoomScale="90" workbookViewId="0">
      <selection activeCell="O25" sqref="O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639" width="25.7109375" customWidth="1"/>
    <col min="16" max="16" style="1639" width="33.7109375" customWidth="1"/>
    <col min="17" max="17" style="1370" width="93.00390625" customWidth="1"/>
    <col min="18" max="26" style="1639" width="10.00390625" customWidth="1"/>
    <col min="27" max="27" style="679" width="10.00390625" customWidth="1"/>
    <col min="28" max="28" style="1639" width="10.57421875" hidden="1"/>
  </cols>
  <sheetData>
    <row s="1370" customFormat="1" customHeight="1" ht="22.5" hidden="1">
      <c r="C1" s="676"/>
      <c r="G1" s="421">
        <v>4</v>
      </c>
      <c r="I1" s="421">
        <v>4</v>
      </c>
      <c r="K1" s="1370">
        <v>4</v>
      </c>
      <c r="L1" s="1370"/>
      <c r="M1" s="1370">
        <v>4</v>
      </c>
      <c r="N1" s="1370"/>
      <c r="O1" s="1370">
        <v>4</v>
      </c>
      <c r="P1" s="1370"/>
      <c r="AA1" s="424"/>
      <c r="AB1" s="421" t="s">
        <v>14</v>
      </c>
    </row>
    <row s="1370" customFormat="1" customHeight="1" ht="15" hidden="1">
      <c r="C2" s="676"/>
      <c r="K2" s="1370"/>
      <c r="L2" s="1370"/>
      <c r="M2" s="1370"/>
      <c r="N2" s="1370"/>
      <c r="O2" s="1370"/>
      <c r="P2" s="1370"/>
      <c r="AA2" s="424"/>
      <c r="AB2" s="421">
        <v>0</v>
      </c>
    </row>
    <row customHeight="1" ht="22.5" hidden="1">
      <c r="A3" s="509"/>
      <c r="B3" s="2401"/>
      <c r="C3" s="2402" t="s">
        <v>122</v>
      </c>
      <c r="D3" s="693" t="str">
        <f>B3&amp;".1"</f>
        <v>.1</v>
      </c>
      <c r="E3" s="694" t="s">
        <v>945</v>
      </c>
      <c r="F3" s="695" t="s">
        <v>313</v>
      </c>
      <c r="G3" s="690"/>
      <c r="H3" s="405"/>
      <c r="I3" s="690"/>
      <c r="J3" s="405"/>
      <c r="K3" s="2357"/>
      <c r="L3" s="822"/>
      <c r="M3" s="2357"/>
      <c r="N3" s="822"/>
      <c r="O3" s="2357"/>
      <c r="P3" s="822"/>
      <c r="Q3" s="293" t="s">
        <v>946</v>
      </c>
      <c r="AB3" s="509">
        <v>0</v>
      </c>
    </row>
    <row customHeight="1" ht="15" hidden="1">
      <c r="A4" s="509"/>
      <c r="B4" s="2401"/>
      <c r="C4" s="2402"/>
      <c r="D4" s="693" t="str">
        <f>B3&amp;".2"</f>
        <v>.2</v>
      </c>
      <c r="E4" s="694" t="s">
        <v>947</v>
      </c>
      <c r="F4" s="695" t="s">
        <v>313</v>
      </c>
      <c r="G4" s="1742" t="s">
        <v>22</v>
      </c>
      <c r="H4" s="405"/>
      <c r="I4" s="1742" t="s">
        <v>22</v>
      </c>
      <c r="J4" s="405"/>
      <c r="K4" s="1742" t="s">
        <v>22</v>
      </c>
      <c r="L4" s="822"/>
      <c r="M4" s="1742" t="s">
        <v>22</v>
      </c>
      <c r="N4" s="822"/>
      <c r="O4" s="1742" t="s">
        <v>22</v>
      </c>
      <c r="P4" s="822"/>
      <c r="Q4" s="293" t="s">
        <v>948</v>
      </c>
      <c r="AB4" s="509">
        <v>0</v>
      </c>
    </row>
    <row s="1370" customFormat="1" customHeight="1" ht="15" hidden="1">
      <c r="C5" s="676"/>
      <c r="K5" s="1370"/>
      <c r="L5" s="1370"/>
      <c r="M5" s="1370"/>
      <c r="N5" s="1370"/>
      <c r="O5" s="1370"/>
      <c r="P5" s="1370"/>
      <c r="AA5" s="424"/>
      <c r="AB5" s="421">
        <v>0</v>
      </c>
    </row>
    <row customHeight="1" ht="22.5" hidden="1">
      <c r="A6" s="509"/>
      <c r="B6" s="2401"/>
      <c r="C6" s="2402" t="s">
        <v>122</v>
      </c>
      <c r="D6" s="693" t="str">
        <f>B6&amp;".1"</f>
        <v>.1</v>
      </c>
      <c r="E6" s="694" t="s">
        <v>949</v>
      </c>
      <c r="F6" s="695" t="s">
        <v>313</v>
      </c>
      <c r="G6" s="690"/>
      <c r="H6" s="405"/>
      <c r="I6" s="690"/>
      <c r="J6" s="405"/>
      <c r="K6" s="2357"/>
      <c r="L6" s="822"/>
      <c r="M6" s="2357"/>
      <c r="N6" s="822"/>
      <c r="O6" s="2357"/>
      <c r="P6" s="822"/>
      <c r="Q6" s="293" t="s">
        <v>950</v>
      </c>
      <c r="AB6" s="509">
        <v>0</v>
      </c>
    </row>
    <row customHeight="1" ht="15" hidden="1">
      <c r="A7" s="509"/>
      <c r="B7" s="2401"/>
      <c r="C7" s="2402"/>
      <c r="D7" s="693" t="str">
        <f>B6&amp;".2"</f>
        <v>.2</v>
      </c>
      <c r="E7" s="694" t="s">
        <v>947</v>
      </c>
      <c r="F7" s="695" t="s">
        <v>313</v>
      </c>
      <c r="G7" s="1742" t="s">
        <v>22</v>
      </c>
      <c r="H7" s="405"/>
      <c r="I7" s="1742" t="s">
        <v>22</v>
      </c>
      <c r="J7" s="405"/>
      <c r="K7" s="1742" t="s">
        <v>22</v>
      </c>
      <c r="L7" s="822"/>
      <c r="M7" s="1742" t="s">
        <v>22</v>
      </c>
      <c r="N7" s="822"/>
      <c r="O7" s="1742" t="s">
        <v>22</v>
      </c>
      <c r="P7" s="822"/>
      <c r="Q7" s="293" t="s">
        <v>948</v>
      </c>
      <c r="AB7" s="509">
        <v>0</v>
      </c>
    </row>
    <row s="1370" customFormat="1" customHeight="1" ht="15" hidden="1">
      <c r="C8" s="676"/>
      <c r="K8" s="1370"/>
      <c r="L8" s="1370"/>
      <c r="M8" s="1370"/>
      <c r="N8" s="1370"/>
      <c r="O8" s="1370"/>
      <c r="P8" s="1370"/>
      <c r="AA8" s="424"/>
      <c r="AB8" s="421">
        <v>0</v>
      </c>
    </row>
    <row customHeight="1" ht="22.5" hidden="1">
      <c r="A9" s="509"/>
      <c r="B9" s="2401"/>
      <c r="C9" s="2402" t="s">
        <v>122</v>
      </c>
      <c r="D9" s="693" t="str">
        <f>B9&amp;".1"</f>
        <v>.1</v>
      </c>
      <c r="E9" s="694" t="s">
        <v>951</v>
      </c>
      <c r="F9" s="695" t="s">
        <v>313</v>
      </c>
      <c r="G9" s="701" t="s">
        <v>22</v>
      </c>
      <c r="H9" s="405" t="s">
        <v>22</v>
      </c>
      <c r="I9" s="701" t="s">
        <v>22</v>
      </c>
      <c r="J9" s="405" t="s">
        <v>22</v>
      </c>
      <c r="K9" s="865" t="s">
        <v>22</v>
      </c>
      <c r="L9" s="822" t="s">
        <v>22</v>
      </c>
      <c r="M9" s="865" t="s">
        <v>22</v>
      </c>
      <c r="N9" s="822" t="s">
        <v>22</v>
      </c>
      <c r="O9" s="865" t="s">
        <v>22</v>
      </c>
      <c r="P9" s="822" t="s">
        <v>22</v>
      </c>
      <c r="Q9" s="293"/>
      <c r="AB9" s="509">
        <v>0</v>
      </c>
    </row>
    <row customHeight="1" ht="15" hidden="1">
      <c r="A10" s="509"/>
      <c r="B10" s="2401"/>
      <c r="C10" s="2402"/>
      <c r="D10" s="693" t="str">
        <f>B9&amp;".2"</f>
        <v>.2</v>
      </c>
      <c r="E10" s="694" t="s">
        <v>952</v>
      </c>
      <c r="F10" s="695" t="s">
        <v>313</v>
      </c>
      <c r="G10" s="1736" t="s">
        <v>22</v>
      </c>
      <c r="H10" s="405" t="s">
        <v>22</v>
      </c>
      <c r="I10" s="1736" t="s">
        <v>22</v>
      </c>
      <c r="J10" s="405" t="s">
        <v>22</v>
      </c>
      <c r="K10" s="1736" t="s">
        <v>22</v>
      </c>
      <c r="L10" s="822" t="s">
        <v>22</v>
      </c>
      <c r="M10" s="1736" t="s">
        <v>22</v>
      </c>
      <c r="N10" s="822" t="s">
        <v>22</v>
      </c>
      <c r="O10" s="1736" t="s">
        <v>22</v>
      </c>
      <c r="P10" s="822" t="s">
        <v>22</v>
      </c>
      <c r="Q10" s="293" t="s">
        <v>953</v>
      </c>
      <c r="AB10" s="509">
        <v>0</v>
      </c>
    </row>
    <row customHeight="1" ht="15" hidden="1">
      <c r="A11" s="509"/>
      <c r="B11" s="2401"/>
      <c r="C11" s="2402"/>
      <c r="D11" s="693" t="str">
        <f>B9&amp;".3"</f>
        <v>.3</v>
      </c>
      <c r="E11" s="694" t="s">
        <v>954</v>
      </c>
      <c r="F11" s="695" t="s">
        <v>313</v>
      </c>
      <c r="G11" s="1736" t="s">
        <v>22</v>
      </c>
      <c r="H11" s="405" t="s">
        <v>22</v>
      </c>
      <c r="I11" s="1736" t="s">
        <v>22</v>
      </c>
      <c r="J11" s="405" t="s">
        <v>22</v>
      </c>
      <c r="K11" s="1736" t="s">
        <v>22</v>
      </c>
      <c r="L11" s="822" t="s">
        <v>22</v>
      </c>
      <c r="M11" s="1736" t="s">
        <v>22</v>
      </c>
      <c r="N11" s="822" t="s">
        <v>22</v>
      </c>
      <c r="O11" s="1736" t="s">
        <v>22</v>
      </c>
      <c r="P11" s="822" t="s">
        <v>22</v>
      </c>
      <c r="Q11" s="293" t="s">
        <v>955</v>
      </c>
      <c r="AB11" s="509">
        <v>0</v>
      </c>
    </row>
    <row s="1370" customFormat="1" customHeight="1" ht="15" hidden="1">
      <c r="C12" s="676"/>
      <c r="K12" s="1370"/>
      <c r="L12" s="1370"/>
      <c r="M12" s="1370"/>
      <c r="N12" s="1370"/>
      <c r="O12" s="1370"/>
      <c r="P12" s="1370"/>
      <c r="AA12" s="424"/>
      <c r="AB12" s="421">
        <v>0</v>
      </c>
    </row>
    <row customHeight="1" ht="33.75" hidden="1">
      <c r="A13" s="509"/>
      <c r="B13" s="2401"/>
      <c r="C13" s="2402" t="s">
        <v>122</v>
      </c>
      <c r="D13" s="693" t="str">
        <f>B13&amp;".1"</f>
        <v>.1</v>
      </c>
      <c r="E13" s="694" t="s">
        <v>956</v>
      </c>
      <c r="F13" s="695" t="s">
        <v>313</v>
      </c>
      <c r="G13" s="701" t="s">
        <v>22</v>
      </c>
      <c r="H13" s="405" t="s">
        <v>22</v>
      </c>
      <c r="I13" s="701" t="s">
        <v>22</v>
      </c>
      <c r="J13" s="405" t="s">
        <v>22</v>
      </c>
      <c r="K13" s="865" t="s">
        <v>22</v>
      </c>
      <c r="L13" s="822" t="s">
        <v>22</v>
      </c>
      <c r="M13" s="865" t="s">
        <v>22</v>
      </c>
      <c r="N13" s="822" t="s">
        <v>22</v>
      </c>
      <c r="O13" s="865" t="s">
        <v>22</v>
      </c>
      <c r="P13" s="822" t="s">
        <v>22</v>
      </c>
      <c r="Q13" s="293" t="s">
        <v>957</v>
      </c>
      <c r="AB13" s="509">
        <v>0</v>
      </c>
    </row>
    <row customHeight="1" ht="15" hidden="1">
      <c r="B14" s="2401"/>
      <c r="C14" s="2402"/>
      <c r="D14" s="693" t="str">
        <f>B13&amp;".2"</f>
        <v>.2</v>
      </c>
      <c r="E14" s="694" t="s">
        <v>958</v>
      </c>
      <c r="F14" s="695" t="s">
        <v>313</v>
      </c>
      <c r="G14" s="1736" t="s">
        <v>22</v>
      </c>
      <c r="H14" s="405" t="s">
        <v>22</v>
      </c>
      <c r="I14" s="1736" t="s">
        <v>22</v>
      </c>
      <c r="J14" s="405" t="s">
        <v>22</v>
      </c>
      <c r="K14" s="1736" t="s">
        <v>22</v>
      </c>
      <c r="L14" s="822" t="s">
        <v>22</v>
      </c>
      <c r="M14" s="1736" t="s">
        <v>22</v>
      </c>
      <c r="N14" s="822" t="s">
        <v>22</v>
      </c>
      <c r="O14" s="1736" t="s">
        <v>22</v>
      </c>
      <c r="P14" s="822" t="s">
        <v>22</v>
      </c>
      <c r="Q14" s="293" t="s">
        <v>959</v>
      </c>
      <c r="AB14" s="509">
        <v>0</v>
      </c>
    </row>
    <row s="1370" customFormat="1" customHeight="1" ht="15" hidden="1">
      <c r="C15" s="676"/>
      <c r="K15" s="1370"/>
      <c r="L15" s="1370"/>
      <c r="M15" s="1370"/>
      <c r="N15" s="1370"/>
      <c r="O15" s="1370"/>
      <c r="P15" s="1370"/>
      <c r="AA15" s="424"/>
      <c r="AB15" s="421">
        <v>0</v>
      </c>
    </row>
    <row s="1370" customFormat="1" customHeight="1" ht="15" hidden="1">
      <c r="C16" s="676"/>
      <c r="K16" s="1370"/>
      <c r="L16" s="1370"/>
      <c r="M16" s="1370"/>
      <c r="N16" s="1370"/>
      <c r="O16" s="1370"/>
      <c r="P16" s="1370"/>
      <c r="AA16" s="424"/>
      <c r="AB16" s="421">
        <v>0</v>
      </c>
    </row>
    <row s="1370" customFormat="1" customHeight="1" ht="15" hidden="1">
      <c r="C17" s="676"/>
      <c r="K17" s="1370"/>
      <c r="L17" s="1370"/>
      <c r="M17" s="1370"/>
      <c r="N17" s="1370"/>
      <c r="O17" s="1370"/>
      <c r="P17" s="1370"/>
      <c r="AA17" s="424"/>
      <c r="AB17" s="421">
        <v>0</v>
      </c>
    </row>
    <row s="1370" customFormat="1" customHeight="1" ht="15" hidden="1">
      <c r="C18" s="676"/>
      <c r="K18" s="1370"/>
      <c r="L18" s="1370"/>
      <c r="M18" s="1370"/>
      <c r="N18" s="1370"/>
      <c r="O18" s="1370"/>
      <c r="P18" s="1370"/>
      <c r="AA18" s="424"/>
      <c r="AB18" s="421">
        <v>0</v>
      </c>
    </row>
    <row s="1370" customFormat="1" customHeight="1" ht="15" hidden="1">
      <c r="C19" s="676"/>
      <c r="K19" s="1370"/>
      <c r="L19" s="1370"/>
      <c r="M19" s="1370"/>
      <c r="N19" s="1370"/>
      <c r="O19" s="1370"/>
      <c r="P19" s="1370"/>
      <c r="AA19" s="424"/>
      <c r="AB19" s="421">
        <v>0</v>
      </c>
    </row>
    <row s="1370" customFormat="1" customHeight="1" ht="15" hidden="1">
      <c r="C20" s="676"/>
      <c r="K20" s="1370"/>
      <c r="L20" s="1370"/>
      <c r="M20" s="1370"/>
      <c r="N20" s="1370"/>
      <c r="O20" s="1370"/>
      <c r="P20" s="1370"/>
      <c r="AA20" s="424"/>
      <c r="AB20" s="421">
        <v>0</v>
      </c>
    </row>
    <row customHeight="1" ht="15.75">
      <c r="C21" s="180"/>
      <c r="D21" s="513"/>
      <c r="E21" s="513"/>
      <c r="F21" s="513"/>
      <c r="G21" s="513"/>
      <c r="H21" s="513"/>
      <c r="I21" s="513"/>
      <c r="J21" s="513"/>
      <c r="K21" s="1639"/>
      <c r="L21" s="1639"/>
      <c r="M21" s="1639"/>
      <c r="N21" s="1639"/>
      <c r="O21" s="1639"/>
      <c r="P21" s="1639"/>
      <c r="AB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2252"/>
      <c r="N22" s="2252"/>
      <c r="O22" s="2252"/>
      <c r="P22" s="2252"/>
      <c r="Q22" s="541"/>
      <c r="AB22" s="509">
        <v>22</v>
      </c>
    </row>
    <row customHeight="1" ht="15.75">
      <c r="C23" s="180"/>
      <c r="D23" s="2180" t="str">
        <f>IF(org=0,"Не определено",org)</f>
        <v>Филиал "Уренгойская ГРЭС" АО "Интер РАО - Электрогенерация"</v>
      </c>
      <c r="E23" s="2180"/>
      <c r="F23" s="2180"/>
      <c r="G23" s="2180"/>
      <c r="H23" s="2180"/>
      <c r="I23" s="2180"/>
      <c r="J23" s="680"/>
      <c r="K23" s="2253"/>
      <c r="L23" s="2253"/>
      <c r="M23" s="2253"/>
      <c r="N23" s="2253"/>
      <c r="O23" s="2253"/>
      <c r="P23" s="2253"/>
      <c r="Q23" s="541"/>
      <c r="AB23" s="509">
        <v>15</v>
      </c>
    </row>
    <row customHeight="1" ht="15.75">
      <c r="C24" s="180"/>
      <c r="D24" s="513"/>
      <c r="E24" s="513"/>
      <c r="F24" s="513"/>
      <c r="G24" s="541">
        <v>22</v>
      </c>
      <c r="H24" s="756"/>
      <c r="I24" s="541">
        <v>22</v>
      </c>
      <c r="J24" s="756"/>
      <c r="K24" s="1370" t="s">
        <v>22</v>
      </c>
      <c r="L24" s="756"/>
      <c r="M24" s="1370" t="s">
        <v>22</v>
      </c>
      <c r="N24" s="756"/>
      <c r="O24" s="1370" t="s">
        <v>22</v>
      </c>
      <c r="P24" s="756"/>
      <c r="AB24" s="509">
        <v>15</v>
      </c>
    </row>
    <row s="1639" customFormat="1" customHeight="1" ht="1.05">
      <c r="A25" s="763"/>
      <c r="C25" s="180"/>
      <c r="D25" s="513"/>
      <c r="E25" s="513"/>
      <c r="F25" s="513"/>
      <c r="G25" s="541"/>
      <c r="H25" s="756"/>
      <c r="I25" s="541" t="s">
        <v>117</v>
      </c>
      <c r="J25" s="756"/>
      <c r="K25" s="1370" t="s">
        <v>124</v>
      </c>
      <c r="L25" s="756"/>
      <c r="M25" s="1370" t="s">
        <v>127</v>
      </c>
      <c r="N25" s="756"/>
      <c r="O25" s="1370" t="s">
        <v>129</v>
      </c>
      <c r="P25" s="756"/>
      <c r="Q25" s="421"/>
      <c r="AA25" s="679"/>
      <c r="AB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0"/>
      <c r="K26" s="2399"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400"/>
      <c r="M26" s="2399"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2400"/>
      <c r="O26" s="2399" t="str">
        <f>IF(O25="","",INDEX(DIFFERENTIATION_UNMERGE_VD,MATCH(O25,DIFFERENTIATION_ID_DIFF,0)))</f>
        <v>Производство. Теплоноситель; Передача. Теплоноситель; Сбыт. Теплоноситель</v>
      </c>
      <c r="P26" s="2400"/>
      <c r="Q26" s="2179" t="s">
        <v>308</v>
      </c>
      <c r="AB26" s="509">
        <v>15</v>
      </c>
    </row>
    <row s="1639" customFormat="1" customHeight="1" ht="15.75">
      <c r="A27" s="763"/>
      <c r="C27" s="180"/>
      <c r="D27" s="715"/>
      <c r="E27" s="2371" t="s">
        <v>571</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без дифференциации</v>
      </c>
      <c r="L27" s="2400"/>
      <c r="M27" s="2399" t="str">
        <f>IF(M25="","",INDEX(DIFFERENTIATION_UNMERGE_AREA,MATCH(M25,DIFFERENTIATION_ID_DIFF,0)))</f>
        <v>без дифференциации</v>
      </c>
      <c r="N27" s="2400"/>
      <c r="O27" s="2399" t="str">
        <f>IF(O25="","",INDEX(DIFFERENTIATION_UNMERGE_AREA,MATCH(O25,DIFFERENTIATION_ID_DIFF,0)))</f>
        <v>без дифференциации</v>
      </c>
      <c r="P27" s="2400"/>
      <c r="Q27" s="2199"/>
      <c r="AA27" s="679"/>
      <c r="AB27" s="762">
        <v>15</v>
      </c>
    </row>
    <row s="1639" customFormat="1" customHeight="1" ht="15.75">
      <c r="A28" s="763"/>
      <c r="C28" s="180"/>
      <c r="D28" s="715"/>
      <c r="E28" s="2371" t="s">
        <v>572</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399" t="str">
        <f>IF(K25="","",INDEX(DIFFERENTIATION_UNMERGE_SYSTEM,MATCH(K25,DIFFERENTIATION_ID_DIFF,0)))</f>
        <v>потребителям района Лимбяяха</v>
      </c>
      <c r="L28" s="2400"/>
      <c r="M28" s="2399" t="str">
        <f>IF(M25="","",INDEX(DIFFERENTIATION_UNMERGE_SYSTEM,MATCH(M25,DIFFERENTIATION_ID_DIFF,0)))</f>
        <v>для АО "Уренгойтеплогенерация-1"</v>
      </c>
      <c r="N28" s="2400"/>
      <c r="O28" s="2399" t="str">
        <f>IF(O25="","",INDEX(DIFFERENTIATION_UNMERGE_SYSTEM,MATCH(O25,DIFFERENTIATION_ID_DIFF,0)))</f>
        <v>без дифференциации</v>
      </c>
      <c r="P28" s="2400"/>
      <c r="Q28" s="2199"/>
      <c r="AA28" s="679"/>
      <c r="AB28" s="762">
        <v>15</v>
      </c>
    </row>
    <row s="1639" customFormat="1" customHeight="1" ht="15.75">
      <c r="A29" s="763"/>
      <c r="C29" s="180"/>
      <c r="D29" s="2373" t="s">
        <v>307</v>
      </c>
      <c r="E29" s="2374"/>
      <c r="F29" s="2374"/>
      <c r="G29" s="891"/>
      <c r="H29" s="891"/>
      <c r="I29" s="891"/>
      <c r="J29" s="892"/>
      <c r="K29" s="2371"/>
      <c r="L29" s="2371"/>
      <c r="M29" s="2371"/>
      <c r="N29" s="2371"/>
      <c r="O29" s="2371"/>
      <c r="P29" s="2371"/>
      <c r="Q29" s="2199"/>
      <c r="AA29" s="679"/>
      <c r="AB29" s="762">
        <v>15</v>
      </c>
    </row>
    <row customHeight="1" ht="35.699999999999996">
      <c r="C30" s="180"/>
      <c r="D30" s="765" t="s">
        <v>88</v>
      </c>
      <c r="E30" s="764" t="s">
        <v>309</v>
      </c>
      <c r="F30" s="764" t="s">
        <v>573</v>
      </c>
      <c r="G30" s="812" t="s">
        <v>310</v>
      </c>
      <c r="H30" s="811" t="s">
        <v>397</v>
      </c>
      <c r="I30" s="688" t="s">
        <v>310</v>
      </c>
      <c r="J30" s="469" t="s">
        <v>397</v>
      </c>
      <c r="K30" s="2266" t="s">
        <v>310</v>
      </c>
      <c r="L30" s="2316" t="s">
        <v>397</v>
      </c>
      <c r="M30" s="2266" t="s">
        <v>310</v>
      </c>
      <c r="N30" s="2316" t="s">
        <v>397</v>
      </c>
      <c r="O30" s="2266" t="s">
        <v>310</v>
      </c>
      <c r="P30" s="2316" t="s">
        <v>397</v>
      </c>
      <c r="Q30" s="2205"/>
      <c r="AB30" s="509">
        <v>34</v>
      </c>
    </row>
    <row customHeight="1" ht="15" hidden="1">
      <c r="C31" s="180"/>
      <c r="D31" s="597"/>
      <c r="E31" s="597"/>
      <c r="F31" s="597"/>
      <c r="G31" s="663"/>
      <c r="H31" s="663"/>
      <c r="I31" s="663"/>
      <c r="J31" s="663"/>
      <c r="K31" s="687"/>
      <c r="L31" s="687"/>
      <c r="M31" s="687"/>
      <c r="N31" s="687"/>
      <c r="O31" s="687"/>
      <c r="P31" s="687"/>
      <c r="Q31" s="293"/>
      <c r="AB31" s="509">
        <v>0</v>
      </c>
    </row>
    <row customHeight="1" ht="24">
      <c r="A32" s="509"/>
      <c r="B32" s="509" t="s">
        <v>960</v>
      </c>
      <c r="C32" s="530"/>
      <c r="D32" s="696">
        <v>1</v>
      </c>
      <c r="E32" s="697" t="s">
        <v>961</v>
      </c>
      <c r="F32" s="695" t="s">
        <v>313</v>
      </c>
      <c r="G32" s="817" t="s">
        <v>313</v>
      </c>
      <c r="H32" s="817" t="s">
        <v>313</v>
      </c>
      <c r="I32" s="695" t="s">
        <v>313</v>
      </c>
      <c r="J32" s="695" t="s">
        <v>313</v>
      </c>
      <c r="K32" s="2267" t="s">
        <v>313</v>
      </c>
      <c r="L32" s="2267" t="s">
        <v>313</v>
      </c>
      <c r="M32" s="2267" t="s">
        <v>313</v>
      </c>
      <c r="N32" s="2267" t="s">
        <v>313</v>
      </c>
      <c r="O32" s="2267" t="s">
        <v>313</v>
      </c>
      <c r="P32" s="2267" t="s">
        <v>313</v>
      </c>
      <c r="Q32" s="293"/>
      <c r="AB32" s="509">
        <v>23</v>
      </c>
    </row>
    <row customHeight="1" ht="11.549999999999999">
      <c r="A33" s="509"/>
      <c r="C33" s="509"/>
      <c r="D33" s="351"/>
      <c r="E33" s="584" t="s">
        <v>593</v>
      </c>
      <c r="F33" s="576"/>
      <c r="G33" s="576"/>
      <c r="H33" s="576"/>
      <c r="I33" s="576"/>
      <c r="J33" s="576"/>
      <c r="K33" s="2664"/>
      <c r="L33" s="2665"/>
      <c r="M33" s="2666"/>
      <c r="N33" s="2667"/>
      <c r="O33" s="2668"/>
      <c r="P33" s="2669"/>
      <c r="Q33" s="577"/>
      <c r="AA33" s="509"/>
      <c r="AB33" s="509">
        <v>11</v>
      </c>
    </row>
    <row customHeight="1" ht="24">
      <c r="A34" s="509"/>
      <c r="B34" s="585" t="s">
        <v>646</v>
      </c>
      <c r="C34" s="530"/>
      <c r="D34" s="696">
        <v>2</v>
      </c>
      <c r="E34" s="697" t="s">
        <v>962</v>
      </c>
      <c r="F34" s="824" t="s">
        <v>313</v>
      </c>
      <c r="G34" s="824" t="s">
        <v>313</v>
      </c>
      <c r="H34" s="824" t="s">
        <v>313</v>
      </c>
      <c r="I34" s="695"/>
      <c r="J34" s="695"/>
      <c r="K34" s="2267" t="s">
        <v>313</v>
      </c>
      <c r="L34" s="2267" t="s">
        <v>313</v>
      </c>
      <c r="M34" s="2267" t="s">
        <v>313</v>
      </c>
      <c r="N34" s="2267" t="s">
        <v>313</v>
      </c>
      <c r="O34" s="2267" t="s">
        <v>313</v>
      </c>
      <c r="P34" s="2267" t="s">
        <v>313</v>
      </c>
      <c r="Q34" s="293"/>
      <c r="AB34" s="509">
        <v>23</v>
      </c>
    </row>
    <row customHeight="1" ht="11.549999999999999">
      <c r="A35" s="509"/>
      <c r="C35" s="509"/>
      <c r="D35" s="351"/>
      <c r="E35" s="584" t="s">
        <v>963</v>
      </c>
      <c r="F35" s="576"/>
      <c r="G35" s="698"/>
      <c r="H35" s="576"/>
      <c r="I35" s="698"/>
      <c r="J35" s="576"/>
      <c r="K35" s="2670"/>
      <c r="L35" s="2671"/>
      <c r="M35" s="2672"/>
      <c r="N35" s="2673"/>
      <c r="O35" s="2674"/>
      <c r="P35" s="2675"/>
      <c r="Q35" s="577"/>
      <c r="AA35" s="509"/>
      <c r="AB35" s="509">
        <v>11</v>
      </c>
    </row>
    <row customHeight="1" ht="71.25">
      <c r="A36" s="509"/>
      <c r="B36" s="509" t="s">
        <v>964</v>
      </c>
      <c r="C36" s="530"/>
      <c r="D36" s="696">
        <v>3</v>
      </c>
      <c r="E36" s="697" t="s">
        <v>965</v>
      </c>
      <c r="F36" s="699" t="s">
        <v>313</v>
      </c>
      <c r="G36" s="818" t="s">
        <v>966</v>
      </c>
      <c r="H36" s="817" t="s">
        <v>313</v>
      </c>
      <c r="I36" s="528" t="s">
        <v>966</v>
      </c>
      <c r="J36" s="695" t="s">
        <v>313</v>
      </c>
      <c r="K36" s="2111" t="s">
        <v>966</v>
      </c>
      <c r="L36" s="2267" t="s">
        <v>313</v>
      </c>
      <c r="M36" s="2111" t="s">
        <v>966</v>
      </c>
      <c r="N36" s="2267" t="s">
        <v>313</v>
      </c>
      <c r="O36" s="2111" t="s">
        <v>966</v>
      </c>
      <c r="P36" s="2267" t="s">
        <v>313</v>
      </c>
      <c r="Q36" s="293" t="s">
        <v>967</v>
      </c>
      <c r="AB36" s="509">
        <v>68</v>
      </c>
    </row>
    <row customHeight="1" ht="11.549999999999999">
      <c r="A37" s="509"/>
      <c r="C37" s="509"/>
      <c r="D37" s="351"/>
      <c r="E37" s="584" t="s">
        <v>968</v>
      </c>
      <c r="F37" s="576"/>
      <c r="G37" s="698"/>
      <c r="H37" s="698"/>
      <c r="I37" s="698"/>
      <c r="J37" s="698"/>
      <c r="K37" s="2676"/>
      <c r="L37" s="2677"/>
      <c r="M37" s="2678"/>
      <c r="N37" s="2679"/>
      <c r="O37" s="2680"/>
      <c r="P37" s="2681"/>
      <c r="Q37" s="577"/>
      <c r="AA37" s="509"/>
      <c r="AB37" s="509">
        <v>11</v>
      </c>
    </row>
    <row customHeight="1" ht="71.25">
      <c r="A38" s="509"/>
      <c r="B38" s="509" t="s">
        <v>969</v>
      </c>
      <c r="C38" s="530"/>
      <c r="D38" s="696">
        <v>4</v>
      </c>
      <c r="E38" s="697" t="s">
        <v>970</v>
      </c>
      <c r="F38" s="699" t="s">
        <v>313</v>
      </c>
      <c r="G38" s="818" t="s">
        <v>966</v>
      </c>
      <c r="H38" s="819" t="s">
        <v>313</v>
      </c>
      <c r="I38" s="528" t="s">
        <v>966</v>
      </c>
      <c r="J38" s="525" t="s">
        <v>313</v>
      </c>
      <c r="K38" s="2111" t="s">
        <v>966</v>
      </c>
      <c r="L38" s="2316" t="s">
        <v>313</v>
      </c>
      <c r="M38" s="2111" t="s">
        <v>966</v>
      </c>
      <c r="N38" s="2316" t="s">
        <v>313</v>
      </c>
      <c r="O38" s="2111" t="s">
        <v>966</v>
      </c>
      <c r="P38" s="2316" t="s">
        <v>313</v>
      </c>
      <c r="Q38" s="683" t="s">
        <v>971</v>
      </c>
      <c r="AB38" s="509">
        <v>68</v>
      </c>
    </row>
    <row customHeight="1" ht="11.549999999999999">
      <c r="A39" s="509"/>
      <c r="C39" s="509"/>
      <c r="D39" s="351"/>
      <c r="E39" s="584" t="s">
        <v>972</v>
      </c>
      <c r="F39" s="576"/>
      <c r="G39" s="576"/>
      <c r="H39" s="700"/>
      <c r="I39" s="576"/>
      <c r="J39" s="700"/>
      <c r="K39" s="2682"/>
      <c r="L39" s="2683"/>
      <c r="M39" s="2684"/>
      <c r="N39" s="2685"/>
      <c r="O39" s="2686"/>
      <c r="P39" s="2687"/>
      <c r="Q39" s="577"/>
      <c r="AA39" s="509"/>
      <c r="AB39" s="509">
        <v>11</v>
      </c>
    </row>
    <row customHeight="1" ht="22.5" hidden="1">
      <c r="A40" s="453" t="s">
        <v>82</v>
      </c>
      <c r="B40" s="509">
        <v>0</v>
      </c>
      <c r="C40" s="687">
        <v>4</v>
      </c>
      <c r="D40" s="509">
        <v>6</v>
      </c>
      <c r="E40" s="509">
        <v>36</v>
      </c>
      <c r="F40" s="509">
        <v>9</v>
      </c>
      <c r="G40" s="762">
        <v>0</v>
      </c>
      <c r="H40" s="762">
        <v>0</v>
      </c>
      <c r="I40" s="509">
        <v>25</v>
      </c>
      <c r="J40" s="509">
        <v>33</v>
      </c>
      <c r="K40" s="1639">
        <v>0</v>
      </c>
      <c r="L40" s="1639">
        <v>0</v>
      </c>
      <c r="M40" s="1639">
        <v>0</v>
      </c>
      <c r="N40" s="1639">
        <v>0</v>
      </c>
      <c r="O40" s="1639">
        <v>0</v>
      </c>
      <c r="P40" s="1639">
        <v>0</v>
      </c>
      <c r="Q40" s="421">
        <v>93</v>
      </c>
      <c r="R40" s="509">
        <v>10</v>
      </c>
      <c r="S40" s="509">
        <v>10</v>
      </c>
      <c r="T40" s="509">
        <v>10</v>
      </c>
      <c r="U40" s="509">
        <v>10</v>
      </c>
      <c r="V40" s="509">
        <v>10</v>
      </c>
      <c r="W40" s="509">
        <v>10</v>
      </c>
      <c r="X40" s="509">
        <v>10</v>
      </c>
      <c r="Y40" s="509">
        <v>10</v>
      </c>
      <c r="Z40" s="509">
        <v>10</v>
      </c>
      <c r="AA40" s="679">
        <v>10</v>
      </c>
      <c r="AB40" s="509">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02A78-EB77-E369-2AC9-0.0F5DA5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973</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"Уренгойская ГРЭС" АО "Интер РАО - Электрогенерация"</v>
      </c>
      <c r="G6" s="2253"/>
      <c r="H6" s="2253"/>
      <c r="I6" s="2253"/>
      <c r="J6" s="2253"/>
      <c r="K6" s="2253"/>
      <c r="M6" s="586"/>
      <c r="AB6" s="1152"/>
      <c r="AE6" s="1635">
        <v>16</v>
      </c>
    </row>
    <row customHeight="1" ht="10.5">
      <c r="AE7" s="762">
        <v>10</v>
      </c>
    </row>
    <row customHeight="1" ht="10.5">
      <c r="A8" s="1055"/>
      <c r="B8" s="1055"/>
      <c r="C8" s="1055"/>
      <c r="F8" s="2105" t="s">
        <v>307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973</v>
      </c>
      <c r="H9" s="2179" t="s">
        <v>974</v>
      </c>
      <c r="I9" s="2131" t="s">
        <v>975</v>
      </c>
      <c r="J9" s="2131" t="s">
        <v>976</v>
      </c>
      <c r="K9" s="2131" t="s">
        <v>977</v>
      </c>
      <c r="L9" s="2131" t="s">
        <v>978</v>
      </c>
      <c r="M9" s="2131" t="s">
        <v>979</v>
      </c>
      <c r="N9" s="2213" t="s">
        <v>980</v>
      </c>
      <c r="O9" s="2213"/>
      <c r="P9" s="2213"/>
      <c r="Q9" s="2403" t="s">
        <v>981</v>
      </c>
      <c r="R9" s="2404"/>
      <c r="S9" s="2404"/>
      <c r="T9" s="2405"/>
      <c r="U9" s="2403" t="s">
        <v>982</v>
      </c>
      <c r="V9" s="2404"/>
      <c r="W9" s="2404"/>
      <c r="X9" s="2405"/>
      <c r="Y9" s="2105" t="s">
        <v>983</v>
      </c>
      <c r="Z9" s="2106"/>
      <c r="AA9" s="2106"/>
      <c r="AB9" s="2107"/>
      <c r="AE9" s="762">
        <v>41</v>
      </c>
    </row>
    <row customHeight="1" ht="43.050000000000004">
      <c r="A10" s="909"/>
      <c r="B10" s="909"/>
      <c r="C10" s="909"/>
      <c r="F10" s="2179"/>
      <c r="G10" s="2179"/>
      <c r="H10" s="2236"/>
      <c r="I10" s="2179"/>
      <c r="J10" s="2179"/>
      <c r="K10" s="2179"/>
      <c r="L10" s="2179"/>
      <c r="M10" s="2179"/>
      <c r="N10" s="907" t="s">
        <v>984</v>
      </c>
      <c r="O10" s="907" t="s">
        <v>985</v>
      </c>
      <c r="P10" s="908" t="s">
        <v>986</v>
      </c>
      <c r="Q10" s="919" t="s">
        <v>89</v>
      </c>
      <c r="R10" s="919" t="s">
        <v>987</v>
      </c>
      <c r="S10" s="919" t="s">
        <v>988</v>
      </c>
      <c r="T10" s="920" t="s">
        <v>989</v>
      </c>
      <c r="U10" s="919" t="s">
        <v>89</v>
      </c>
      <c r="V10" s="919" t="s">
        <v>990</v>
      </c>
      <c r="W10" s="919" t="s">
        <v>988</v>
      </c>
      <c r="X10" s="920" t="s">
        <v>989</v>
      </c>
      <c r="Y10" s="305" t="s">
        <v>991</v>
      </c>
      <c r="Z10" s="2105" t="s">
        <v>88</v>
      </c>
      <c r="AA10" s="2107"/>
      <c r="AB10" s="1053" t="s">
        <v>992</v>
      </c>
      <c r="AE10" s="762">
        <v>41</v>
      </c>
    </row>
    <row s="1646" customFormat="1" customHeight="1" ht="5.25" hidden="1">
      <c r="A11" s="1056"/>
      <c r="B11" s="1056"/>
      <c r="C11" s="1056"/>
      <c r="E11" s="1054"/>
      <c r="F11" s="2410" t="s">
        <v>383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993</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994</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CEC3B-8A11-6FCF-5528-0.97A0841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"Уренгойская ГРЭС" АО "Интер РАО - Электрогенерация"</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995</v>
      </c>
      <c r="G9" s="2413" t="s">
        <v>996</v>
      </c>
      <c r="H9" s="2414"/>
      <c r="I9" s="2131" t="s">
        <v>997</v>
      </c>
      <c r="J9" s="2131"/>
      <c r="K9" s="2131" t="s">
        <v>998</v>
      </c>
      <c r="L9" s="2131"/>
      <c r="M9" s="2131"/>
      <c r="N9" s="2131"/>
      <c r="O9" s="2131"/>
      <c r="P9" s="2131"/>
      <c r="Q9" s="2131"/>
      <c r="R9" s="2131"/>
      <c r="S9" s="2131"/>
      <c r="T9" s="2131"/>
      <c r="U9" s="2131"/>
      <c r="V9" s="2131"/>
      <c r="W9" s="2131"/>
      <c r="X9" s="2131"/>
      <c r="Y9" s="2131"/>
      <c r="Z9" s="2196" t="s">
        <v>999</v>
      </c>
      <c r="AA9" s="2197"/>
      <c r="AB9" s="2131" t="s">
        <v>1000</v>
      </c>
      <c r="AC9" s="2131"/>
      <c r="AD9" s="2131"/>
      <c r="AE9" s="2131"/>
      <c r="AF9" s="2179" t="s">
        <v>1001</v>
      </c>
      <c r="AG9" s="2131" t="s">
        <v>1002</v>
      </c>
      <c r="AH9" s="2131"/>
      <c r="AI9" s="2179" t="s">
        <v>1003</v>
      </c>
      <c r="AJ9" s="2131" t="s">
        <v>1004</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1005</v>
      </c>
      <c r="L10" s="2105" t="s">
        <v>1006</v>
      </c>
      <c r="M10" s="2107"/>
      <c r="N10" s="2131" t="s">
        <v>1007</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1008</v>
      </c>
      <c r="M11" s="2179" t="s">
        <v>1009</v>
      </c>
      <c r="N11" s="2131" t="s">
        <v>1010</v>
      </c>
      <c r="O11" s="2131"/>
      <c r="P11" s="2422" t="s">
        <v>991</v>
      </c>
      <c r="Q11" s="2422" t="s">
        <v>1011</v>
      </c>
      <c r="R11" s="2422" t="s">
        <v>1012</v>
      </c>
      <c r="S11" s="2422" t="s">
        <v>1013</v>
      </c>
      <c r="T11" s="2422"/>
      <c r="U11" s="2422"/>
      <c r="V11" s="2422"/>
      <c r="W11" s="2422"/>
      <c r="X11" s="2422"/>
      <c r="Y11" s="2422"/>
      <c r="Z11" s="2198"/>
      <c r="AA11" s="2199"/>
      <c r="AB11" s="2131" t="s">
        <v>1014</v>
      </c>
      <c r="AC11" s="2131"/>
      <c r="AD11" s="2105" t="s">
        <v>1015</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1016</v>
      </c>
      <c r="K12" s="2131"/>
      <c r="L12" s="2236"/>
      <c r="M12" s="2236"/>
      <c r="N12" s="2131"/>
      <c r="O12" s="2131"/>
      <c r="P12" s="2422"/>
      <c r="Q12" s="2422"/>
      <c r="R12" s="2422"/>
      <c r="S12" s="1138" t="s">
        <v>86</v>
      </c>
      <c r="T12" s="1138" t="s">
        <v>87</v>
      </c>
      <c r="U12" s="1138" t="s">
        <v>85</v>
      </c>
      <c r="V12" s="1138" t="s">
        <v>1017</v>
      </c>
      <c r="W12" s="1138" t="s">
        <v>85</v>
      </c>
      <c r="X12" s="1138" t="s">
        <v>1018</v>
      </c>
      <c r="Y12" s="1138" t="s">
        <v>1019</v>
      </c>
      <c r="Z12" s="2204"/>
      <c r="AA12" s="2205"/>
      <c r="AB12" s="1145" t="s">
        <v>1020</v>
      </c>
      <c r="AC12" s="1145" t="s">
        <v>1021</v>
      </c>
      <c r="AD12" s="1145" t="s">
        <v>1020</v>
      </c>
      <c r="AE12" s="1145" t="s">
        <v>1021</v>
      </c>
      <c r="AF12" s="2236"/>
      <c r="AG12" s="1158" t="s">
        <v>1022</v>
      </c>
      <c r="AH12" s="1158" t="s">
        <v>1023</v>
      </c>
      <c r="AI12" s="2236"/>
      <c r="AJ12" s="1158" t="s">
        <v>1022</v>
      </c>
      <c r="AK12" s="1158" t="s">
        <v>1023</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1024</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8E413-ADA3-FD7B-41A9-0.5FD0B0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"Уренгойская ГРЭС" АО "Интер РАО - Электрогенерация"</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307</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1025</v>
      </c>
      <c r="H10" s="2430" t="s">
        <v>1026</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1027</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1028</v>
      </c>
      <c r="G14" s="2425" t="s">
        <v>1029</v>
      </c>
      <c r="H14" s="2425"/>
      <c r="I14" s="2425"/>
      <c r="J14" s="2425"/>
      <c r="K14" s="1238"/>
      <c r="W14" s="1159">
        <v>11</v>
      </c>
    </row>
    <row customHeight="1" ht="11.549999999999999">
      <c r="F15" s="1234">
        <v>1</v>
      </c>
      <c r="G15" s="694" t="s">
        <v>1030</v>
      </c>
      <c r="H15" s="1240">
        <f>SUM(I15:J15)</f>
        <v>0</v>
      </c>
      <c r="I15" s="1240">
        <f>SUM(I16:I27)</f>
        <v>0</v>
      </c>
      <c r="J15" s="1229"/>
      <c r="K15" s="1238"/>
      <c r="W15" s="1159">
        <v>11</v>
      </c>
    </row>
    <row customHeight="1" ht="24">
      <c r="F16" s="1234" t="s">
        <v>1031</v>
      </c>
      <c r="G16" s="1241" t="s">
        <v>1032</v>
      </c>
      <c r="H16" s="1240">
        <f>SUM(I16:J16)</f>
        <v>0</v>
      </c>
      <c r="I16" s="1239"/>
      <c r="J16" s="1229"/>
      <c r="K16" s="1238"/>
      <c r="W16" s="1159">
        <v>23</v>
      </c>
    </row>
    <row customHeight="1" ht="24">
      <c r="F17" s="1234" t="s">
        <v>1033</v>
      </c>
      <c r="G17" s="1241" t="s">
        <v>1034</v>
      </c>
      <c r="H17" s="1240">
        <f>SUM(I17:J17)</f>
        <v>0</v>
      </c>
      <c r="I17" s="1239"/>
      <c r="J17" s="1229"/>
      <c r="K17" s="1238"/>
      <c r="W17" s="1159">
        <v>23</v>
      </c>
    </row>
    <row customHeight="1" ht="35.699999999999996">
      <c r="F18" s="1234" t="s">
        <v>1035</v>
      </c>
      <c r="G18" s="1241" t="s">
        <v>1036</v>
      </c>
      <c r="H18" s="1240">
        <f>SUM(I18:J18)</f>
        <v>0</v>
      </c>
      <c r="I18" s="1239"/>
      <c r="J18" s="1229"/>
      <c r="K18" s="1238"/>
      <c r="W18" s="1159">
        <v>34</v>
      </c>
    </row>
    <row customHeight="1" ht="35.699999999999996">
      <c r="F19" s="1234" t="s">
        <v>1037</v>
      </c>
      <c r="G19" s="1241" t="s">
        <v>1038</v>
      </c>
      <c r="H19" s="1240">
        <f>SUM(I19:J19)</f>
        <v>0</v>
      </c>
      <c r="I19" s="1239"/>
      <c r="J19" s="1229"/>
      <c r="K19" s="1238"/>
      <c r="W19" s="1159">
        <v>34</v>
      </c>
    </row>
    <row customHeight="1" ht="48.29999999999999">
      <c r="F20" s="1234" t="s">
        <v>1039</v>
      </c>
      <c r="G20" s="1241" t="s">
        <v>1040</v>
      </c>
      <c r="H20" s="1240">
        <f>SUM(I20:J20)</f>
        <v>0</v>
      </c>
      <c r="I20" s="1239"/>
      <c r="J20" s="1229"/>
      <c r="K20" s="1238"/>
      <c r="W20" s="1159">
        <v>46</v>
      </c>
    </row>
    <row customHeight="1" ht="35.699999999999996">
      <c r="F21" s="1234" t="s">
        <v>1041</v>
      </c>
      <c r="G21" s="1241" t="s">
        <v>1042</v>
      </c>
      <c r="H21" s="1240">
        <f>SUM(I21:J21)</f>
        <v>0</v>
      </c>
      <c r="I21" s="1239"/>
      <c r="J21" s="1229"/>
      <c r="K21" s="1238"/>
      <c r="W21" s="1159">
        <v>34</v>
      </c>
    </row>
    <row customHeight="1" ht="35.699999999999996">
      <c r="F22" s="1234" t="s">
        <v>1043</v>
      </c>
      <c r="G22" s="1241" t="s">
        <v>1044</v>
      </c>
      <c r="H22" s="1240">
        <f>SUM(I22:J22)</f>
        <v>0</v>
      </c>
      <c r="I22" s="1239"/>
      <c r="J22" s="1229"/>
      <c r="K22" s="1238"/>
      <c r="W22" s="1159">
        <v>34</v>
      </c>
    </row>
    <row customHeight="1" ht="24">
      <c r="F23" s="1234" t="s">
        <v>1045</v>
      </c>
      <c r="G23" s="1241" t="s">
        <v>1046</v>
      </c>
      <c r="H23" s="1240">
        <f>SUM(I23:J23)</f>
        <v>0</v>
      </c>
      <c r="I23" s="1239"/>
      <c r="J23" s="1229"/>
      <c r="K23" s="1238"/>
      <c r="W23" s="1159">
        <v>23</v>
      </c>
    </row>
    <row customHeight="1" ht="24">
      <c r="F24" s="1234" t="s">
        <v>1047</v>
      </c>
      <c r="G24" s="1241" t="s">
        <v>1048</v>
      </c>
      <c r="H24" s="1240">
        <f>SUM(I24:J24)</f>
        <v>0</v>
      </c>
      <c r="I24" s="1239"/>
      <c r="J24" s="1229"/>
      <c r="K24" s="1238"/>
      <c r="W24" s="1159">
        <v>23</v>
      </c>
    </row>
    <row customHeight="1" ht="35.699999999999996">
      <c r="F25" s="1234" t="s">
        <v>1049</v>
      </c>
      <c r="G25" s="1241" t="s">
        <v>1050</v>
      </c>
      <c r="H25" s="1240">
        <f>SUM(I25:J25)</f>
        <v>0</v>
      </c>
      <c r="I25" s="1239"/>
      <c r="J25" s="1229"/>
      <c r="K25" s="1238"/>
      <c r="W25" s="1159">
        <v>34</v>
      </c>
    </row>
    <row customHeight="1" ht="35.699999999999996">
      <c r="F26" s="1234" t="s">
        <v>1051</v>
      </c>
      <c r="G26" s="1241" t="s">
        <v>1052</v>
      </c>
      <c r="H26" s="1240">
        <f>SUM(I26:J26)</f>
        <v>0</v>
      </c>
      <c r="I26" s="1239"/>
      <c r="J26" s="1229"/>
      <c r="K26" s="1238"/>
      <c r="W26" s="1159">
        <v>34</v>
      </c>
    </row>
    <row customHeight="1" ht="11.549999999999999">
      <c r="F27" s="1234" t="s">
        <v>1053</v>
      </c>
      <c r="G27" s="1241" t="s">
        <v>1054</v>
      </c>
      <c r="H27" s="1240">
        <f>SUM(I27:J27)</f>
        <v>0</v>
      </c>
      <c r="I27" s="1239"/>
      <c r="J27" s="1229"/>
      <c r="K27" s="1238"/>
      <c r="W27" s="1159">
        <v>11</v>
      </c>
    </row>
    <row customHeight="1" ht="11.549999999999999">
      <c r="F28" s="1234">
        <v>2</v>
      </c>
      <c r="G28" s="694" t="s">
        <v>1055</v>
      </c>
      <c r="H28" s="1240">
        <f>SUM(I28:J28)</f>
        <v>0</v>
      </c>
      <c r="I28" s="1240">
        <f>SUM(I29:I31)</f>
        <v>0</v>
      </c>
      <c r="J28" s="1229"/>
      <c r="K28" s="1238"/>
      <c r="W28" s="1159">
        <v>11</v>
      </c>
    </row>
    <row customHeight="1" ht="11.549999999999999">
      <c r="F29" s="1234" t="s">
        <v>718</v>
      </c>
      <c r="G29" s="1241" t="s">
        <v>1056</v>
      </c>
      <c r="H29" s="1240">
        <f>SUM(I29:J29)</f>
        <v>0</v>
      </c>
      <c r="I29" s="1239"/>
      <c r="J29" s="1229"/>
      <c r="K29" s="1238"/>
      <c r="W29" s="1159">
        <v>11</v>
      </c>
    </row>
    <row customHeight="1" ht="11.549999999999999">
      <c r="F30" s="1234" t="s">
        <v>314</v>
      </c>
      <c r="G30" s="1241" t="s">
        <v>1057</v>
      </c>
      <c r="H30" s="1240">
        <f>SUM(I30:J30)</f>
        <v>0</v>
      </c>
      <c r="I30" s="1239"/>
      <c r="J30" s="1229"/>
      <c r="K30" s="1238"/>
      <c r="W30" s="1159">
        <v>11</v>
      </c>
    </row>
    <row customHeight="1" ht="11.549999999999999">
      <c r="F31" s="1234" t="s">
        <v>317</v>
      </c>
      <c r="G31" s="1241" t="s">
        <v>1058</v>
      </c>
      <c r="H31" s="1240">
        <f>SUM(I31:J31)</f>
        <v>0</v>
      </c>
      <c r="I31" s="1239"/>
      <c r="J31" s="1229"/>
      <c r="K31" s="1238"/>
      <c r="W31" s="1159">
        <v>11</v>
      </c>
    </row>
    <row customHeight="1" ht="11.549999999999999">
      <c r="F32" s="1234">
        <v>3</v>
      </c>
      <c r="G32" s="694" t="s">
        <v>1059</v>
      </c>
      <c r="H32" s="1240">
        <f>SUM(I32:J32)</f>
        <v>0</v>
      </c>
      <c r="I32" s="1240">
        <f>SUM(I33:I34)</f>
        <v>0</v>
      </c>
      <c r="J32" s="1229"/>
      <c r="K32" s="1238"/>
      <c r="W32" s="1159">
        <v>11</v>
      </c>
    </row>
    <row customHeight="1" ht="48.29999999999999">
      <c r="F33" s="1234" t="s">
        <v>331</v>
      </c>
      <c r="G33" s="1241" t="s">
        <v>1060</v>
      </c>
      <c r="H33" s="1240">
        <f>SUM(I33:J33)</f>
        <v>0</v>
      </c>
      <c r="I33" s="1239"/>
      <c r="J33" s="1229"/>
      <c r="K33" s="1238"/>
      <c r="W33" s="1159">
        <v>46</v>
      </c>
    </row>
    <row customHeight="1" ht="11.549999999999999">
      <c r="F34" s="1234" t="s">
        <v>339</v>
      </c>
      <c r="G34" s="1241" t="s">
        <v>1061</v>
      </c>
      <c r="H34" s="1240">
        <f>SUM(I34:J34)</f>
        <v>0</v>
      </c>
      <c r="I34" s="1239"/>
      <c r="J34" s="1229"/>
      <c r="K34" s="1238"/>
      <c r="W34" s="1159">
        <v>11</v>
      </c>
    </row>
    <row customHeight="1" ht="11.549999999999999">
      <c r="F35" s="1234">
        <v>4</v>
      </c>
      <c r="G35" s="694" t="s">
        <v>1062</v>
      </c>
      <c r="H35" s="1240">
        <f>SUM(I35:J35)</f>
        <v>0</v>
      </c>
      <c r="I35" s="1239"/>
      <c r="J35" s="1229"/>
      <c r="K35" s="1238"/>
      <c r="W35" s="1159">
        <v>11</v>
      </c>
    </row>
    <row customHeight="1" ht="11.549999999999999">
      <c r="F36" s="1234"/>
      <c r="G36" s="697" t="s">
        <v>1063</v>
      </c>
      <c r="H36" s="1240">
        <f>SUM(I36:J36)</f>
        <v>0</v>
      </c>
      <c r="I36" s="1240">
        <f>SUM(I15,I28,I32,I35)</f>
        <v>0</v>
      </c>
      <c r="J36" s="1229"/>
      <c r="K36" s="1238"/>
      <c r="W36" s="1159">
        <v>11</v>
      </c>
    </row>
    <row customHeight="1" ht="29.25">
      <c r="F37" s="1235" t="s">
        <v>1064</v>
      </c>
      <c r="G37" s="2426" t="s">
        <v>1065</v>
      </c>
      <c r="H37" s="2426"/>
      <c r="I37" s="2426"/>
      <c r="J37" s="2426"/>
      <c r="K37" s="1238"/>
      <c r="W37" s="1159">
        <v>28</v>
      </c>
    </row>
    <row customHeight="1" ht="24">
      <c r="F38" s="1234" t="s">
        <v>109</v>
      </c>
      <c r="G38" s="694" t="s">
        <v>1066</v>
      </c>
      <c r="H38" s="1240">
        <f>SUM(I38:J38)</f>
        <v>0</v>
      </c>
      <c r="I38" s="1240">
        <f>SUM(I39,I44,I47)</f>
        <v>0</v>
      </c>
      <c r="J38" s="1229"/>
      <c r="K38" s="1238"/>
      <c r="W38" s="1159">
        <v>23</v>
      </c>
    </row>
    <row customHeight="1" ht="11.549999999999999">
      <c r="F39" s="1234" t="s">
        <v>1031</v>
      </c>
      <c r="G39" s="1241" t="s">
        <v>1030</v>
      </c>
      <c r="H39" s="1240">
        <f>SUM(I39:J39)</f>
        <v>0</v>
      </c>
      <c r="I39" s="1240">
        <f>SUM(I40:I43)</f>
        <v>0</v>
      </c>
      <c r="J39" s="1229"/>
      <c r="K39" s="1238"/>
      <c r="W39" s="1159">
        <v>11</v>
      </c>
    </row>
    <row customHeight="1" ht="24">
      <c r="F40" s="1234" t="s">
        <v>1067</v>
      </c>
      <c r="G40" s="1242" t="s">
        <v>1068</v>
      </c>
      <c r="H40" s="1240">
        <f>SUM(I40:J40)</f>
        <v>0</v>
      </c>
      <c r="I40" s="1239"/>
      <c r="J40" s="1229"/>
      <c r="K40" s="1238"/>
      <c r="W40" s="1159">
        <v>23</v>
      </c>
    </row>
    <row customHeight="1" ht="11.549999999999999">
      <c r="F41" s="1234" t="s">
        <v>1069</v>
      </c>
      <c r="G41" s="1242" t="s">
        <v>1070</v>
      </c>
      <c r="H41" s="1240">
        <f>SUM(I41:J41)</f>
        <v>0</v>
      </c>
      <c r="I41" s="1239"/>
      <c r="J41" s="1229"/>
      <c r="K41" s="1238"/>
      <c r="W41" s="1159">
        <v>11</v>
      </c>
    </row>
    <row customHeight="1" ht="11.549999999999999">
      <c r="F42" s="1234" t="s">
        <v>1071</v>
      </c>
      <c r="G42" s="1242" t="s">
        <v>1072</v>
      </c>
      <c r="H42" s="1240">
        <f>SUM(I42:J42)</f>
        <v>0</v>
      </c>
      <c r="I42" s="1239"/>
      <c r="J42" s="1229"/>
      <c r="K42" s="1238"/>
      <c r="W42" s="1159">
        <v>11</v>
      </c>
    </row>
    <row customHeight="1" ht="35.699999999999996">
      <c r="F43" s="1234" t="s">
        <v>1073</v>
      </c>
      <c r="G43" s="1242" t="s">
        <v>1074</v>
      </c>
      <c r="H43" s="1240">
        <f>SUM(I43:J43)</f>
        <v>0</v>
      </c>
      <c r="I43" s="1239"/>
      <c r="J43" s="1229"/>
      <c r="K43" s="1238"/>
      <c r="W43" s="1159">
        <v>34</v>
      </c>
    </row>
    <row customHeight="1" ht="11.549999999999999">
      <c r="F44" s="1234" t="s">
        <v>1033</v>
      </c>
      <c r="G44" s="1241" t="s">
        <v>1059</v>
      </c>
      <c r="H44" s="1240">
        <f>SUM(I44:J44)</f>
        <v>0</v>
      </c>
      <c r="I44" s="1240">
        <f>SUM(I45:I46)</f>
        <v>0</v>
      </c>
      <c r="J44" s="1229"/>
      <c r="K44" s="1238"/>
      <c r="W44" s="1159">
        <v>11</v>
      </c>
    </row>
    <row customHeight="1" ht="48.29999999999999">
      <c r="F45" s="1234" t="s">
        <v>1075</v>
      </c>
      <c r="G45" s="1242" t="s">
        <v>1060</v>
      </c>
      <c r="H45" s="1240">
        <f>SUM(I45:J45)</f>
        <v>0</v>
      </c>
      <c r="I45" s="1239"/>
      <c r="J45" s="1229"/>
      <c r="K45" s="1238"/>
      <c r="W45" s="1159">
        <v>46</v>
      </c>
    </row>
    <row customHeight="1" ht="11.549999999999999">
      <c r="F46" s="1234" t="s">
        <v>1076</v>
      </c>
      <c r="G46" s="1242" t="s">
        <v>1061</v>
      </c>
      <c r="H46" s="1240">
        <f>SUM(I46:J46)</f>
        <v>0</v>
      </c>
      <c r="I46" s="1239"/>
      <c r="J46" s="1229"/>
      <c r="K46" s="1238"/>
      <c r="W46" s="1159">
        <v>11</v>
      </c>
    </row>
    <row customHeight="1" ht="11.549999999999999">
      <c r="F47" s="1234" t="s">
        <v>1035</v>
      </c>
      <c r="G47" s="1241" t="s">
        <v>1077</v>
      </c>
      <c r="H47" s="1240">
        <f>SUM(I47:J47)</f>
        <v>0</v>
      </c>
      <c r="I47" s="1239"/>
      <c r="J47" s="1229"/>
      <c r="K47" s="1238"/>
      <c r="W47" s="1159">
        <v>11</v>
      </c>
    </row>
    <row customHeight="1" ht="24">
      <c r="F48" s="1234" t="s">
        <v>110</v>
      </c>
      <c r="G48" s="694" t="s">
        <v>1078</v>
      </c>
      <c r="H48" s="1240">
        <f>SUM(I48:J48)</f>
        <v>0</v>
      </c>
      <c r="I48" s="1240">
        <f>SUM(I49,I54,I57)</f>
        <v>0</v>
      </c>
      <c r="J48" s="1229"/>
      <c r="K48" s="1238"/>
      <c r="W48" s="1159">
        <v>23</v>
      </c>
    </row>
    <row customHeight="1" ht="11.549999999999999">
      <c r="F49" s="1234" t="s">
        <v>718</v>
      </c>
      <c r="G49" s="1241" t="s">
        <v>1030</v>
      </c>
      <c r="H49" s="1240">
        <f>SUM(I49:J49)</f>
        <v>0</v>
      </c>
      <c r="I49" s="1240">
        <f>SUM(I50:I53)</f>
        <v>0</v>
      </c>
      <c r="J49" s="1229"/>
      <c r="K49" s="1238"/>
      <c r="W49" s="1159">
        <v>11</v>
      </c>
    </row>
    <row customHeight="1" ht="24">
      <c r="F50" s="1234" t="s">
        <v>721</v>
      </c>
      <c r="G50" s="1242" t="s">
        <v>1068</v>
      </c>
      <c r="H50" s="1240">
        <f>SUM(I50:J50)</f>
        <v>0</v>
      </c>
      <c r="I50" s="1239"/>
      <c r="J50" s="1229"/>
      <c r="K50" s="1238"/>
      <c r="W50" s="1159">
        <v>23</v>
      </c>
    </row>
    <row customHeight="1" ht="11.549999999999999">
      <c r="F51" s="1234" t="s">
        <v>724</v>
      </c>
      <c r="G51" s="1242" t="s">
        <v>1070</v>
      </c>
      <c r="H51" s="1240">
        <f>SUM(I51:J51)</f>
        <v>0</v>
      </c>
      <c r="I51" s="1239"/>
      <c r="J51" s="1229"/>
      <c r="K51" s="1238"/>
      <c r="W51" s="1159">
        <v>11</v>
      </c>
    </row>
    <row customHeight="1" ht="11.549999999999999">
      <c r="F52" s="1234" t="s">
        <v>1079</v>
      </c>
      <c r="G52" s="1242" t="s">
        <v>1072</v>
      </c>
      <c r="H52" s="1240">
        <f>SUM(I52:J52)</f>
        <v>0</v>
      </c>
      <c r="I52" s="1239"/>
      <c r="J52" s="1229"/>
      <c r="K52" s="1238"/>
      <c r="W52" s="1159">
        <v>11</v>
      </c>
    </row>
    <row customHeight="1" ht="35.699999999999996">
      <c r="F53" s="1234" t="s">
        <v>1080</v>
      </c>
      <c r="G53" s="1242" t="s">
        <v>1074</v>
      </c>
      <c r="H53" s="1240">
        <f>SUM(I53:J53)</f>
        <v>0</v>
      </c>
      <c r="I53" s="1239"/>
      <c r="J53" s="1229"/>
      <c r="K53" s="1238"/>
      <c r="W53" s="1159">
        <v>34</v>
      </c>
    </row>
    <row customHeight="1" ht="11.549999999999999">
      <c r="F54" s="1234" t="s">
        <v>314</v>
      </c>
      <c r="G54" s="1241" t="s">
        <v>1059</v>
      </c>
      <c r="H54" s="1240">
        <f>SUM(I54:J54)</f>
        <v>0</v>
      </c>
      <c r="I54" s="1240">
        <f>SUM(I55:I56)</f>
        <v>0</v>
      </c>
      <c r="J54" s="1229"/>
      <c r="K54" s="1238"/>
      <c r="W54" s="1159">
        <v>11</v>
      </c>
    </row>
    <row customHeight="1" ht="48.29999999999999">
      <c r="F55" s="1234" t="s">
        <v>728</v>
      </c>
      <c r="G55" s="1242" t="s">
        <v>1060</v>
      </c>
      <c r="H55" s="1240">
        <f>SUM(I55:J55)</f>
        <v>0</v>
      </c>
      <c r="I55" s="1239"/>
      <c r="J55" s="1229"/>
      <c r="K55" s="1238"/>
      <c r="W55" s="1159">
        <v>46</v>
      </c>
    </row>
    <row customHeight="1" ht="11.549999999999999">
      <c r="F56" s="1234" t="s">
        <v>730</v>
      </c>
      <c r="G56" s="1242" t="s">
        <v>1061</v>
      </c>
      <c r="H56" s="1240">
        <f>SUM(I56:J56)</f>
        <v>0</v>
      </c>
      <c r="I56" s="1239"/>
      <c r="J56" s="1229"/>
      <c r="K56" s="1238"/>
      <c r="W56" s="1159">
        <v>11</v>
      </c>
    </row>
    <row customHeight="1" ht="11.549999999999999">
      <c r="F57" s="1234" t="s">
        <v>317</v>
      </c>
      <c r="G57" s="1241" t="s">
        <v>1077</v>
      </c>
      <c r="H57" s="1240">
        <f>SUM(I57:J57)</f>
        <v>0</v>
      </c>
      <c r="I57" s="1239"/>
      <c r="J57" s="1229"/>
      <c r="K57" s="1238"/>
      <c r="W57" s="1159">
        <v>11</v>
      </c>
    </row>
    <row customHeight="1" ht="11.549999999999999">
      <c r="F58" s="1234"/>
      <c r="G58" s="1243" t="s">
        <v>1063</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A98FE-12E7-9214-C203-0.3A3E4A1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"Уренгойская ГРЭС" АО "Интер РАО - Электрогенерация"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1081</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1082</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1083</v>
      </c>
      <c r="H11" s="2441" t="s">
        <v>1084</v>
      </c>
      <c r="I11" s="2441" t="s">
        <v>1085</v>
      </c>
      <c r="J11" s="2442"/>
      <c r="K11" s="2442"/>
      <c r="L11" s="2442"/>
      <c r="M11" s="2442"/>
      <c r="N11" s="2442"/>
      <c r="O11" s="2213" t="s">
        <v>1086</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1086</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1086</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1087</v>
      </c>
      <c r="P12" s="2213"/>
      <c r="Q12" s="2213"/>
      <c r="R12" s="2213"/>
      <c r="S12" s="2213" t="s">
        <v>1088</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1089</v>
      </c>
      <c r="BU12" s="2391"/>
      <c r="BV12" s="2391"/>
      <c r="BW12" s="2437"/>
      <c r="BX12" s="2390" t="s">
        <v>1090</v>
      </c>
      <c r="BY12" s="2391"/>
      <c r="BZ12" s="2391"/>
      <c r="CA12" s="2437"/>
      <c r="CB12" s="2390" t="s">
        <v>1091</v>
      </c>
      <c r="CC12" s="2437"/>
      <c r="CD12" s="2390" t="s">
        <v>1092</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1093</v>
      </c>
      <c r="CZ12" s="2391"/>
      <c r="DA12" s="2391"/>
      <c r="DB12" s="2391"/>
      <c r="DC12" s="2391"/>
      <c r="DD12" s="2437"/>
      <c r="DE12" s="2390" t="s">
        <v>1094</v>
      </c>
      <c r="DF12" s="2437"/>
      <c r="DG12" s="2390" t="s">
        <v>1092</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1095</v>
      </c>
      <c r="P13" s="2213"/>
      <c r="Q13" s="2213"/>
      <c r="R13" s="2213"/>
      <c r="S13" s="2340" t="s">
        <v>1096</v>
      </c>
      <c r="T13" s="2392"/>
      <c r="U13" s="2131" t="s">
        <v>1097</v>
      </c>
      <c r="V13" s="2131"/>
      <c r="W13" s="2131"/>
      <c r="X13" s="2131"/>
      <c r="Y13" s="2131" t="s">
        <v>1098</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1099</v>
      </c>
      <c r="BU13" s="2392"/>
      <c r="BV13" s="2340" t="s">
        <v>1100</v>
      </c>
      <c r="BW13" s="2392"/>
      <c r="BX13" s="2340" t="s">
        <v>1101</v>
      </c>
      <c r="BY13" s="2392"/>
      <c r="BZ13" s="2340" t="s">
        <v>1102</v>
      </c>
      <c r="CA13" s="2392"/>
      <c r="CB13" s="2340" t="s">
        <v>1103</v>
      </c>
      <c r="CC13" s="2392"/>
      <c r="CD13" s="2340" t="s">
        <v>1104</v>
      </c>
      <c r="CE13" s="2392"/>
      <c r="CF13" s="2340" t="s">
        <v>1105</v>
      </c>
      <c r="CG13" s="2392"/>
      <c r="CH13" s="2390" t="s">
        <v>1106</v>
      </c>
      <c r="CI13" s="2391"/>
      <c r="CJ13" s="2391"/>
      <c r="CK13" s="2437"/>
      <c r="CL13" s="2440"/>
      <c r="CM13" s="2438"/>
      <c r="CN13" s="2438"/>
      <c r="CO13" s="2438"/>
      <c r="CP13" s="2438"/>
      <c r="CQ13" s="2438"/>
      <c r="CR13" s="2438"/>
      <c r="CS13" s="2438"/>
      <c r="CT13" s="2438"/>
      <c r="CU13" s="2438"/>
      <c r="CV13" s="2438"/>
      <c r="CW13" s="2438"/>
      <c r="CX13" s="2457"/>
      <c r="CY13" s="2340" t="s">
        <v>1107</v>
      </c>
      <c r="CZ13" s="2392"/>
      <c r="DA13" s="2340" t="s">
        <v>1108</v>
      </c>
      <c r="DB13" s="2392"/>
      <c r="DC13" s="2340" t="s">
        <v>1109</v>
      </c>
      <c r="DD13" s="2392"/>
      <c r="DE13" s="2340" t="s">
        <v>1110</v>
      </c>
      <c r="DF13" s="2392"/>
      <c r="DG13" s="2390" t="s">
        <v>1111</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1112</v>
      </c>
      <c r="P14" s="2392"/>
      <c r="Q14" s="2340" t="s">
        <v>1113</v>
      </c>
      <c r="R14" s="2392"/>
      <c r="S14" s="2341"/>
      <c r="T14" s="2217"/>
      <c r="U14" s="2340" t="s">
        <v>845</v>
      </c>
      <c r="V14" s="2392"/>
      <c r="W14" s="2340" t="s">
        <v>848</v>
      </c>
      <c r="X14" s="2392"/>
      <c r="Y14" s="2340" t="s">
        <v>845</v>
      </c>
      <c r="Z14" s="2392"/>
      <c r="AA14" s="2340" t="s">
        <v>855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1114</v>
      </c>
      <c r="CI14" s="2392"/>
      <c r="CJ14" s="2340" t="s">
        <v>1115</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1116</v>
      </c>
      <c r="DH14" s="2392"/>
      <c r="DI14" s="2340" t="s">
        <v>1117</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835</v>
      </c>
      <c r="P16" s="2437"/>
      <c r="Q16" s="2390" t="s">
        <v>837</v>
      </c>
      <c r="R16" s="2437"/>
      <c r="S16" s="2390" t="s">
        <v>841</v>
      </c>
      <c r="T16" s="2437"/>
      <c r="U16" s="2390" t="s">
        <v>846</v>
      </c>
      <c r="V16" s="2437"/>
      <c r="W16" s="2390" t="s">
        <v>849</v>
      </c>
      <c r="X16" s="2437"/>
      <c r="Y16" s="2390" t="s">
        <v>853</v>
      </c>
      <c r="Z16" s="2437"/>
      <c r="AA16" s="2390" t="s">
        <v>856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565</v>
      </c>
      <c r="BU16" s="2437"/>
      <c r="BV16" s="2390" t="s">
        <v>565</v>
      </c>
      <c r="BW16" s="2437"/>
      <c r="BX16" s="2390" t="s">
        <v>565</v>
      </c>
      <c r="BY16" s="2437"/>
      <c r="BZ16" s="2390" t="s">
        <v>565</v>
      </c>
      <c r="CA16" s="2437"/>
      <c r="CB16" s="2390" t="s">
        <v>1118</v>
      </c>
      <c r="CC16" s="2437"/>
      <c r="CD16" s="2390" t="s">
        <v>565</v>
      </c>
      <c r="CE16" s="2437"/>
      <c r="CF16" s="2390" t="s">
        <v>1119</v>
      </c>
      <c r="CG16" s="2437"/>
      <c r="CH16" s="2390" t="s">
        <v>1120</v>
      </c>
      <c r="CI16" s="2437"/>
      <c r="CJ16" s="2390" t="s">
        <v>1120</v>
      </c>
      <c r="CK16" s="2437"/>
      <c r="CL16" s="2440"/>
      <c r="CM16" s="2438"/>
      <c r="CN16" s="2438"/>
      <c r="CO16" s="2438"/>
      <c r="CP16" s="2438"/>
      <c r="CQ16" s="2438"/>
      <c r="CR16" s="2438"/>
      <c r="CS16" s="2438"/>
      <c r="CT16" s="2438"/>
      <c r="CU16" s="2438"/>
      <c r="CV16" s="2438"/>
      <c r="CW16" s="2438"/>
      <c r="CX16" s="2457"/>
      <c r="CY16" s="2340" t="s">
        <v>565</v>
      </c>
      <c r="CZ16" s="2392"/>
      <c r="DA16" s="2340" t="s">
        <v>565</v>
      </c>
      <c r="DB16" s="2392"/>
      <c r="DC16" s="2340" t="s">
        <v>565</v>
      </c>
      <c r="DD16" s="2392"/>
      <c r="DE16" s="2390" t="s">
        <v>1118</v>
      </c>
      <c r="DF16" s="2437"/>
      <c r="DG16" s="2390" t="s">
        <v>1121</v>
      </c>
      <c r="DH16" s="2437"/>
      <c r="DI16" s="2390" t="s">
        <v>1121</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1122</v>
      </c>
      <c r="P17" s="1195" t="s">
        <v>1123</v>
      </c>
      <c r="Q17" s="1195" t="s">
        <v>1122</v>
      </c>
      <c r="R17" s="1195" t="s">
        <v>1123</v>
      </c>
      <c r="S17" s="1195" t="s">
        <v>1122</v>
      </c>
      <c r="T17" s="1195" t="s">
        <v>1123</v>
      </c>
      <c r="U17" s="1195" t="s">
        <v>1122</v>
      </c>
      <c r="V17" s="1195" t="s">
        <v>1123</v>
      </c>
      <c r="W17" s="1195" t="s">
        <v>1122</v>
      </c>
      <c r="X17" s="1195" t="s">
        <v>1123</v>
      </c>
      <c r="Y17" s="1195" t="s">
        <v>1122</v>
      </c>
      <c r="Z17" s="1195" t="s">
        <v>1123</v>
      </c>
      <c r="AA17" s="1195" t="s">
        <v>1122</v>
      </c>
      <c r="AB17" s="1195" t="s">
        <v>1123</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1122</v>
      </c>
      <c r="BU17" s="1195" t="s">
        <v>1123</v>
      </c>
      <c r="BV17" s="1195" t="s">
        <v>1122</v>
      </c>
      <c r="BW17" s="1195" t="s">
        <v>1123</v>
      </c>
      <c r="BX17" s="1195" t="s">
        <v>1122</v>
      </c>
      <c r="BY17" s="1195" t="s">
        <v>1123</v>
      </c>
      <c r="BZ17" s="1195" t="s">
        <v>1122</v>
      </c>
      <c r="CA17" s="1195" t="s">
        <v>1123</v>
      </c>
      <c r="CB17" s="1195" t="s">
        <v>1122</v>
      </c>
      <c r="CC17" s="1195" t="s">
        <v>1123</v>
      </c>
      <c r="CD17" s="1195" t="s">
        <v>1122</v>
      </c>
      <c r="CE17" s="1195" t="s">
        <v>1123</v>
      </c>
      <c r="CF17" s="1195" t="s">
        <v>1122</v>
      </c>
      <c r="CG17" s="1195" t="s">
        <v>1123</v>
      </c>
      <c r="CH17" s="1195" t="s">
        <v>1122</v>
      </c>
      <c r="CI17" s="1195" t="s">
        <v>1123</v>
      </c>
      <c r="CJ17" s="1195" t="s">
        <v>1122</v>
      </c>
      <c r="CK17" s="1195" t="s">
        <v>1123</v>
      </c>
      <c r="CL17" s="2440"/>
      <c r="CM17" s="2438"/>
      <c r="CN17" s="2438"/>
      <c r="CO17" s="2438"/>
      <c r="CP17" s="2438"/>
      <c r="CQ17" s="2438"/>
      <c r="CR17" s="2438"/>
      <c r="CS17" s="2438"/>
      <c r="CT17" s="2438"/>
      <c r="CU17" s="2438"/>
      <c r="CV17" s="2438"/>
      <c r="CW17" s="2438"/>
      <c r="CX17" s="2457"/>
      <c r="CY17" s="1195" t="s">
        <v>1122</v>
      </c>
      <c r="CZ17" s="1195" t="s">
        <v>1123</v>
      </c>
      <c r="DA17" s="1195" t="s">
        <v>1122</v>
      </c>
      <c r="DB17" s="1195" t="s">
        <v>1123</v>
      </c>
      <c r="DC17" s="1195" t="s">
        <v>1122</v>
      </c>
      <c r="DD17" s="1195" t="s">
        <v>1123</v>
      </c>
      <c r="DE17" s="1195" t="s">
        <v>1122</v>
      </c>
      <c r="DF17" s="1195" t="s">
        <v>1123</v>
      </c>
      <c r="DG17" s="1195" t="s">
        <v>1122</v>
      </c>
      <c r="DH17" s="1195" t="s">
        <v>1123</v>
      </c>
      <c r="DI17" s="1195" t="s">
        <v>1122</v>
      </c>
      <c r="DJ17" s="1195" t="s">
        <v>1123</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77172-A88E-5D76-F569-0.66A68D5B}" mc:Ignorable="x14ac xr xr2 xr3">
  <sheetPr>
    <tabColor theme="2" tint="-0.1"/>
  </sheetPr>
  <dimension ref="A1:V23"/>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1" style="1639" width="42.421875" customWidth="1"/>
    <col min="12" max="12" style="1370" width="93.00390625" customWidth="1"/>
    <col min="13" max="20" style="1639" width="10.00390625" customWidth="1"/>
    <col min="21" max="21" style="679" width="10.00390625" customWidth="1"/>
    <col min="22" max="22" style="1639" width="10.57421875" hidden="1"/>
  </cols>
  <sheetData>
    <row s="1370" customFormat="1" customHeight="1" ht="15" hidden="1">
      <c r="C1" s="676"/>
      <c r="H1" s="421">
        <v>4</v>
      </c>
      <c r="I1" s="1370"/>
      <c r="J1" s="1370"/>
      <c r="K1" s="1370"/>
      <c r="U1" s="424"/>
      <c r="V1" s="421" t="s">
        <v>14</v>
      </c>
    </row>
    <row customHeight="1" ht="22.5" hidden="1">
      <c r="C2" s="1932" t="s">
        <v>122</v>
      </c>
      <c r="D2" s="543"/>
      <c r="E2" s="667"/>
      <c r="F2" s="1765" t="str">
        <f>IF(TEMPLATE_SPHERE="HEAT","Гкал/час","тыс. куб. м/сутки")</f>
        <v>Гкал/час</v>
      </c>
      <c r="G2" s="684"/>
      <c r="H2" s="684"/>
      <c r="I2" s="684"/>
      <c r="J2" s="684"/>
      <c r="K2" s="684"/>
      <c r="L2" s="293"/>
      <c r="V2" s="509">
        <v>0</v>
      </c>
    </row>
    <row s="1370" customFormat="1" customHeight="1" ht="15" hidden="1">
      <c r="C3" s="676"/>
      <c r="I3" s="1370"/>
      <c r="J3" s="1370"/>
      <c r="K3" s="1370"/>
      <c r="U3" s="424"/>
      <c r="V3" s="421">
        <v>0</v>
      </c>
    </row>
    <row customHeight="1" ht="15.75">
      <c r="C4" s="180"/>
      <c r="D4" s="513"/>
      <c r="E4" s="513"/>
      <c r="F4" s="513"/>
      <c r="G4" s="513"/>
      <c r="H4" s="513"/>
      <c r="I4" s="1639"/>
      <c r="J4" s="1639"/>
      <c r="K4" s="1639"/>
      <c r="V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2252"/>
      <c r="K5" s="2252"/>
      <c r="L5" s="541"/>
      <c r="V5" s="509">
        <v>38</v>
      </c>
    </row>
    <row customHeight="1" ht="15.75">
      <c r="C6" s="180"/>
      <c r="D6" s="2180" t="str">
        <f>IF(org=0,"Не определено",org)</f>
        <v>Филиал "Уренгойская ГРЭС" АО "Интер РАО - Электрогенерация"</v>
      </c>
      <c r="E6" s="2180"/>
      <c r="F6" s="2180"/>
      <c r="G6" s="2180"/>
      <c r="H6" s="2180"/>
      <c r="I6" s="2253"/>
      <c r="J6" s="2253"/>
      <c r="K6" s="2253"/>
      <c r="L6" s="541"/>
      <c r="V6" s="509">
        <v>15</v>
      </c>
    </row>
    <row s="1639" customFormat="1" customHeight="1" ht="15.75">
      <c r="A7" s="763"/>
      <c r="C7" s="180"/>
      <c r="D7" s="680"/>
      <c r="E7" s="680"/>
      <c r="F7" s="680"/>
      <c r="G7" s="680"/>
      <c r="H7" s="756"/>
      <c r="I7" s="2411" t="s">
        <v>22</v>
      </c>
      <c r="J7" s="2411" t="s">
        <v>22</v>
      </c>
      <c r="K7" s="2411" t="s">
        <v>22</v>
      </c>
      <c r="L7" s="541"/>
      <c r="U7" s="679"/>
      <c r="V7" s="762">
        <v>15</v>
      </c>
    </row>
    <row customHeight="1" ht="1.05">
      <c r="C8" s="180"/>
      <c r="D8" s="513"/>
      <c r="E8" s="513"/>
      <c r="F8" s="513"/>
      <c r="G8" s="513"/>
      <c r="H8" s="541" t="s">
        <v>117</v>
      </c>
      <c r="I8" s="1639" t="s">
        <v>124</v>
      </c>
      <c r="J8" s="1639" t="s">
        <v>127</v>
      </c>
      <c r="K8" s="1639" t="s">
        <v>129</v>
      </c>
      <c r="V8" s="509">
        <v>1</v>
      </c>
    </row>
    <row customHeight="1" ht="1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9"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2399" t="str">
        <f>IF(K8="","",INDEX(DIFFERENTIATION_UNMERGE_VD,MATCH(K8,DIFFERENTIATION_ID_DIFF,0)))</f>
        <v>Производство. Теплоноситель; Передача. Теплоноситель; Сбыт. Теплоноситель</v>
      </c>
      <c r="L9" s="2131" t="s">
        <v>308</v>
      </c>
      <c r="V9" s="509">
        <v>15</v>
      </c>
    </row>
    <row s="1639" customFormat="1" customHeight="1" ht="15.75">
      <c r="A10" s="763"/>
      <c r="C10" s="180"/>
      <c r="D10" s="715"/>
      <c r="E10" s="2371" t="s">
        <v>571</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без дифференциации</v>
      </c>
      <c r="J10" s="2399" t="str">
        <f>IF(J8="","",INDEX(DIFFERENTIATION_UNMERGE_AREA,MATCH(J8,DIFFERENTIATION_ID_DIFF,0)))</f>
        <v>без дифференциации</v>
      </c>
      <c r="K10" s="2399" t="str">
        <f>IF(K8="","",INDEX(DIFFERENTIATION_UNMERGE_AREA,MATCH(K8,DIFFERENTIATION_ID_DIFF,0)))</f>
        <v>без дифференциации</v>
      </c>
      <c r="L10" s="2131"/>
      <c r="U10" s="679"/>
      <c r="V10" s="762">
        <v>15</v>
      </c>
    </row>
    <row s="1639" customFormat="1" customHeight="1" ht="15.75">
      <c r="A11" s="763"/>
      <c r="C11" s="180"/>
      <c r="D11" s="715"/>
      <c r="E11" s="2371" t="s">
        <v>572</v>
      </c>
      <c r="F11" s="2372"/>
      <c r="G11" s="820" t="str">
        <f>IF(G8="","",INDEX(DIFFERENTIATION_UNMERGE_SYSTEM,MATCH(G8,DIFFERENTIATION_ID_DIFF,0)))</f>
        <v/>
      </c>
      <c r="H11" s="820" t="str">
        <f>IF(H8="","",INDEX(DIFFERENTIATION_UNMERGE_SYSTEM,MATCH(H8,DIFFERENTIATION_ID_DIFF,0)))</f>
        <v>без дифференциации</v>
      </c>
      <c r="I11" s="2399" t="str">
        <f>IF(I8="","",INDEX(DIFFERENTIATION_UNMERGE_SYSTEM,MATCH(I8,DIFFERENTIATION_ID_DIFF,0)))</f>
        <v>потребителям района Лимбяяха</v>
      </c>
      <c r="J11" s="2399" t="str">
        <f>IF(J8="","",INDEX(DIFFERENTIATION_UNMERGE_SYSTEM,MATCH(J8,DIFFERENTIATION_ID_DIFF,0)))</f>
        <v>для АО "Уренгойтеплогенерация-1"</v>
      </c>
      <c r="K11" s="2399" t="str">
        <f>IF(K8="","",INDEX(DIFFERENTIATION_UNMERGE_SYSTEM,MATCH(K8,DIFFERENTIATION_ID_DIFF,0)))</f>
        <v>без дифференциации</v>
      </c>
      <c r="L11" s="2131"/>
      <c r="U11" s="679"/>
      <c r="V11" s="762">
        <v>15</v>
      </c>
    </row>
    <row s="1639" customFormat="1" customHeight="1" ht="15.75">
      <c r="A12" s="763"/>
      <c r="C12" s="180"/>
      <c r="D12" s="2373" t="s">
        <v>307</v>
      </c>
      <c r="E12" s="2374"/>
      <c r="F12" s="2374"/>
      <c r="G12" s="891"/>
      <c r="H12" s="891"/>
      <c r="I12" s="2371"/>
      <c r="J12" s="2371"/>
      <c r="K12" s="2371"/>
      <c r="L12" s="2131"/>
      <c r="U12" s="679"/>
      <c r="V12" s="762">
        <v>15</v>
      </c>
    </row>
    <row customHeight="1" ht="35.699999999999996">
      <c r="C13" s="180"/>
      <c r="D13" s="765" t="s">
        <v>88</v>
      </c>
      <c r="E13" s="764" t="s">
        <v>309</v>
      </c>
      <c r="F13" s="764" t="s">
        <v>573</v>
      </c>
      <c r="G13" s="812" t="s">
        <v>310</v>
      </c>
      <c r="H13" s="758" t="s">
        <v>310</v>
      </c>
      <c r="I13" s="2266" t="s">
        <v>310</v>
      </c>
      <c r="J13" s="2266" t="s">
        <v>310</v>
      </c>
      <c r="K13" s="2266" t="s">
        <v>310</v>
      </c>
      <c r="L13" s="2131"/>
      <c r="V13" s="509">
        <v>34</v>
      </c>
    </row>
    <row customHeight="1" ht="15" hidden="1">
      <c r="C14" s="180"/>
      <c r="D14" s="597" t="s">
        <v>109</v>
      </c>
      <c r="E14" s="597" t="s">
        <v>110</v>
      </c>
      <c r="F14" s="597" t="s">
        <v>90</v>
      </c>
      <c r="G14" s="663" t="str">
        <f>G1&amp;".1"</f>
        <v>.1</v>
      </c>
      <c r="H14" s="663" t="str">
        <f>H1&amp;".1"</f>
        <v>4.1</v>
      </c>
      <c r="I14" s="687" t="str">
        <f>I1&amp;".1"</f>
        <v>.1</v>
      </c>
      <c r="J14" s="687" t="str">
        <f>J1&amp;".1"</f>
        <v>.1</v>
      </c>
      <c r="K14" s="687" t="str">
        <f>K1&amp;".1"</f>
        <v>.1</v>
      </c>
      <c r="L14" s="293"/>
      <c r="V14" s="509">
        <v>0</v>
      </c>
    </row>
    <row customHeight="1" ht="15.75">
      <c r="A15" s="509"/>
      <c r="C15" s="530"/>
      <c r="D15" s="525">
        <v>1</v>
      </c>
      <c r="E15" s="1934" t="str">
        <f>TP_P_A</f>
        <v>Количество поданных заявок</v>
      </c>
      <c r="F15" s="525" t="s">
        <v>1124</v>
      </c>
      <c r="G15" s="689"/>
      <c r="H15" s="689"/>
      <c r="I15" s="689"/>
      <c r="J15" s="689"/>
      <c r="K15" s="689"/>
      <c r="L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9">
        <v>15</v>
      </c>
    </row>
    <row customHeight="1" ht="15.75">
      <c r="A16" s="509"/>
      <c r="C16" s="530"/>
      <c r="D16" s="525">
        <v>2</v>
      </c>
      <c r="E16" s="1934" t="str">
        <f>TP_P_B</f>
        <v>Количество рассмотренных заявок</v>
      </c>
      <c r="F16" s="525" t="s">
        <v>1124</v>
      </c>
      <c r="G16" s="689"/>
      <c r="H16" s="689"/>
      <c r="I16" s="689"/>
      <c r="J16" s="689"/>
      <c r="K16" s="689"/>
      <c r="L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1124</v>
      </c>
      <c r="G17" s="689"/>
      <c r="H17" s="689"/>
      <c r="I17" s="689"/>
      <c r="J17" s="689"/>
      <c r="K17" s="689"/>
      <c r="L17" s="212" t="str">
        <f>TP_P_NOTE_V</f>
        <v>Указывается количество заявок с решением об отказе в течение отчетного квартала.</v>
      </c>
      <c r="V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313</v>
      </c>
      <c r="G18" s="690"/>
      <c r="H18" s="690"/>
      <c r="I18" s="2357"/>
      <c r="J18" s="2357"/>
      <c r="K18" s="2357"/>
      <c r="L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691">
        <f>SUM(I20:I22)</f>
        <v>0</v>
      </c>
      <c r="J19" s="691">
        <f>SUM(J20:J22)</f>
        <v>0</v>
      </c>
      <c r="K19" s="691">
        <f>SUM(K20:K22)</f>
        <v>0</v>
      </c>
      <c r="L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9">
        <v>57</v>
      </c>
    </row>
    <row customHeight="1" ht="15" hidden="1">
      <c r="D20" s="513" t="s">
        <v>1125</v>
      </c>
      <c r="E20" s="692"/>
      <c r="F20" s="513"/>
      <c r="G20" s="513"/>
      <c r="H20" s="513"/>
      <c r="I20" s="1639"/>
      <c r="J20" s="1639"/>
      <c r="K20" s="1639"/>
      <c r="L20" s="1767"/>
      <c r="V20" s="509">
        <v>0</v>
      </c>
    </row>
    <row customHeight="1" ht="29.25">
      <c r="C21" s="455"/>
      <c r="D21" s="543" t="s">
        <v>320</v>
      </c>
      <c r="E21" s="674"/>
      <c r="F21" s="1765" t="str">
        <f>IF(TEMPLATE_SPHERE="HEAT","Гкал/час","тыс. куб. м/сутки")</f>
        <v>Гкал/час</v>
      </c>
      <c r="G21" s="684"/>
      <c r="H21" s="684"/>
      <c r="I21" s="684"/>
      <c r="J21" s="684"/>
      <c r="K21" s="684"/>
      <c r="L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9">
        <v>28</v>
      </c>
    </row>
    <row customHeight="1" ht="15.75">
      <c r="A22" s="509"/>
      <c r="C22" s="509"/>
      <c r="D22" s="351"/>
      <c r="E22" s="584" t="s">
        <v>1126</v>
      </c>
      <c r="F22" s="576"/>
      <c r="G22" s="576"/>
      <c r="H22" s="576"/>
      <c r="I22" s="2688"/>
      <c r="J22" s="2689"/>
      <c r="K22" s="2690"/>
      <c r="L22" s="2175"/>
      <c r="U22" s="509"/>
      <c r="V22" s="509">
        <v>15</v>
      </c>
    </row>
    <row customHeight="1" ht="22.5" hidden="1">
      <c r="A23" s="453" t="s">
        <v>82</v>
      </c>
      <c r="B23" s="509">
        <v>0</v>
      </c>
      <c r="C23" s="687">
        <v>4</v>
      </c>
      <c r="D23" s="509">
        <v>6</v>
      </c>
      <c r="E23" s="509">
        <v>36</v>
      </c>
      <c r="F23" s="509">
        <v>9</v>
      </c>
      <c r="G23" s="762">
        <v>0</v>
      </c>
      <c r="H23" s="509">
        <v>40</v>
      </c>
      <c r="I23" s="1639">
        <v>0</v>
      </c>
      <c r="J23" s="1639">
        <v>0</v>
      </c>
      <c r="K23" s="1639">
        <v>0</v>
      </c>
      <c r="L23" s="421">
        <v>93</v>
      </c>
      <c r="M23" s="509">
        <v>10</v>
      </c>
      <c r="N23" s="509">
        <v>10</v>
      </c>
      <c r="O23" s="509">
        <v>10</v>
      </c>
      <c r="P23" s="509">
        <v>10</v>
      </c>
      <c r="Q23" s="509">
        <v>10</v>
      </c>
      <c r="R23" s="509">
        <v>10</v>
      </c>
      <c r="S23" s="509">
        <v>10</v>
      </c>
      <c r="T23" s="509">
        <v>10</v>
      </c>
      <c r="U23" s="679">
        <v>10</v>
      </c>
      <c r="V23" s="509">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7ACBD-8715-A145-DEA6-0.1108C9F4}" mc:Ignorable="x14ac xr xr2 xr3">
  <sheetPr>
    <tabColor theme="6" tint="0.4"/>
    <pageSetUpPr fitToPage="1"/>
  </sheetPr>
  <dimension ref="A1:Q38"/>
  <sheetViews>
    <sheetView topLeftCell="A1" showGridLines="0" zoomScale="90" workbookViewId="0">
      <selection activeCell="C14" sqref="A14:Q20"/>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"Уренгойская ГРЭС" АО "Интер РАО - Электрогенерация"</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307</v>
      </c>
      <c r="E9" s="2213"/>
      <c r="F9" s="2213"/>
      <c r="G9" s="2393" t="s">
        <v>308</v>
      </c>
      <c r="Q9" s="87">
        <v>14</v>
      </c>
    </row>
    <row customHeight="1" ht="24">
      <c r="C10" s="100"/>
      <c r="D10" s="109" t="s">
        <v>88</v>
      </c>
      <c r="E10" s="112" t="s">
        <v>309</v>
      </c>
      <c r="F10" s="112" t="s">
        <v>397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313</v>
      </c>
      <c r="G12" s="155"/>
      <c r="Q12" s="87">
        <v>62</v>
      </c>
    </row>
    <row customHeight="1" ht="24">
      <c r="A13" s="196"/>
      <c r="C13" s="100"/>
      <c r="D13" s="151" t="s">
        <v>1031</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313</v>
      </c>
      <c r="G13" s="155"/>
      <c r="Q13" s="87">
        <v>23</v>
      </c>
    </row>
    <row customHeight="1" ht="24">
      <c r="A14" s="196"/>
      <c r="C14" s="100"/>
      <c r="D14" s="151" t="s">
        <v>1067</v>
      </c>
      <c r="E14" s="199" t="s">
        <v>1127</v>
      </c>
      <c r="F14" s="217" t="s">
        <v>1128</v>
      </c>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24">
      <c r="A15" s="347"/>
      <c r="B15" s="1164"/>
      <c r="C15" s="380" t="s">
        <v>122</v>
      </c>
      <c r="D15" s="1814" t="s">
        <v>1069</v>
      </c>
      <c r="E15" s="890" t="s">
        <v>1129</v>
      </c>
      <c r="F15" s="1168" t="s">
        <v>1130</v>
      </c>
      <c r="G15" s="93"/>
      <c r="H15" s="1639"/>
      <c r="I15" s="1628"/>
      <c r="J15" s="1628"/>
      <c r="K15" s="1639"/>
      <c r="L15" s="1639"/>
      <c r="M15" s="1639"/>
      <c r="N15" s="1639"/>
      <c r="O15" s="1639"/>
      <c r="P15" s="1639"/>
      <c r="Q15" s="1639"/>
    </row>
    <row customHeight="1" ht="24">
      <c r="A16" s="347"/>
      <c r="B16" s="1164"/>
      <c r="C16" s="380" t="s">
        <v>122</v>
      </c>
      <c r="D16" s="1814" t="s">
        <v>1071</v>
      </c>
      <c r="E16" s="890" t="s">
        <v>1131</v>
      </c>
      <c r="F16" s="1168" t="s">
        <v>1132</v>
      </c>
      <c r="G16" s="93"/>
      <c r="H16" s="1639"/>
      <c r="I16" s="1628"/>
      <c r="J16" s="1628"/>
      <c r="K16" s="1639"/>
      <c r="L16" s="1639"/>
      <c r="M16" s="1639"/>
      <c r="N16" s="1639"/>
      <c r="O16" s="1639"/>
      <c r="P16" s="1639"/>
      <c r="Q16" s="1639"/>
    </row>
    <row customHeight="1" ht="24">
      <c r="A17" s="347"/>
      <c r="B17" s="1164"/>
      <c r="C17" s="380" t="s">
        <v>122</v>
      </c>
      <c r="D17" s="1814" t="s">
        <v>1073</v>
      </c>
      <c r="E17" s="890" t="s">
        <v>1133</v>
      </c>
      <c r="F17" s="1168" t="s">
        <v>1134</v>
      </c>
      <c r="G17" s="93"/>
      <c r="H17" s="1639"/>
      <c r="I17" s="1628"/>
      <c r="J17" s="1628"/>
      <c r="K17" s="1639"/>
      <c r="L17" s="1639"/>
      <c r="M17" s="1639"/>
      <c r="N17" s="1639"/>
      <c r="O17" s="1639"/>
      <c r="P17" s="1639"/>
      <c r="Q17" s="1639"/>
    </row>
    <row customHeight="1" ht="24">
      <c r="A18" s="347"/>
      <c r="B18" s="1164"/>
      <c r="C18" s="380" t="s">
        <v>122</v>
      </c>
      <c r="D18" s="1814" t="s">
        <v>1135</v>
      </c>
      <c r="E18" s="890" t="s">
        <v>1136</v>
      </c>
      <c r="F18" s="1168" t="s">
        <v>1137</v>
      </c>
      <c r="G18" s="93"/>
      <c r="H18" s="1639"/>
      <c r="I18" s="1628"/>
      <c r="J18" s="1628"/>
      <c r="K18" s="1639"/>
      <c r="L18" s="1639"/>
      <c r="M18" s="1639"/>
      <c r="N18" s="1639"/>
      <c r="O18" s="1639"/>
      <c r="P18" s="1639"/>
      <c r="Q18" s="1639"/>
    </row>
    <row customHeight="1" ht="24">
      <c r="A19" s="347"/>
      <c r="B19" s="1164"/>
      <c r="C19" s="380" t="s">
        <v>122</v>
      </c>
      <c r="D19" s="1814" t="s">
        <v>1138</v>
      </c>
      <c r="E19" s="890" t="s">
        <v>1139</v>
      </c>
      <c r="F19" s="1168" t="s">
        <v>1140</v>
      </c>
      <c r="G19" s="93"/>
      <c r="H19" s="1639"/>
      <c r="I19" s="1628"/>
      <c r="J19" s="1628"/>
      <c r="K19" s="1639"/>
      <c r="L19" s="1639"/>
      <c r="M19" s="1639"/>
      <c r="N19" s="1639"/>
      <c r="O19" s="1639"/>
      <c r="P19" s="1639"/>
      <c r="Q19" s="1639"/>
    </row>
    <row customHeight="1" ht="24">
      <c r="A20" s="347"/>
      <c r="B20" s="1164"/>
      <c r="C20" s="380" t="s">
        <v>122</v>
      </c>
      <c r="D20" s="1814" t="s">
        <v>1141</v>
      </c>
      <c r="E20" s="890" t="s">
        <v>1142</v>
      </c>
      <c r="F20" s="1168" t="s">
        <v>1143</v>
      </c>
      <c r="G20" s="93"/>
      <c r="H20" s="1639"/>
      <c r="I20" s="1628"/>
      <c r="J20" s="1628"/>
      <c r="K20" s="1639"/>
      <c r="L20" s="1639"/>
      <c r="M20" s="1639"/>
      <c r="N20" s="1639"/>
      <c r="O20" s="1639"/>
      <c r="P20" s="1639"/>
      <c r="Q20" s="1639"/>
    </row>
    <row customHeight="1" ht="15.75">
      <c r="A21" s="196"/>
      <c r="C21" s="100"/>
      <c r="D21" s="113"/>
      <c r="E21" s="353" t="s">
        <v>1144</v>
      </c>
      <c r="F21" s="205"/>
      <c r="G21" s="2175"/>
      <c r="Q21" s="87">
        <v>15</v>
      </c>
    </row>
    <row customHeight="1" ht="14.699999999999998">
      <c r="A22" s="196"/>
      <c r="C22" s="100"/>
      <c r="D22" s="151" t="s">
        <v>1033</v>
      </c>
      <c r="E22"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2" s="202" t="s">
        <v>313</v>
      </c>
      <c r="G22" s="341"/>
      <c r="Q22" s="87">
        <v>14</v>
      </c>
    </row>
    <row customHeight="1" ht="15">
      <c r="A23" s="196"/>
      <c r="C23" s="100"/>
      <c r="D23" s="151" t="s">
        <v>1075</v>
      </c>
      <c r="E23" s="199" t="s">
        <v>582</v>
      </c>
      <c r="F23" s="389" t="s">
        <v>1143</v>
      </c>
      <c r="G23"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3" s="87">
        <v>14</v>
      </c>
    </row>
    <row s="1639" customFormat="1" customHeight="1" ht="22.049999999999997">
      <c r="A24" s="347"/>
      <c r="B24" s="150"/>
      <c r="C24" s="311"/>
      <c r="D24" s="351"/>
      <c r="E24" s="353" t="s">
        <v>1145</v>
      </c>
      <c r="F24" s="342"/>
      <c r="G24" s="2175"/>
      <c r="I24" s="354"/>
      <c r="J24" s="354"/>
      <c r="Q24" s="346">
        <v>21</v>
      </c>
    </row>
    <row s="1639" customFormat="1" customHeight="1" ht="256.5" hidden="1">
      <c r="A25" s="347"/>
      <c r="B25" s="421"/>
      <c r="C25" s="380"/>
      <c r="D25" s="888" t="s">
        <v>1035</v>
      </c>
      <c r="E25" s="887" t="s">
        <v>1146</v>
      </c>
      <c r="F25" s="389"/>
      <c r="G25" s="341" t="s">
        <v>1147</v>
      </c>
      <c r="I25" s="504"/>
      <c r="J25" s="504"/>
      <c r="Q25" s="762">
        <v>0</v>
      </c>
    </row>
    <row s="1639" customFormat="1" customHeight="1" ht="14.699999999999998">
      <c r="A26" s="347"/>
      <c r="B26" s="150"/>
      <c r="C26" s="311"/>
      <c r="D26" s="889">
        <v>2</v>
      </c>
      <c r="E26" s="334" t="s">
        <v>1148</v>
      </c>
      <c r="F26" s="202" t="s">
        <v>313</v>
      </c>
      <c r="G26" s="341"/>
      <c r="I26" s="354"/>
      <c r="J26" s="354"/>
      <c r="Q26" s="346">
        <v>14</v>
      </c>
    </row>
    <row s="1639" customFormat="1" customHeight="1" ht="18.75" hidden="1">
      <c r="A27" s="347"/>
      <c r="B27" s="150"/>
      <c r="C27" s="311"/>
      <c r="D27" s="337" t="s">
        <v>646</v>
      </c>
      <c r="E27" s="336"/>
      <c r="F27" s="335"/>
      <c r="G27" s="345"/>
      <c r="H27" s="338"/>
      <c r="I27" s="354"/>
      <c r="J27" s="354"/>
      <c r="Q27" s="346">
        <v>0</v>
      </c>
    </row>
    <row customHeight="1" ht="15.75">
      <c r="A28" s="196"/>
      <c r="C28" s="100"/>
      <c r="D28" s="113"/>
      <c r="E28" s="207" t="s">
        <v>329</v>
      </c>
      <c r="F28" s="342"/>
      <c r="G28" s="343"/>
      <c r="Q28" s="87">
        <v>15</v>
      </c>
    </row>
    <row s="1639" customFormat="1" customHeight="1" ht="22.5" hidden="1">
      <c r="A29" s="347"/>
      <c r="B29" s="1164"/>
      <c r="C29" s="380"/>
      <c r="D29" s="1677" t="s">
        <v>110</v>
      </c>
      <c r="E29" s="201" t="s">
        <v>1149</v>
      </c>
      <c r="F29" s="1674" t="s">
        <v>313</v>
      </c>
      <c r="G29" s="349"/>
      <c r="I29" s="1628"/>
      <c r="J29" s="1628"/>
      <c r="Q29" s="1635">
        <v>0</v>
      </c>
    </row>
    <row s="1639" customFormat="1" customHeight="1" ht="14.25" hidden="1">
      <c r="A30" s="347"/>
      <c r="B30" s="1164"/>
      <c r="C30" s="380"/>
      <c r="D30" s="1677" t="s">
        <v>718</v>
      </c>
      <c r="E30" s="1676" t="s">
        <v>1150</v>
      </c>
      <c r="F30" s="1674" t="s">
        <v>313</v>
      </c>
      <c r="G30" s="341"/>
      <c r="I30" s="1628"/>
      <c r="J30" s="1628"/>
      <c r="Q30" s="1635">
        <v>0</v>
      </c>
    </row>
    <row s="1639" customFormat="1" customHeight="1" ht="14.25" hidden="1">
      <c r="A31" s="347"/>
      <c r="B31" s="1164"/>
      <c r="C31" s="380"/>
      <c r="D31" s="1677" t="s">
        <v>721</v>
      </c>
      <c r="E31" s="199"/>
      <c r="F31" s="389"/>
      <c r="G31" s="2173" t="s">
        <v>1151</v>
      </c>
      <c r="I31" s="1628"/>
      <c r="J31" s="1628"/>
      <c r="Q31" s="1635">
        <v>0</v>
      </c>
    </row>
    <row s="1639" customFormat="1" customHeight="1" ht="22.5" hidden="1">
      <c r="A32" s="347"/>
      <c r="B32" s="1164"/>
      <c r="C32" s="380"/>
      <c r="D32" s="351"/>
      <c r="E32" s="353" t="s">
        <v>1152</v>
      </c>
      <c r="F32" s="342"/>
      <c r="G32" s="2175"/>
      <c r="I32" s="1628"/>
      <c r="J32" s="1628"/>
      <c r="Q32" s="1635">
        <v>0</v>
      </c>
    </row>
    <row customHeight="1" ht="3">
      <c r="Q33" s="87">
        <v>3</v>
      </c>
    </row>
    <row customHeight="1" ht="14.699999999999998">
      <c r="D34" s="340"/>
      <c r="E34" s="339"/>
      <c r="F34" s="319"/>
      <c r="G34" s="319"/>
      <c r="H34" s="319"/>
      <c r="I34" s="319"/>
      <c r="J34" s="319"/>
      <c r="K34" s="319"/>
      <c r="L34" s="319"/>
      <c r="M34" s="319"/>
      <c r="N34" s="319"/>
      <c r="O34" s="319"/>
      <c r="P34" s="319"/>
      <c r="Q34" s="87">
        <v>14</v>
      </c>
    </row>
    <row customHeight="1" ht="14.699999999999998">
      <c r="D35" s="340"/>
      <c r="E35" s="586"/>
      <c r="Q35" s="87">
        <v>14</v>
      </c>
    </row>
    <row customHeight="1" ht="14.699999999999998">
      <c r="Q36" s="87">
        <v>14</v>
      </c>
    </row>
    <row customHeight="1" ht="14.699999999999998">
      <c r="E37" s="762"/>
      <c r="Q37" s="87">
        <v>14</v>
      </c>
    </row>
    <row customHeight="1" ht="22.5" hidden="1">
      <c r="A38" s="105" t="s">
        <v>82</v>
      </c>
      <c r="B38" s="150">
        <v>0</v>
      </c>
      <c r="C38" s="101">
        <v>3</v>
      </c>
      <c r="D38" s="87">
        <v>6</v>
      </c>
      <c r="E38" s="87">
        <v>64</v>
      </c>
      <c r="F38" s="87">
        <v>64</v>
      </c>
      <c r="G38" s="87">
        <v>140</v>
      </c>
      <c r="H38" s="87">
        <v>10</v>
      </c>
      <c r="I38" s="159">
        <v>10</v>
      </c>
      <c r="J38" s="159">
        <v>10</v>
      </c>
      <c r="K38" s="87">
        <v>10</v>
      </c>
      <c r="L38" s="87">
        <v>10</v>
      </c>
      <c r="M38" s="87">
        <v>10</v>
      </c>
      <c r="N38" s="87">
        <v>10</v>
      </c>
      <c r="O38" s="87">
        <v>10</v>
      </c>
      <c r="P38" s="87">
        <v>10</v>
      </c>
      <c r="Q38" s="87">
        <v>23</v>
      </c>
    </row>
  </sheetData>
  <sheetProtection formatColumns="0" formatRows="0" autoFilter="0" sort="0" insertRows="0" insertColumns="1" deleteRows="0" deleteColumns="0"/>
  <mergeCells count="7">
    <mergeCell ref="D5:G5"/>
    <mergeCell ref="D6:G6"/>
    <mergeCell ref="G31:G32"/>
    <mergeCell ref="G23:G24"/>
    <mergeCell ref="D9:F9"/>
    <mergeCell ref="G9:G10"/>
    <mergeCell ref="G14:G21"/>
  </mergeCells>
  <dataValidations count="2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3:F25 F31:F32">
      <formula1>900</formula1>
    </dataValidation>
    <dataValidation type="textLength" operator="lessThanOrEqual" allowBlank="1" showInputMessage="1" showErrorMessage="1" errorTitle="Ошибка" error="Допускается ввод не более 900 символов!" sqref="G14 G31 E23 E14 G23 G27 E31">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s>
  <hyperlinks>
    <hyperlink ref="F14" r:id="rId1" xr:uid="{6DD89175-3D47-30BD-F7B2-0.F7A588C1}"/>
    <hyperlink ref="F15" r:id="rId2" xr:uid="{E9BD43E2-6FC4-D5B6-9688-0.7AE9EB67}"/>
    <hyperlink ref="F16" r:id="rId3" xr:uid="{DFE17F43-C9F1-2B2D-A3D1-0.C1F4F4DF}"/>
    <hyperlink ref="F17" r:id="rId4" xr:uid="{C7716249-8589-B0B6-9807-0.313E3676}"/>
    <hyperlink ref="F18" r:id="rId5" xr:uid="{32125D78-4C68-B259-FBF7-0.490E8B8B}"/>
    <hyperlink ref="F19" r:id="rId6" xr:uid="{F1231388-6D65-9667-163D-0.73E9FD6F}"/>
    <hyperlink ref="F20" r:id="rId7" xr:uid="{E969FC0D-6BC5-5A31-D0D2-0.E66A9A68}"/>
    <hyperlink ref="F23" r:id="rId8" xr:uid="{2401BF16-59A4-2657-D08A-0.2B0FE83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F2171-5E74-80FE-F1F9-0.EABA00C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122</v>
      </c>
      <c r="D2" s="1677"/>
      <c r="E2" s="203"/>
      <c r="F2" s="1674"/>
      <c r="G2" s="1674" t="s">
        <v>313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122</v>
      </c>
      <c r="D4" s="1677"/>
      <c r="E4" s="209" t="s">
        <v>1153</v>
      </c>
      <c r="F4" s="1674"/>
      <c r="G4" s="261"/>
      <c r="H4" s="1674" t="s">
        <v>313</v>
      </c>
      <c r="K4" s="1628"/>
      <c r="L4" s="1628"/>
      <c r="M4" s="1635">
        <v>0</v>
      </c>
    </row>
    <row s="1639" customFormat="1" customHeight="1" ht="14.25" hidden="1">
      <c r="A5" s="1366"/>
      <c r="B5" s="1164"/>
      <c r="C5" s="348"/>
      <c r="K5" s="1628"/>
      <c r="L5" s="1628"/>
      <c r="M5" s="1635">
        <v>0</v>
      </c>
    </row>
    <row s="1639" customFormat="1" customHeight="1" ht="18.75" hidden="1">
      <c r="A6" s="1687"/>
      <c r="B6" s="1164"/>
      <c r="C6" s="1734" t="s">
        <v>122</v>
      </c>
      <c r="D6" s="1677"/>
      <c r="E6" s="210" t="s">
        <v>1154</v>
      </c>
      <c r="F6" s="1674"/>
      <c r="G6" s="261"/>
      <c r="H6" s="1674" t="s">
        <v>313</v>
      </c>
      <c r="K6" s="1628"/>
      <c r="L6" s="1628"/>
      <c r="M6" s="1635">
        <v>0</v>
      </c>
    </row>
    <row s="1639" customFormat="1" customHeight="1" ht="14.25" hidden="1">
      <c r="A7" s="1366"/>
      <c r="B7" s="1164"/>
      <c r="C7" s="348"/>
      <c r="K7" s="1628"/>
      <c r="L7" s="1628"/>
      <c r="M7" s="1635">
        <v>0</v>
      </c>
    </row>
    <row s="1639" customFormat="1" customHeight="1" ht="18.75" hidden="1">
      <c r="A8" s="1687"/>
      <c r="B8" s="1164"/>
      <c r="C8" s="1734" t="s">
        <v>122</v>
      </c>
      <c r="D8" s="1677"/>
      <c r="E8" s="210" t="s">
        <v>1155</v>
      </c>
      <c r="F8" s="1674"/>
      <c r="G8" s="261"/>
      <c r="H8" s="1674" t="s">
        <v>313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122</v>
      </c>
      <c r="D10" s="1677"/>
      <c r="E10" s="210" t="s">
        <v>1156</v>
      </c>
      <c r="F10" s="1674"/>
      <c r="G10" s="1678"/>
      <c r="H10" s="1674" t="s">
        <v>313</v>
      </c>
      <c r="K10" s="1628"/>
      <c r="L10" s="1628" t="s">
        <v>1157</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"Уренгойская ГРЭС" АО "Интер РАО - Электрогенерация"</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307</v>
      </c>
      <c r="E18" s="2213"/>
      <c r="F18" s="2213"/>
      <c r="G18" s="2213"/>
      <c r="H18" s="2213"/>
      <c r="I18" s="2393" t="s">
        <v>308</v>
      </c>
      <c r="M18" s="87">
        <v>21</v>
      </c>
    </row>
    <row customHeight="1" ht="22.049999999999997">
      <c r="C19" s="100"/>
      <c r="D19" s="109" t="s">
        <v>88</v>
      </c>
      <c r="E19" s="112" t="s">
        <v>309</v>
      </c>
      <c r="F19" s="112"/>
      <c r="G19" s="112" t="s">
        <v>310</v>
      </c>
      <c r="H19" s="112" t="s">
        <v>397</v>
      </c>
      <c r="I19" s="2393"/>
      <c r="M19" s="87">
        <v>21</v>
      </c>
    </row>
    <row customHeight="1" ht="12" hidden="1">
      <c r="C20" s="100"/>
      <c r="D20" s="91"/>
      <c r="E20" s="91"/>
      <c r="F20" s="91"/>
      <c r="G20" s="91"/>
      <c r="H20" s="91"/>
      <c r="I20" s="91"/>
      <c r="M20" s="87">
        <v>0</v>
      </c>
    </row>
    <row customHeight="1" ht="14.699999999999998">
      <c r="A21" s="1687"/>
      <c r="C21" s="100"/>
      <c r="D21" s="151">
        <v>1</v>
      </c>
      <c r="E21" s="2465" t="s">
        <v>1158</v>
      </c>
      <c r="F21" s="2465"/>
      <c r="G21" s="2465"/>
      <c r="H21" s="2465"/>
      <c r="I21" s="212"/>
      <c r="M21" s="87">
        <v>14</v>
      </c>
    </row>
    <row customHeight="1" ht="21">
      <c r="A22" s="1687"/>
      <c r="C22" s="100"/>
      <c r="D22" s="151" t="s">
        <v>1031</v>
      </c>
      <c r="E22" s="198" t="s">
        <v>1159</v>
      </c>
      <c r="F22" s="202"/>
      <c r="G22" s="1741"/>
      <c r="H22" s="202" t="s">
        <v>313</v>
      </c>
      <c r="I22" s="155" t="s">
        <v>1160</v>
      </c>
      <c r="M22" s="87">
        <v>20</v>
      </c>
    </row>
    <row customHeight="1" ht="60">
      <c r="A23" s="1687"/>
      <c r="C23" s="100"/>
      <c r="D23" s="151" t="s">
        <v>1033</v>
      </c>
      <c r="E23" s="198" t="s">
        <v>1161</v>
      </c>
      <c r="F23" s="202"/>
      <c r="G23" s="261"/>
      <c r="H23" s="217"/>
      <c r="I23" s="262" t="s">
        <v>1162</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313</v>
      </c>
      <c r="H24" s="217"/>
      <c r="I24" s="263" t="s">
        <v>641</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331</v>
      </c>
      <c r="E26" s="203"/>
      <c r="F26" s="202"/>
      <c r="G26" s="202" t="s">
        <v>313</v>
      </c>
      <c r="H26" s="217"/>
      <c r="I26" s="2173" t="s">
        <v>1163</v>
      </c>
      <c r="M26" s="87">
        <v>14</v>
      </c>
    </row>
    <row customHeight="1" ht="15.75">
      <c r="A27" s="1687" t="s">
        <v>109</v>
      </c>
      <c r="C27" s="100"/>
      <c r="D27" s="113"/>
      <c r="E27" s="207" t="s">
        <v>329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763</v>
      </c>
      <c r="E29" s="209" t="s">
        <v>1153</v>
      </c>
      <c r="F29" s="202"/>
      <c r="G29" s="261"/>
      <c r="H29" s="202" t="s">
        <v>313</v>
      </c>
      <c r="I29" s="2173" t="s">
        <v>1164</v>
      </c>
      <c r="M29" s="87">
        <v>20</v>
      </c>
    </row>
    <row customHeight="1" ht="15.75">
      <c r="A30" s="1687" t="s">
        <v>110</v>
      </c>
      <c r="C30" s="100"/>
      <c r="D30" s="113"/>
      <c r="E30" s="207" t="s">
        <v>329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1165</v>
      </c>
      <c r="E33" s="210" t="s">
        <v>1154</v>
      </c>
      <c r="F33" s="202"/>
      <c r="G33" s="261"/>
      <c r="H33" s="202" t="s">
        <v>313</v>
      </c>
      <c r="I33" s="2173" t="s">
        <v>1166</v>
      </c>
      <c r="M33" s="87">
        <v>14</v>
      </c>
    </row>
    <row customHeight="1" ht="15.75">
      <c r="A34" s="1687" t="s">
        <v>90</v>
      </c>
      <c r="C34" s="100"/>
      <c r="D34" s="113"/>
      <c r="E34" s="208" t="s">
        <v>329</v>
      </c>
      <c r="F34" s="204"/>
      <c r="G34" s="204"/>
      <c r="H34" s="205"/>
      <c r="I34" s="2175"/>
      <c r="M34" s="87">
        <v>15</v>
      </c>
    </row>
    <row customHeight="1" ht="25.2">
      <c r="A35" s="1687"/>
      <c r="C35" s="100"/>
      <c r="D35" s="151" t="s">
        <v>891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1167</v>
      </c>
      <c r="E36" s="210" t="s">
        <v>1155</v>
      </c>
      <c r="F36" s="202"/>
      <c r="G36" s="261"/>
      <c r="H36" s="202" t="s">
        <v>313</v>
      </c>
      <c r="I36" s="2147" t="s">
        <v>1168</v>
      </c>
      <c r="M36" s="87">
        <v>14</v>
      </c>
    </row>
    <row customHeight="1" ht="15.75">
      <c r="A37" s="1687" t="s">
        <v>91</v>
      </c>
      <c r="C37" s="100"/>
      <c r="D37" s="113"/>
      <c r="E37" s="208" t="s">
        <v>329</v>
      </c>
      <c r="F37" s="204"/>
      <c r="G37" s="204"/>
      <c r="H37" s="205"/>
      <c r="I37" s="2147"/>
      <c r="M37" s="87">
        <v>15</v>
      </c>
    </row>
    <row customHeight="1" ht="27.299999999999997">
      <c r="A38" s="1687"/>
      <c r="C38" s="100"/>
      <c r="D38" s="151" t="s">
        <v>892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893</v>
      </c>
      <c r="E39" s="210" t="s">
        <v>1156</v>
      </c>
      <c r="F39" s="202"/>
      <c r="G39" s="211"/>
      <c r="H39" s="202" t="s">
        <v>313</v>
      </c>
      <c r="I39" s="2173" t="s">
        <v>1169</v>
      </c>
      <c r="L39" s="159" t="s">
        <v>1157</v>
      </c>
      <c r="M39" s="87">
        <v>14</v>
      </c>
    </row>
    <row customHeight="1" ht="15.75">
      <c r="A40" s="1687" t="s">
        <v>111</v>
      </c>
      <c r="C40" s="100"/>
      <c r="D40" s="113"/>
      <c r="E40" s="208" t="s">
        <v>329</v>
      </c>
      <c r="F40" s="204"/>
      <c r="G40" s="204"/>
      <c r="H40" s="205"/>
      <c r="I40" s="2175"/>
      <c r="M40" s="87">
        <v>15</v>
      </c>
    </row>
    <row s="1827" customFormat="1" customHeight="1" ht="3">
      <c r="A41" s="1687"/>
      <c r="K41" s="200"/>
      <c r="L41" s="200"/>
      <c r="M41" s="144">
        <v>3</v>
      </c>
    </row>
    <row customHeight="1" ht="26.25">
      <c r="D42" s="1685" t="s">
        <v>813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608DC-F6AF-A3AF-555C-0.C921730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164</v>
      </c>
      <c r="B2" s="1784" t="s">
        <v>165</v>
      </c>
      <c r="C2" s="373"/>
      <c r="D2" s="348"/>
      <c r="E2" s="1035"/>
      <c r="F2" s="1035"/>
      <c r="G2" s="2431" t="str">
        <f>INDEX(PT_DIFFERENTIATION_NTAR,MATCH(B2,PT_DIFFERENTIATION_NTAR_ID,0))</f>
        <v/>
      </c>
      <c r="H2" s="1868"/>
      <c r="I2" s="1743"/>
      <c r="J2" s="1777"/>
      <c r="K2" s="1869"/>
      <c r="L2" s="1868" t="s">
        <v>313</v>
      </c>
      <c r="M2" s="1879"/>
      <c r="N2" s="338"/>
      <c r="O2" s="1628"/>
      <c r="P2" s="1628"/>
      <c r="AH2" s="1635">
        <v>0</v>
      </c>
    </row>
    <row s="1639" customFormat="1" customHeight="1" ht="18.75" hidden="1">
      <c r="A3" s="1784"/>
      <c r="B3" s="1784"/>
      <c r="C3" s="373" t="s">
        <v>1170</v>
      </c>
      <c r="D3" s="348"/>
      <c r="E3" s="1035"/>
      <c r="F3" s="1035"/>
      <c r="G3" s="2431"/>
      <c r="H3" s="1504"/>
      <c r="I3" s="655" t="s">
        <v>1171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164</v>
      </c>
      <c r="B5" s="1784" t="s">
        <v>165</v>
      </c>
      <c r="C5" s="373"/>
      <c r="D5" s="348"/>
      <c r="E5" s="1035"/>
      <c r="F5" s="1035"/>
      <c r="G5" s="2431" t="str">
        <f>INDEX(PT_DIFFERENTIATION_NTAR,MATCH(B5,PT_DIFFERENTIATION_NTAR_ID,0))</f>
        <v/>
      </c>
      <c r="H5" s="1868"/>
      <c r="I5" s="1743"/>
      <c r="J5" s="1777"/>
      <c r="K5" s="1782"/>
      <c r="L5" s="1868" t="s">
        <v>313</v>
      </c>
      <c r="M5" s="1879"/>
      <c r="N5" s="338"/>
      <c r="O5" s="1628"/>
      <c r="P5" s="1628"/>
      <c r="AH5" s="1635">
        <v>0</v>
      </c>
    </row>
    <row s="1639" customFormat="1" customHeight="1" ht="18.75" hidden="1">
      <c r="A6" s="1784"/>
      <c r="B6" s="1784"/>
      <c r="C6" s="373" t="s">
        <v>1172</v>
      </c>
      <c r="D6" s="348"/>
      <c r="E6" s="1035"/>
      <c r="F6" s="1035"/>
      <c r="G6" s="2431"/>
      <c r="H6" s="1504"/>
      <c r="I6" s="655" t="s">
        <v>1171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313</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307</v>
      </c>
      <c r="F19" s="2213"/>
      <c r="G19" s="2213"/>
      <c r="H19" s="2213"/>
      <c r="I19" s="2213"/>
      <c r="J19" s="2213"/>
      <c r="K19" s="2213"/>
      <c r="L19" s="2213"/>
      <c r="M19" s="2393" t="s">
        <v>308</v>
      </c>
      <c r="AH19" s="378">
        <v>21</v>
      </c>
    </row>
    <row customHeight="1" ht="22.049999999999997">
      <c r="D20" s="380"/>
      <c r="E20" s="2281" t="s">
        <v>88</v>
      </c>
      <c r="F20" s="2228" t="s">
        <v>132</v>
      </c>
      <c r="G20" s="2228" t="s">
        <v>133</v>
      </c>
      <c r="H20" s="2390" t="s">
        <v>1173</v>
      </c>
      <c r="I20" s="2391"/>
      <c r="J20" s="2437"/>
      <c r="K20" s="2228" t="s">
        <v>310</v>
      </c>
      <c r="L20" s="2228" t="s">
        <v>397</v>
      </c>
      <c r="M20" s="2393"/>
      <c r="AH20" s="378">
        <v>21</v>
      </c>
    </row>
    <row customHeight="1" ht="22.049999999999997">
      <c r="D21" s="380"/>
      <c r="E21" s="2283"/>
      <c r="F21" s="2229"/>
      <c r="G21" s="2229"/>
      <c r="H21" s="2222" t="s">
        <v>1174</v>
      </c>
      <c r="I21" s="2224"/>
      <c r="J21" s="112" t="s">
        <v>1175</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313</v>
      </c>
      <c r="L23" s="2465"/>
      <c r="M23" s="1773"/>
      <c r="N23" s="338"/>
      <c r="AH23" s="378">
        <v>19</v>
      </c>
    </row>
    <row customHeight="1" ht="60.75" hidden="1">
      <c r="A24" s="1784" t="s">
        <v>164</v>
      </c>
      <c r="B24" s="1784" t="s">
        <v>165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1170</v>
      </c>
      <c r="D25" s="2470"/>
      <c r="E25" s="2208"/>
      <c r="F25" s="2474"/>
      <c r="G25" s="2431"/>
      <c r="H25" s="1504"/>
      <c r="I25" s="655" t="s">
        <v>1171</v>
      </c>
      <c r="J25" s="575"/>
      <c r="K25" s="1504"/>
      <c r="L25" s="218"/>
      <c r="M25" s="2174"/>
      <c r="N25" s="338"/>
      <c r="O25" s="1628"/>
      <c r="P25" s="1628"/>
      <c r="AH25" s="1635">
        <v>0</v>
      </c>
    </row>
    <row customHeight="1" ht="0.75" hidden="1">
      <c r="A26" s="1784"/>
      <c r="B26" s="1784"/>
      <c r="C26" s="373" t="s">
        <v>1176</v>
      </c>
      <c r="D26" s="2470"/>
      <c r="E26" s="2208"/>
      <c r="F26" s="2387"/>
      <c r="G26" s="404"/>
      <c r="H26" s="1504"/>
      <c r="I26" s="399"/>
      <c r="J26" s="353"/>
      <c r="K26" s="1504"/>
      <c r="L26" s="205"/>
      <c r="M26" s="2174"/>
      <c r="N26" s="338"/>
      <c r="AH26" s="378">
        <v>0</v>
      </c>
    </row>
    <row s="1639" customFormat="1" customHeight="1" ht="45" hidden="1">
      <c r="A27" s="1784" t="s">
        <v>169</v>
      </c>
      <c r="B27" s="1784" t="s">
        <v>170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313</v>
      </c>
      <c r="M27" s="2174"/>
      <c r="N27" s="338"/>
      <c r="O27" s="1628"/>
      <c r="P27" s="1628"/>
      <c r="AH27" s="1635">
        <v>0</v>
      </c>
    </row>
    <row s="1639" customFormat="1" customHeight="1" ht="18.75" hidden="1">
      <c r="A28" s="1784"/>
      <c r="B28" s="1784"/>
      <c r="C28" s="373" t="s">
        <v>1170</v>
      </c>
      <c r="D28" s="2466"/>
      <c r="E28" s="2467"/>
      <c r="F28" s="2468"/>
      <c r="G28" s="2431"/>
      <c r="H28" s="1504"/>
      <c r="I28" s="655" t="s">
        <v>1171</v>
      </c>
      <c r="J28" s="575"/>
      <c r="K28" s="1504"/>
      <c r="L28" s="218"/>
      <c r="M28" s="2174"/>
      <c r="N28" s="338"/>
      <c r="O28" s="1628"/>
      <c r="P28" s="1628"/>
      <c r="AH28" s="1635">
        <v>0</v>
      </c>
    </row>
    <row s="1639" customFormat="1" customHeight="1" ht="0.75" hidden="1">
      <c r="A29" s="1784"/>
      <c r="B29" s="1784"/>
      <c r="C29" s="373" t="s">
        <v>1176</v>
      </c>
      <c r="D29" s="2466"/>
      <c r="E29" s="2208"/>
      <c r="F29" s="2387"/>
      <c r="G29" s="404"/>
      <c r="H29" s="1504"/>
      <c r="I29" s="655"/>
      <c r="J29" s="575"/>
      <c r="K29" s="1504"/>
      <c r="L29" s="218"/>
      <c r="M29" s="2174"/>
      <c r="N29" s="338"/>
      <c r="O29" s="1628"/>
      <c r="P29" s="1628"/>
      <c r="AH29" s="1635">
        <v>0</v>
      </c>
    </row>
    <row s="1639" customFormat="1" customHeight="1" ht="45" hidden="1">
      <c r="A30" s="1784" t="s">
        <v>176</v>
      </c>
      <c r="B30" s="1784" t="s">
        <v>177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313</v>
      </c>
      <c r="M30" s="2174"/>
      <c r="N30" s="338"/>
      <c r="O30" s="1628"/>
      <c r="P30" s="1628"/>
      <c r="AH30" s="1635">
        <v>0</v>
      </c>
    </row>
    <row s="1639" customFormat="1" customHeight="1" ht="18.75" hidden="1">
      <c r="A31" s="1784"/>
      <c r="B31" s="1784"/>
      <c r="C31" s="373" t="s">
        <v>1170</v>
      </c>
      <c r="D31" s="2466"/>
      <c r="E31" s="2208"/>
      <c r="F31" s="2387"/>
      <c r="G31" s="2431"/>
      <c r="H31" s="1504"/>
      <c r="I31" s="655" t="s">
        <v>1171</v>
      </c>
      <c r="J31" s="575"/>
      <c r="K31" s="1504"/>
      <c r="L31" s="218"/>
      <c r="M31" s="2174"/>
      <c r="N31" s="338"/>
      <c r="O31" s="1628"/>
      <c r="P31" s="1628"/>
      <c r="AH31" s="1635">
        <v>0</v>
      </c>
    </row>
    <row s="1639" customFormat="1" customHeight="1" ht="0.75" hidden="1">
      <c r="A32" s="1784"/>
      <c r="B32" s="1784"/>
      <c r="C32" s="373" t="s">
        <v>1176</v>
      </c>
      <c r="D32" s="2466"/>
      <c r="E32" s="2208"/>
      <c r="F32" s="2387"/>
      <c r="G32" s="404"/>
      <c r="H32" s="1504"/>
      <c r="I32" s="655"/>
      <c r="J32" s="575"/>
      <c r="K32" s="1504"/>
      <c r="L32" s="218"/>
      <c r="M32" s="2174"/>
      <c r="N32" s="338"/>
      <c r="O32" s="1628"/>
      <c r="P32" s="1628"/>
      <c r="AH32" s="1635">
        <v>0</v>
      </c>
    </row>
    <row s="1639" customFormat="1" customHeight="1" ht="45" hidden="1">
      <c r="A33" s="1784" t="s">
        <v>182</v>
      </c>
      <c r="B33" s="1784" t="s">
        <v>183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313</v>
      </c>
      <c r="M33" s="2174"/>
      <c r="N33" s="338"/>
      <c r="O33" s="1628"/>
      <c r="P33" s="1628"/>
      <c r="AH33" s="1635">
        <v>0</v>
      </c>
    </row>
    <row s="1639" customFormat="1" customHeight="1" ht="18.75" hidden="1">
      <c r="A34" s="1784"/>
      <c r="B34" s="1784"/>
      <c r="C34" s="373" t="s">
        <v>1170</v>
      </c>
      <c r="D34" s="2466"/>
      <c r="E34" s="2208"/>
      <c r="F34" s="2387"/>
      <c r="G34" s="2431"/>
      <c r="H34" s="1504"/>
      <c r="I34" s="655" t="s">
        <v>1171</v>
      </c>
      <c r="J34" s="575"/>
      <c r="K34" s="1504"/>
      <c r="L34" s="218"/>
      <c r="M34" s="2174"/>
      <c r="N34" s="338"/>
      <c r="O34" s="1628"/>
      <c r="P34" s="1628"/>
      <c r="AH34" s="1635">
        <v>0</v>
      </c>
    </row>
    <row s="1639" customFormat="1" customHeight="1" ht="0.75" hidden="1">
      <c r="A35" s="1784"/>
      <c r="B35" s="1784"/>
      <c r="C35" s="373" t="s">
        <v>1176</v>
      </c>
      <c r="D35" s="2466"/>
      <c r="E35" s="2208"/>
      <c r="F35" s="2387"/>
      <c r="G35" s="404"/>
      <c r="H35" s="1504"/>
      <c r="I35" s="655"/>
      <c r="J35" s="575"/>
      <c r="K35" s="1504"/>
      <c r="L35" s="218"/>
      <c r="M35" s="2174"/>
      <c r="N35" s="338"/>
      <c r="O35" s="1628"/>
      <c r="P35" s="1628"/>
      <c r="AH35" s="1635">
        <v>0</v>
      </c>
    </row>
    <row s="1639" customFormat="1" customHeight="1" ht="18.75" hidden="1">
      <c r="A36" s="1784" t="s">
        <v>188</v>
      </c>
      <c r="B36" s="1784" t="s">
        <v>189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313</v>
      </c>
      <c r="M36" s="2174"/>
      <c r="N36" s="338"/>
      <c r="O36" s="1628"/>
      <c r="P36" s="1628"/>
      <c r="AH36" s="1635">
        <v>0</v>
      </c>
    </row>
    <row s="1639" customFormat="1" customHeight="1" ht="18.75" hidden="1">
      <c r="A37" s="1784"/>
      <c r="B37" s="1784"/>
      <c r="C37" s="373" t="s">
        <v>1170</v>
      </c>
      <c r="D37" s="2466"/>
      <c r="E37" s="2208"/>
      <c r="F37" s="2387"/>
      <c r="G37" s="2431"/>
      <c r="H37" s="1504"/>
      <c r="I37" s="655" t="s">
        <v>1171</v>
      </c>
      <c r="J37" s="575"/>
      <c r="K37" s="1504"/>
      <c r="L37" s="218"/>
      <c r="M37" s="2174"/>
      <c r="N37" s="338"/>
      <c r="O37" s="1628"/>
      <c r="P37" s="1628"/>
      <c r="AH37" s="1635">
        <v>0</v>
      </c>
    </row>
    <row s="1639" customFormat="1" customHeight="1" ht="0.75" hidden="1">
      <c r="A38" s="1784"/>
      <c r="B38" s="1784"/>
      <c r="C38" s="373" t="s">
        <v>1176</v>
      </c>
      <c r="D38" s="2466"/>
      <c r="E38" s="2208"/>
      <c r="F38" s="2387"/>
      <c r="G38" s="404"/>
      <c r="H38" s="1504"/>
      <c r="I38" s="655"/>
      <c r="J38" s="575"/>
      <c r="K38" s="1504"/>
      <c r="L38" s="218"/>
      <c r="M38" s="2174"/>
      <c r="N38" s="338"/>
      <c r="O38" s="1628"/>
      <c r="P38" s="1628"/>
      <c r="AH38" s="1635">
        <v>0</v>
      </c>
    </row>
    <row s="1639" customFormat="1" customHeight="1" ht="18.75" hidden="1">
      <c r="A39" s="1784" t="s">
        <v>194</v>
      </c>
      <c r="B39" s="1784" t="s">
        <v>195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313</v>
      </c>
      <c r="M39" s="2174"/>
      <c r="N39" s="338"/>
      <c r="O39" s="1628"/>
      <c r="P39" s="1628"/>
      <c r="AH39" s="1635">
        <v>0</v>
      </c>
    </row>
    <row s="1639" customFormat="1" customHeight="1" ht="18.75" hidden="1">
      <c r="A40" s="1784"/>
      <c r="B40" s="1784"/>
      <c r="C40" s="373" t="s">
        <v>1170</v>
      </c>
      <c r="D40" s="2466"/>
      <c r="E40" s="2208"/>
      <c r="F40" s="2387"/>
      <c r="G40" s="2431"/>
      <c r="H40" s="1504"/>
      <c r="I40" s="655" t="s">
        <v>1171</v>
      </c>
      <c r="J40" s="575"/>
      <c r="K40" s="1504"/>
      <c r="L40" s="218"/>
      <c r="M40" s="2174"/>
      <c r="N40" s="338"/>
      <c r="O40" s="1628"/>
      <c r="P40" s="1628"/>
      <c r="AH40" s="1635">
        <v>0</v>
      </c>
    </row>
    <row s="1639" customFormat="1" customHeight="1" ht="0.75" hidden="1">
      <c r="A41" s="1784"/>
      <c r="B41" s="1784"/>
      <c r="C41" s="373" t="s">
        <v>1176</v>
      </c>
      <c r="D41" s="2466"/>
      <c r="E41" s="2208"/>
      <c r="F41" s="2387"/>
      <c r="G41" s="404"/>
      <c r="H41" s="1504"/>
      <c r="I41" s="655"/>
      <c r="J41" s="575"/>
      <c r="K41" s="1504"/>
      <c r="L41" s="218"/>
      <c r="M41" s="2174"/>
      <c r="N41" s="338"/>
      <c r="O41" s="1628"/>
      <c r="P41" s="1628"/>
      <c r="AH41" s="1635">
        <v>0</v>
      </c>
    </row>
    <row s="1639" customFormat="1" customHeight="1" ht="18.75" hidden="1">
      <c r="A42" s="1784" t="s">
        <v>200</v>
      </c>
      <c r="B42" s="1784" t="s">
        <v>201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313</v>
      </c>
      <c r="M42" s="2174"/>
      <c r="N42" s="338"/>
      <c r="O42" s="1628"/>
      <c r="P42" s="1628"/>
      <c r="AH42" s="1635">
        <v>0</v>
      </c>
    </row>
    <row s="1639" customFormat="1" customHeight="1" ht="18.75" hidden="1">
      <c r="A43" s="1784"/>
      <c r="B43" s="1784"/>
      <c r="C43" s="373" t="s">
        <v>1170</v>
      </c>
      <c r="D43" s="2466"/>
      <c r="E43" s="2208"/>
      <c r="F43" s="2387"/>
      <c r="G43" s="2431"/>
      <c r="H43" s="1504"/>
      <c r="I43" s="655" t="s">
        <v>1171</v>
      </c>
      <c r="J43" s="575"/>
      <c r="K43" s="1504"/>
      <c r="L43" s="218"/>
      <c r="M43" s="2174"/>
      <c r="N43" s="338"/>
      <c r="O43" s="1628"/>
      <c r="P43" s="1628"/>
      <c r="AH43" s="1635">
        <v>0</v>
      </c>
    </row>
    <row s="1639" customFormat="1" customHeight="1" ht="0.75" hidden="1">
      <c r="A44" s="1784"/>
      <c r="B44" s="1784"/>
      <c r="C44" s="373" t="s">
        <v>1176</v>
      </c>
      <c r="D44" s="2466"/>
      <c r="E44" s="2208"/>
      <c r="F44" s="2387"/>
      <c r="G44" s="404"/>
      <c r="H44" s="1504"/>
      <c r="I44" s="655"/>
      <c r="J44" s="575"/>
      <c r="K44" s="1504"/>
      <c r="L44" s="218"/>
      <c r="M44" s="2174"/>
      <c r="N44" s="338"/>
      <c r="O44" s="1628"/>
      <c r="P44" s="1628"/>
      <c r="AH44" s="1635">
        <v>0</v>
      </c>
    </row>
    <row s="1639" customFormat="1" customHeight="1" ht="18.75" hidden="1">
      <c r="A45" s="1784" t="s">
        <v>206</v>
      </c>
      <c r="B45" s="1784" t="s">
        <v>207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313</v>
      </c>
      <c r="M45" s="2174"/>
      <c r="N45" s="338"/>
      <c r="O45" s="1628"/>
      <c r="P45" s="1628"/>
      <c r="AH45" s="1635">
        <v>0</v>
      </c>
    </row>
    <row s="1639" customFormat="1" customHeight="1" ht="18.75" hidden="1">
      <c r="A46" s="1784"/>
      <c r="B46" s="1784"/>
      <c r="C46" s="373" t="s">
        <v>1170</v>
      </c>
      <c r="D46" s="2466"/>
      <c r="E46" s="2208"/>
      <c r="F46" s="2387"/>
      <c r="G46" s="2431"/>
      <c r="H46" s="1504"/>
      <c r="I46" s="655" t="s">
        <v>1171</v>
      </c>
      <c r="J46" s="575"/>
      <c r="K46" s="1504"/>
      <c r="L46" s="218"/>
      <c r="M46" s="2174"/>
      <c r="N46" s="338"/>
      <c r="O46" s="1628"/>
      <c r="P46" s="1628"/>
      <c r="AH46" s="1635">
        <v>0</v>
      </c>
    </row>
    <row s="1639" customFormat="1" customHeight="1" ht="0.75" hidden="1">
      <c r="A47" s="1784"/>
      <c r="B47" s="1784"/>
      <c r="C47" s="373" t="s">
        <v>1176</v>
      </c>
      <c r="D47" s="2466"/>
      <c r="E47" s="2208"/>
      <c r="F47" s="2387"/>
      <c r="G47" s="404"/>
      <c r="H47" s="1504"/>
      <c r="I47" s="655"/>
      <c r="J47" s="575"/>
      <c r="K47" s="1504"/>
      <c r="L47" s="218"/>
      <c r="M47" s="2174"/>
      <c r="N47" s="338"/>
      <c r="O47" s="1628"/>
      <c r="P47" s="1628"/>
      <c r="AH47" s="1635">
        <v>0</v>
      </c>
    </row>
    <row s="1639" customFormat="1" customHeight="1" ht="18.75" hidden="1">
      <c r="A48" s="1784" t="s">
        <v>212</v>
      </c>
      <c r="B48" s="1784" t="s">
        <v>213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313</v>
      </c>
      <c r="M48" s="2174"/>
      <c r="N48" s="338"/>
      <c r="O48" s="1628"/>
      <c r="P48" s="1628"/>
      <c r="AH48" s="1635">
        <v>0</v>
      </c>
    </row>
    <row s="1639" customFormat="1" customHeight="1" ht="18.75" hidden="1">
      <c r="A49" s="1784"/>
      <c r="B49" s="1784"/>
      <c r="C49" s="373" t="s">
        <v>1170</v>
      </c>
      <c r="D49" s="2466"/>
      <c r="E49" s="2208"/>
      <c r="F49" s="2387"/>
      <c r="G49" s="2431"/>
      <c r="H49" s="1504"/>
      <c r="I49" s="655" t="s">
        <v>1171</v>
      </c>
      <c r="J49" s="575"/>
      <c r="K49" s="1504"/>
      <c r="L49" s="218"/>
      <c r="M49" s="2174"/>
      <c r="N49" s="338"/>
      <c r="O49" s="1628"/>
      <c r="P49" s="1628"/>
      <c r="AH49" s="1635">
        <v>0</v>
      </c>
    </row>
    <row s="1639" customFormat="1" customHeight="1" ht="0.75" hidden="1">
      <c r="A50" s="1784"/>
      <c r="B50" s="1784"/>
      <c r="C50" s="373" t="s">
        <v>1176</v>
      </c>
      <c r="D50" s="2466"/>
      <c r="E50" s="2208"/>
      <c r="F50" s="2387"/>
      <c r="G50" s="404"/>
      <c r="H50" s="1504"/>
      <c r="I50" s="655"/>
      <c r="J50" s="575"/>
      <c r="K50" s="1504"/>
      <c r="L50" s="218"/>
      <c r="M50" s="2174"/>
      <c r="N50" s="338"/>
      <c r="O50" s="1628"/>
      <c r="P50" s="1628"/>
      <c r="AH50" s="1635">
        <v>0</v>
      </c>
    </row>
    <row s="1639" customFormat="1" customHeight="1" ht="18.75" hidden="1">
      <c r="A51" s="1784" t="s">
        <v>232</v>
      </c>
      <c r="B51" s="1784" t="s">
        <v>233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313</v>
      </c>
      <c r="M51" s="2174"/>
      <c r="N51" s="338"/>
      <c r="O51" s="1628"/>
      <c r="P51" s="1628"/>
      <c r="AH51" s="1635">
        <v>0</v>
      </c>
    </row>
    <row s="1639" customFormat="1" customHeight="1" ht="18.75" hidden="1">
      <c r="A52" s="1784"/>
      <c r="B52" s="1784"/>
      <c r="C52" s="373" t="s">
        <v>1170</v>
      </c>
      <c r="D52" s="2466"/>
      <c r="E52" s="2208"/>
      <c r="F52" s="2387"/>
      <c r="G52" s="2431"/>
      <c r="H52" s="1504"/>
      <c r="I52" s="655" t="s">
        <v>1171</v>
      </c>
      <c r="J52" s="575"/>
      <c r="K52" s="1504"/>
      <c r="L52" s="218"/>
      <c r="M52" s="2174"/>
      <c r="N52" s="338"/>
      <c r="O52" s="1628"/>
      <c r="P52" s="1628"/>
      <c r="AH52" s="1635">
        <v>0</v>
      </c>
    </row>
    <row s="1639" customFormat="1" customHeight="1" ht="0.75" hidden="1">
      <c r="A53" s="1784"/>
      <c r="B53" s="1784"/>
      <c r="C53" s="373" t="s">
        <v>1176</v>
      </c>
      <c r="D53" s="2466"/>
      <c r="E53" s="2208"/>
      <c r="F53" s="2387"/>
      <c r="G53" s="404"/>
      <c r="H53" s="1504"/>
      <c r="I53" s="655"/>
      <c r="J53" s="575"/>
      <c r="K53" s="1504"/>
      <c r="L53" s="218"/>
      <c r="M53" s="2174"/>
      <c r="N53" s="338"/>
      <c r="O53" s="1628"/>
      <c r="P53" s="1628"/>
      <c r="AH53" s="1635">
        <v>0</v>
      </c>
    </row>
    <row s="1639" customFormat="1" customHeight="1" ht="18.75" hidden="1">
      <c r="A54" s="1784" t="s">
        <v>237</v>
      </c>
      <c r="B54" s="1784" t="s">
        <v>238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313</v>
      </c>
      <c r="M54" s="2174"/>
      <c r="N54" s="338"/>
      <c r="O54" s="1628"/>
      <c r="P54" s="1628"/>
      <c r="AH54" s="1635">
        <v>0</v>
      </c>
    </row>
    <row s="1639" customFormat="1" customHeight="1" ht="18.75" hidden="1">
      <c r="A55" s="1784"/>
      <c r="B55" s="1784"/>
      <c r="C55" s="373" t="s">
        <v>1170</v>
      </c>
      <c r="D55" s="2466"/>
      <c r="E55" s="2208"/>
      <c r="F55" s="2387"/>
      <c r="G55" s="2431"/>
      <c r="H55" s="1504"/>
      <c r="I55" s="655" t="s">
        <v>1171</v>
      </c>
      <c r="J55" s="575"/>
      <c r="K55" s="1504"/>
      <c r="L55" s="218"/>
      <c r="M55" s="2174"/>
      <c r="N55" s="338"/>
      <c r="O55" s="1628"/>
      <c r="P55" s="1628"/>
      <c r="AH55" s="1635">
        <v>0</v>
      </c>
    </row>
    <row s="1639" customFormat="1" customHeight="1" ht="0.75" hidden="1">
      <c r="A56" s="1784"/>
      <c r="B56" s="1784"/>
      <c r="C56" s="373" t="s">
        <v>1176</v>
      </c>
      <c r="D56" s="2466"/>
      <c r="E56" s="2208"/>
      <c r="F56" s="2387"/>
      <c r="G56" s="404"/>
      <c r="H56" s="1504"/>
      <c r="I56" s="655"/>
      <c r="J56" s="575"/>
      <c r="K56" s="1504"/>
      <c r="L56" s="218"/>
      <c r="M56" s="2174"/>
      <c r="N56" s="338"/>
      <c r="O56" s="1628"/>
      <c r="P56" s="1628"/>
      <c r="AH56" s="1635">
        <v>0</v>
      </c>
    </row>
    <row s="1639" customFormat="1" customHeight="1" ht="18.75" hidden="1">
      <c r="A57" s="1784" t="s">
        <v>242</v>
      </c>
      <c r="B57" s="1784" t="s">
        <v>243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313</v>
      </c>
      <c r="M57" s="2174"/>
      <c r="N57" s="338"/>
      <c r="O57" s="1628"/>
      <c r="P57" s="1628"/>
      <c r="AH57" s="1635">
        <v>0</v>
      </c>
    </row>
    <row s="1639" customFormat="1" customHeight="1" ht="18.75" hidden="1">
      <c r="A58" s="1784"/>
      <c r="B58" s="1784"/>
      <c r="C58" s="373" t="s">
        <v>1170</v>
      </c>
      <c r="D58" s="2466"/>
      <c r="E58" s="2208"/>
      <c r="F58" s="2387"/>
      <c r="G58" s="2431"/>
      <c r="H58" s="1504"/>
      <c r="I58" s="655" t="s">
        <v>1171</v>
      </c>
      <c r="J58" s="575"/>
      <c r="K58" s="1504"/>
      <c r="L58" s="218"/>
      <c r="M58" s="2174"/>
      <c r="N58" s="338"/>
      <c r="O58" s="1628"/>
      <c r="P58" s="1628"/>
      <c r="AH58" s="1635">
        <v>0</v>
      </c>
    </row>
    <row s="1639" customFormat="1" customHeight="1" ht="0.75" hidden="1">
      <c r="A59" s="1784"/>
      <c r="B59" s="1784"/>
      <c r="C59" s="373" t="s">
        <v>1176</v>
      </c>
      <c r="D59" s="2466"/>
      <c r="E59" s="2208"/>
      <c r="F59" s="2387"/>
      <c r="G59" s="404"/>
      <c r="H59" s="1504"/>
      <c r="I59" s="655"/>
      <c r="J59" s="575"/>
      <c r="K59" s="1504"/>
      <c r="L59" s="218"/>
      <c r="M59" s="2174"/>
      <c r="N59" s="338"/>
      <c r="O59" s="1628"/>
      <c r="P59" s="1628"/>
      <c r="AH59" s="1635">
        <v>0</v>
      </c>
    </row>
    <row s="1639" customFormat="1" customHeight="1" ht="18.75" hidden="1">
      <c r="A60" s="1784" t="s">
        <v>247</v>
      </c>
      <c r="B60" s="1784" t="s">
        <v>248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313</v>
      </c>
      <c r="M60" s="2174"/>
      <c r="N60" s="338"/>
      <c r="O60" s="1628"/>
      <c r="P60" s="1628"/>
      <c r="AH60" s="1635">
        <v>0</v>
      </c>
    </row>
    <row s="1639" customFormat="1" customHeight="1" ht="18.75" hidden="1">
      <c r="A61" s="1784"/>
      <c r="B61" s="1784"/>
      <c r="C61" s="373" t="s">
        <v>1170</v>
      </c>
      <c r="D61" s="2466"/>
      <c r="E61" s="2208"/>
      <c r="F61" s="2387"/>
      <c r="G61" s="2431"/>
      <c r="H61" s="1504"/>
      <c r="I61" s="655" t="s">
        <v>1171</v>
      </c>
      <c r="J61" s="575"/>
      <c r="K61" s="1504"/>
      <c r="L61" s="218"/>
      <c r="M61" s="2174"/>
      <c r="N61" s="338"/>
      <c r="O61" s="1628"/>
      <c r="P61" s="1628"/>
      <c r="AH61" s="1635">
        <v>0</v>
      </c>
    </row>
    <row s="1639" customFormat="1" customHeight="1" ht="0.75" hidden="1">
      <c r="A62" s="1784"/>
      <c r="B62" s="1784"/>
      <c r="C62" s="373" t="s">
        <v>1176</v>
      </c>
      <c r="D62" s="2466"/>
      <c r="E62" s="2208"/>
      <c r="F62" s="2387"/>
      <c r="G62" s="404"/>
      <c r="H62" s="1504"/>
      <c r="I62" s="655"/>
      <c r="J62" s="575"/>
      <c r="K62" s="1504"/>
      <c r="L62" s="218"/>
      <c r="M62" s="2174"/>
      <c r="N62" s="338"/>
      <c r="O62" s="1628"/>
      <c r="P62" s="1628"/>
      <c r="AH62" s="1635">
        <v>0</v>
      </c>
    </row>
    <row s="1639" customFormat="1" customHeight="1" ht="18.75" hidden="1">
      <c r="A63" s="1784" t="s">
        <v>252</v>
      </c>
      <c r="B63" s="1784" t="s">
        <v>253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313</v>
      </c>
      <c r="M63" s="2174"/>
      <c r="N63" s="338"/>
      <c r="O63" s="1628"/>
      <c r="P63" s="1628"/>
      <c r="AH63" s="1635">
        <v>0</v>
      </c>
    </row>
    <row s="1639" customFormat="1" customHeight="1" ht="18.75" hidden="1">
      <c r="A64" s="1784"/>
      <c r="B64" s="1784"/>
      <c r="C64" s="373" t="s">
        <v>1170</v>
      </c>
      <c r="D64" s="2466"/>
      <c r="E64" s="2208"/>
      <c r="F64" s="2387"/>
      <c r="G64" s="2431"/>
      <c r="H64" s="1504"/>
      <c r="I64" s="655" t="s">
        <v>1171</v>
      </c>
      <c r="J64" s="575"/>
      <c r="K64" s="1504"/>
      <c r="L64" s="218"/>
      <c r="M64" s="2174"/>
      <c r="N64" s="338"/>
      <c r="O64" s="1628"/>
      <c r="P64" s="1628"/>
      <c r="AH64" s="1635">
        <v>0</v>
      </c>
    </row>
    <row s="1639" customFormat="1" customHeight="1" ht="0.75" hidden="1">
      <c r="A65" s="1784"/>
      <c r="B65" s="1784"/>
      <c r="C65" s="373" t="s">
        <v>1176</v>
      </c>
      <c r="D65" s="2466"/>
      <c r="E65" s="2208"/>
      <c r="F65" s="2387"/>
      <c r="G65" s="404"/>
      <c r="H65" s="1504"/>
      <c r="I65" s="655"/>
      <c r="J65" s="575"/>
      <c r="K65" s="1504"/>
      <c r="L65" s="218"/>
      <c r="M65" s="2174"/>
      <c r="N65" s="338"/>
      <c r="O65" s="1628"/>
      <c r="P65" s="1628"/>
      <c r="AH65" s="1635">
        <v>0</v>
      </c>
    </row>
    <row s="1639" customFormat="1" customHeight="1" ht="18.75" hidden="1">
      <c r="A66" s="1784" t="s">
        <v>257</v>
      </c>
      <c r="B66" s="1784" t="s">
        <v>258</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313</v>
      </c>
      <c r="M66" s="2174"/>
      <c r="N66" s="338"/>
      <c r="O66" s="1628"/>
      <c r="P66" s="1628"/>
      <c r="AH66" s="1635">
        <v>0</v>
      </c>
    </row>
    <row s="1639" customFormat="1" customHeight="1" ht="18.75" hidden="1">
      <c r="A67" s="1784"/>
      <c r="B67" s="1784"/>
      <c r="C67" s="373" t="s">
        <v>1170</v>
      </c>
      <c r="D67" s="2466"/>
      <c r="E67" s="2208"/>
      <c r="F67" s="2387"/>
      <c r="G67" s="2431"/>
      <c r="H67" s="1504"/>
      <c r="I67" s="655" t="s">
        <v>1171</v>
      </c>
      <c r="J67" s="575"/>
      <c r="K67" s="1504"/>
      <c r="L67" s="218"/>
      <c r="M67" s="2174"/>
      <c r="N67" s="338"/>
      <c r="O67" s="1628"/>
      <c r="P67" s="1628"/>
      <c r="AH67" s="1635">
        <v>0</v>
      </c>
    </row>
    <row s="1639" customFormat="1" customHeight="1" ht="0.75" hidden="1">
      <c r="A68" s="1784"/>
      <c r="B68" s="1784"/>
      <c r="C68" s="373" t="s">
        <v>1176</v>
      </c>
      <c r="D68" s="2466"/>
      <c r="E68" s="2208"/>
      <c r="F68" s="2387"/>
      <c r="G68" s="404"/>
      <c r="H68" s="1504"/>
      <c r="I68" s="655"/>
      <c r="J68" s="575"/>
      <c r="K68" s="1504"/>
      <c r="L68" s="218"/>
      <c r="M68" s="2174"/>
      <c r="N68" s="338"/>
      <c r="O68" s="1628"/>
      <c r="P68" s="1628"/>
      <c r="AH68" s="1635">
        <v>0</v>
      </c>
    </row>
    <row s="1639" customFormat="1" customHeight="1" ht="18.75" hidden="1">
      <c r="A69" s="1784" t="s">
        <v>262</v>
      </c>
      <c r="B69" s="1784" t="s">
        <v>263</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313</v>
      </c>
      <c r="M69" s="2174"/>
      <c r="N69" s="338"/>
      <c r="O69" s="1628"/>
      <c r="P69" s="1628"/>
      <c r="AH69" s="1635">
        <v>0</v>
      </c>
    </row>
    <row s="1639" customFormat="1" customHeight="1" ht="18.75" hidden="1">
      <c r="A70" s="1784"/>
      <c r="B70" s="1784"/>
      <c r="C70" s="373" t="s">
        <v>1170</v>
      </c>
      <c r="D70" s="2466"/>
      <c r="E70" s="2208"/>
      <c r="F70" s="2387"/>
      <c r="G70" s="2431"/>
      <c r="H70" s="1504"/>
      <c r="I70" s="655" t="s">
        <v>1171</v>
      </c>
      <c r="J70" s="575"/>
      <c r="K70" s="1504"/>
      <c r="L70" s="218"/>
      <c r="M70" s="2174"/>
      <c r="N70" s="338"/>
      <c r="O70" s="1628"/>
      <c r="P70" s="1628"/>
      <c r="AH70" s="1635">
        <v>0</v>
      </c>
    </row>
    <row s="1639" customFormat="1" customHeight="1" ht="0.75" hidden="1">
      <c r="A71" s="1784"/>
      <c r="B71" s="1784"/>
      <c r="C71" s="373" t="s">
        <v>1176</v>
      </c>
      <c r="D71" s="2466"/>
      <c r="E71" s="2208"/>
      <c r="F71" s="2387"/>
      <c r="G71" s="404"/>
      <c r="H71" s="1504"/>
      <c r="I71" s="655"/>
      <c r="J71" s="575"/>
      <c r="K71" s="1504"/>
      <c r="L71" s="218"/>
      <c r="M71" s="2174"/>
      <c r="N71" s="338"/>
      <c r="O71" s="1628"/>
      <c r="P71" s="1628"/>
      <c r="AH71" s="1635">
        <v>0</v>
      </c>
    </row>
    <row s="1639" customFormat="1" customHeight="1" ht="18.75" hidden="1">
      <c r="A72" s="1784" t="s">
        <v>267</v>
      </c>
      <c r="B72" s="1784" t="s">
        <v>268</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313</v>
      </c>
      <c r="M72" s="2174"/>
      <c r="N72" s="338"/>
      <c r="O72" s="1628"/>
      <c r="P72" s="1628"/>
      <c r="AH72" s="1635">
        <v>0</v>
      </c>
    </row>
    <row s="1639" customFormat="1" customHeight="1" ht="18.75" hidden="1">
      <c r="A73" s="1784"/>
      <c r="B73" s="1784"/>
      <c r="C73" s="373" t="s">
        <v>1170</v>
      </c>
      <c r="D73" s="2466"/>
      <c r="E73" s="2208"/>
      <c r="F73" s="2387"/>
      <c r="G73" s="2431"/>
      <c r="H73" s="1504"/>
      <c r="I73" s="655" t="s">
        <v>1171</v>
      </c>
      <c r="J73" s="575"/>
      <c r="K73" s="1504"/>
      <c r="L73" s="218"/>
      <c r="M73" s="2174"/>
      <c r="N73" s="338"/>
      <c r="O73" s="1628"/>
      <c r="P73" s="1628"/>
      <c r="AH73" s="1635">
        <v>0</v>
      </c>
    </row>
    <row s="1639" customFormat="1" customHeight="1" ht="0.75" hidden="1">
      <c r="A74" s="1784"/>
      <c r="B74" s="1784"/>
      <c r="C74" s="373" t="s">
        <v>1176</v>
      </c>
      <c r="D74" s="2466"/>
      <c r="E74" s="2208"/>
      <c r="F74" s="2387"/>
      <c r="G74" s="404"/>
      <c r="H74" s="1504"/>
      <c r="I74" s="655"/>
      <c r="J74" s="575"/>
      <c r="K74" s="1504"/>
      <c r="L74" s="218"/>
      <c r="M74" s="2174"/>
      <c r="N74" s="338"/>
      <c r="O74" s="1628"/>
      <c r="P74" s="1628"/>
      <c r="AH74" s="1635">
        <v>0</v>
      </c>
    </row>
    <row s="1639" customFormat="1" customHeight="1" ht="18.75" hidden="1">
      <c r="A75" s="1784" t="s">
        <v>272</v>
      </c>
      <c r="B75" s="1784" t="s">
        <v>273</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313</v>
      </c>
      <c r="M75" s="2174"/>
      <c r="N75" s="338"/>
      <c r="O75" s="1628"/>
      <c r="P75" s="1628"/>
      <c r="AH75" s="1635">
        <v>0</v>
      </c>
    </row>
    <row s="1639" customFormat="1" customHeight="1" ht="18.75" hidden="1">
      <c r="A76" s="1784"/>
      <c r="B76" s="1784"/>
      <c r="C76" s="373" t="s">
        <v>1170</v>
      </c>
      <c r="D76" s="2466"/>
      <c r="E76" s="2208"/>
      <c r="F76" s="2387"/>
      <c r="G76" s="2431"/>
      <c r="H76" s="1504"/>
      <c r="I76" s="655" t="s">
        <v>1171</v>
      </c>
      <c r="J76" s="575"/>
      <c r="K76" s="1504"/>
      <c r="L76" s="218"/>
      <c r="M76" s="2174"/>
      <c r="N76" s="338"/>
      <c r="O76" s="1628"/>
      <c r="P76" s="1628"/>
      <c r="AH76" s="1635">
        <v>0</v>
      </c>
    </row>
    <row s="1639" customFormat="1" customHeight="1" ht="0.75" hidden="1">
      <c r="A77" s="1784"/>
      <c r="B77" s="1784"/>
      <c r="C77" s="373" t="s">
        <v>1176</v>
      </c>
      <c r="D77" s="2466"/>
      <c r="E77" s="2208"/>
      <c r="F77" s="2387"/>
      <c r="G77" s="404"/>
      <c r="H77" s="1504"/>
      <c r="I77" s="655"/>
      <c r="J77" s="575"/>
      <c r="K77" s="1504"/>
      <c r="L77" s="218"/>
      <c r="M77" s="2174"/>
      <c r="N77" s="338"/>
      <c r="O77" s="1628"/>
      <c r="P77" s="1628"/>
      <c r="AH77" s="1635">
        <v>0</v>
      </c>
    </row>
    <row s="1639" customFormat="1" customHeight="1" ht="18.75" hidden="1">
      <c r="A78" s="1784" t="s">
        <v>277</v>
      </c>
      <c r="B78" s="1784" t="s">
        <v>278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313</v>
      </c>
      <c r="M78" s="2174"/>
      <c r="N78" s="338"/>
      <c r="O78" s="1628"/>
      <c r="P78" s="1628"/>
      <c r="AH78" s="1635">
        <v>0</v>
      </c>
    </row>
    <row s="1639" customFormat="1" customHeight="1" ht="18.75" hidden="1">
      <c r="A79" s="1784"/>
      <c r="B79" s="1784"/>
      <c r="C79" s="373" t="s">
        <v>1170</v>
      </c>
      <c r="D79" s="2466"/>
      <c r="E79" s="2208"/>
      <c r="F79" s="2387"/>
      <c r="G79" s="2431"/>
      <c r="H79" s="1504"/>
      <c r="I79" s="655" t="s">
        <v>1171</v>
      </c>
      <c r="J79" s="575"/>
      <c r="K79" s="1504"/>
      <c r="L79" s="218"/>
      <c r="M79" s="2174"/>
      <c r="N79" s="338"/>
      <c r="O79" s="1628"/>
      <c r="P79" s="1628"/>
      <c r="AH79" s="1635">
        <v>0</v>
      </c>
    </row>
    <row s="1639" customFormat="1" customHeight="1" ht="0.75" hidden="1">
      <c r="A80" s="1784"/>
      <c r="B80" s="1784"/>
      <c r="C80" s="373" t="s">
        <v>1176</v>
      </c>
      <c r="D80" s="2466"/>
      <c r="E80" s="2208"/>
      <c r="F80" s="2387"/>
      <c r="G80" s="404"/>
      <c r="H80" s="1504"/>
      <c r="I80" s="655"/>
      <c r="J80" s="575"/>
      <c r="K80" s="1504"/>
      <c r="L80" s="218"/>
      <c r="M80" s="2174"/>
      <c r="N80" s="338"/>
      <c r="O80" s="1628"/>
      <c r="P80" s="1628"/>
      <c r="AH80" s="1635">
        <v>0</v>
      </c>
    </row>
    <row s="1639" customFormat="1" customHeight="1" ht="18.75" hidden="1">
      <c r="A81" s="1784" t="s">
        <v>282</v>
      </c>
      <c r="B81" s="1784" t="s">
        <v>283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313</v>
      </c>
      <c r="M81" s="2174"/>
      <c r="N81" s="338"/>
      <c r="O81" s="1628"/>
      <c r="P81" s="1628"/>
      <c r="AH81" s="1635">
        <v>0</v>
      </c>
    </row>
    <row s="1639" customFormat="1" customHeight="1" ht="18.75" hidden="1">
      <c r="A82" s="1784"/>
      <c r="B82" s="1784"/>
      <c r="C82" s="373" t="s">
        <v>1170</v>
      </c>
      <c r="D82" s="2466"/>
      <c r="E82" s="2208"/>
      <c r="F82" s="2387"/>
      <c r="G82" s="2431"/>
      <c r="H82" s="1504"/>
      <c r="I82" s="655" t="s">
        <v>1171</v>
      </c>
      <c r="J82" s="575"/>
      <c r="K82" s="1504"/>
      <c r="L82" s="218"/>
      <c r="M82" s="2174"/>
      <c r="N82" s="338"/>
      <c r="O82" s="1628"/>
      <c r="P82" s="1628"/>
      <c r="AH82" s="1635">
        <v>0</v>
      </c>
    </row>
    <row s="1639" customFormat="1" customHeight="1" ht="1.05">
      <c r="A83" s="1784"/>
      <c r="B83" s="1784"/>
      <c r="C83" s="373" t="s">
        <v>1176</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313</v>
      </c>
      <c r="G85" s="202" t="s">
        <v>313</v>
      </c>
      <c r="H85" s="2222" t="s">
        <v>313</v>
      </c>
      <c r="I85" s="2224"/>
      <c r="J85" s="202" t="s">
        <v>313</v>
      </c>
      <c r="K85" s="202" t="s">
        <v>313</v>
      </c>
      <c r="L85" s="405"/>
      <c r="M85" s="349" t="s">
        <v>1177</v>
      </c>
      <c r="N85" s="338"/>
      <c r="AH85" s="378">
        <v>34</v>
      </c>
    </row>
    <row customHeight="1" ht="19.95">
      <c r="A86" s="1784"/>
      <c r="B86" s="1784"/>
      <c r="D86" s="380"/>
      <c r="E86" s="151" t="s">
        <v>90</v>
      </c>
      <c r="F86" s="2464" t="s">
        <v>1178</v>
      </c>
      <c r="G86" s="2464"/>
      <c r="H86" s="2464"/>
      <c r="I86" s="2464"/>
      <c r="J86" s="2464"/>
      <c r="K86" s="2464"/>
      <c r="L86" s="2464"/>
      <c r="M86" s="301"/>
      <c r="N86" s="338"/>
      <c r="AH86" s="378">
        <v>19</v>
      </c>
    </row>
    <row s="1639" customFormat="1" customHeight="1" ht="60.75" hidden="1">
      <c r="A87" s="1784" t="s">
        <v>164</v>
      </c>
      <c r="B87" s="1784" t="s">
        <v>165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1172</v>
      </c>
      <c r="D88" s="2466"/>
      <c r="E88" s="2208"/>
      <c r="F88" s="2387"/>
      <c r="G88" s="2431"/>
      <c r="H88" s="1504"/>
      <c r="I88" s="655" t="s">
        <v>1171</v>
      </c>
      <c r="J88" s="575"/>
      <c r="K88" s="1504"/>
      <c r="L88" s="218"/>
      <c r="M88" s="2174"/>
      <c r="N88" s="338"/>
      <c r="O88" s="1628"/>
      <c r="P88" s="1628"/>
      <c r="AH88" s="1635">
        <v>0</v>
      </c>
    </row>
    <row s="1639" customFormat="1" customHeight="1" ht="0.75" hidden="1">
      <c r="A89" s="1784"/>
      <c r="B89" s="1784"/>
      <c r="C89" s="373" t="s">
        <v>1179</v>
      </c>
      <c r="D89" s="2466"/>
      <c r="E89" s="2208"/>
      <c r="F89" s="2387"/>
      <c r="G89" s="404"/>
      <c r="H89" s="1504"/>
      <c r="I89" s="655"/>
      <c r="J89" s="575"/>
      <c r="K89" s="1504"/>
      <c r="L89" s="218"/>
      <c r="M89" s="2174"/>
      <c r="N89" s="338"/>
      <c r="O89" s="1628"/>
      <c r="P89" s="1628"/>
      <c r="AH89" s="1635">
        <v>0</v>
      </c>
    </row>
    <row s="1639" customFormat="1" customHeight="1" ht="45" hidden="1">
      <c r="A90" s="1784" t="s">
        <v>169</v>
      </c>
      <c r="B90" s="1784" t="s">
        <v>170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313</v>
      </c>
      <c r="M90" s="2175"/>
      <c r="N90" s="338"/>
      <c r="O90" s="1628"/>
      <c r="P90" s="1628"/>
      <c r="AH90" s="1635">
        <v>0</v>
      </c>
    </row>
    <row s="1639" customFormat="1" customHeight="1" ht="18.75" hidden="1">
      <c r="A91" s="1784"/>
      <c r="B91" s="1784"/>
      <c r="C91" s="373" t="s">
        <v>1172</v>
      </c>
      <c r="D91" s="2466"/>
      <c r="E91" s="2208"/>
      <c r="F91" s="2387"/>
      <c r="G91" s="2431"/>
      <c r="H91" s="1504"/>
      <c r="I91" s="655" t="s">
        <v>1171</v>
      </c>
      <c r="J91" s="575"/>
      <c r="K91" s="1504"/>
      <c r="L91" s="218"/>
      <c r="M91" s="1865"/>
      <c r="N91" s="338"/>
      <c r="O91" s="1628"/>
      <c r="P91" s="1628"/>
      <c r="AH91" s="1635">
        <v>0</v>
      </c>
    </row>
    <row s="1639" customFormat="1" customHeight="1" ht="0.75" hidden="1">
      <c r="A92" s="1784"/>
      <c r="B92" s="1784"/>
      <c r="C92" s="373" t="s">
        <v>1179</v>
      </c>
      <c r="D92" s="2466"/>
      <c r="E92" s="2208"/>
      <c r="F92" s="2387"/>
      <c r="G92" s="404"/>
      <c r="H92" s="1504"/>
      <c r="I92" s="655"/>
      <c r="J92" s="575"/>
      <c r="K92" s="1504"/>
      <c r="L92" s="218"/>
      <c r="M92" s="345"/>
      <c r="N92" s="338"/>
      <c r="O92" s="1628"/>
      <c r="P92" s="1628"/>
      <c r="AH92" s="1635">
        <v>0</v>
      </c>
    </row>
    <row s="1639" customFormat="1" customHeight="1" ht="45" hidden="1">
      <c r="A93" s="1784" t="s">
        <v>176</v>
      </c>
      <c r="B93" s="1784" t="s">
        <v>177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313</v>
      </c>
      <c r="M93" s="345"/>
      <c r="N93" s="338"/>
      <c r="O93" s="1628"/>
      <c r="P93" s="1628"/>
      <c r="AH93" s="1635">
        <v>0</v>
      </c>
    </row>
    <row s="1639" customFormat="1" customHeight="1" ht="18.75" hidden="1">
      <c r="A94" s="1784"/>
      <c r="B94" s="1784"/>
      <c r="C94" s="373" t="s">
        <v>1172</v>
      </c>
      <c r="D94" s="2466"/>
      <c r="E94" s="2208"/>
      <c r="F94" s="2387"/>
      <c r="G94" s="2431"/>
      <c r="H94" s="1504"/>
      <c r="I94" s="655" t="s">
        <v>1171</v>
      </c>
      <c r="J94" s="575"/>
      <c r="K94" s="1504"/>
      <c r="L94" s="218"/>
      <c r="M94" s="345"/>
      <c r="N94" s="338"/>
      <c r="O94" s="1628"/>
      <c r="P94" s="1628"/>
      <c r="AH94" s="1635">
        <v>0</v>
      </c>
    </row>
    <row s="1639" customFormat="1" customHeight="1" ht="0.75" hidden="1">
      <c r="A95" s="1784"/>
      <c r="B95" s="1784"/>
      <c r="C95" s="373" t="s">
        <v>1179</v>
      </c>
      <c r="D95" s="2466"/>
      <c r="E95" s="2208"/>
      <c r="F95" s="2387"/>
      <c r="G95" s="404"/>
      <c r="H95" s="1504"/>
      <c r="I95" s="655"/>
      <c r="J95" s="575"/>
      <c r="K95" s="1504"/>
      <c r="L95" s="218"/>
      <c r="M95" s="345"/>
      <c r="N95" s="338"/>
      <c r="O95" s="1628"/>
      <c r="P95" s="1628"/>
      <c r="AH95" s="1635">
        <v>0</v>
      </c>
    </row>
    <row s="1639" customFormat="1" customHeight="1" ht="45" hidden="1">
      <c r="A96" s="1784" t="s">
        <v>182</v>
      </c>
      <c r="B96" s="1784" t="s">
        <v>183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313</v>
      </c>
      <c r="M96" s="345"/>
      <c r="N96" s="338"/>
      <c r="O96" s="1628"/>
      <c r="P96" s="1628"/>
      <c r="AH96" s="1635">
        <v>0</v>
      </c>
    </row>
    <row s="1639" customFormat="1" customHeight="1" ht="18.75" hidden="1">
      <c r="A97" s="1784"/>
      <c r="B97" s="1784"/>
      <c r="C97" s="373" t="s">
        <v>1172</v>
      </c>
      <c r="D97" s="2466"/>
      <c r="E97" s="2208"/>
      <c r="F97" s="2387"/>
      <c r="G97" s="2431"/>
      <c r="H97" s="1504"/>
      <c r="I97" s="655" t="s">
        <v>1171</v>
      </c>
      <c r="J97" s="575"/>
      <c r="K97" s="1504"/>
      <c r="L97" s="218"/>
      <c r="M97" s="345"/>
      <c r="N97" s="338"/>
      <c r="O97" s="1628"/>
      <c r="P97" s="1628"/>
      <c r="AH97" s="1635">
        <v>0</v>
      </c>
    </row>
    <row s="1639" customFormat="1" customHeight="1" ht="0.75" hidden="1">
      <c r="A98" s="1784"/>
      <c r="B98" s="1784"/>
      <c r="C98" s="373" t="s">
        <v>1179</v>
      </c>
      <c r="D98" s="2466"/>
      <c r="E98" s="2208"/>
      <c r="F98" s="2387"/>
      <c r="G98" s="404"/>
      <c r="H98" s="1504"/>
      <c r="I98" s="655"/>
      <c r="J98" s="575"/>
      <c r="K98" s="1504"/>
      <c r="L98" s="218"/>
      <c r="M98" s="345"/>
      <c r="N98" s="338"/>
      <c r="O98" s="1628"/>
      <c r="P98" s="1628"/>
      <c r="AH98" s="1635">
        <v>0</v>
      </c>
    </row>
    <row s="1639" customFormat="1" customHeight="1" ht="18.75" hidden="1">
      <c r="A99" s="1784" t="s">
        <v>188</v>
      </c>
      <c r="B99" s="1784" t="s">
        <v>189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313</v>
      </c>
      <c r="M99" s="345"/>
      <c r="N99" s="338"/>
      <c r="O99" s="1628"/>
      <c r="P99" s="1628"/>
      <c r="AH99" s="1635">
        <v>0</v>
      </c>
    </row>
    <row s="1639" customFormat="1" customHeight="1" ht="18.75" hidden="1">
      <c r="A100" s="1784"/>
      <c r="B100" s="1784"/>
      <c r="C100" s="373" t="s">
        <v>1172</v>
      </c>
      <c r="D100" s="2466"/>
      <c r="E100" s="2208"/>
      <c r="F100" s="2387"/>
      <c r="G100" s="2431"/>
      <c r="H100" s="1504"/>
      <c r="I100" s="655" t="s">
        <v>1171</v>
      </c>
      <c r="J100" s="575"/>
      <c r="K100" s="1504"/>
      <c r="L100" s="218"/>
      <c r="M100" s="345"/>
      <c r="N100" s="338"/>
      <c r="O100" s="1628"/>
      <c r="P100" s="1628"/>
      <c r="AH100" s="1635">
        <v>0</v>
      </c>
    </row>
    <row s="1639" customFormat="1" customHeight="1" ht="0.75" hidden="1">
      <c r="A101" s="1784"/>
      <c r="B101" s="1784"/>
      <c r="C101" s="373" t="s">
        <v>1179</v>
      </c>
      <c r="D101" s="2466"/>
      <c r="E101" s="2208"/>
      <c r="F101" s="2387"/>
      <c r="G101" s="404"/>
      <c r="H101" s="1504"/>
      <c r="I101" s="655"/>
      <c r="J101" s="575"/>
      <c r="K101" s="1504"/>
      <c r="L101" s="218"/>
      <c r="M101" s="345"/>
      <c r="N101" s="338"/>
      <c r="O101" s="1628"/>
      <c r="P101" s="1628"/>
      <c r="AH101" s="1635">
        <v>0</v>
      </c>
    </row>
    <row s="1639" customFormat="1" customHeight="1" ht="18.75" hidden="1">
      <c r="A102" s="1784" t="s">
        <v>194</v>
      </c>
      <c r="B102" s="1784" t="s">
        <v>195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313</v>
      </c>
      <c r="M102" s="345"/>
      <c r="N102" s="338"/>
      <c r="O102" s="1628"/>
      <c r="P102" s="1628"/>
      <c r="AH102" s="1635">
        <v>0</v>
      </c>
    </row>
    <row s="1639" customFormat="1" customHeight="1" ht="18.75" hidden="1">
      <c r="A103" s="1784"/>
      <c r="B103" s="1784"/>
      <c r="C103" s="373" t="s">
        <v>1172</v>
      </c>
      <c r="D103" s="2466"/>
      <c r="E103" s="2208"/>
      <c r="F103" s="2387"/>
      <c r="G103" s="2431"/>
      <c r="H103" s="1504"/>
      <c r="I103" s="655" t="s">
        <v>1171</v>
      </c>
      <c r="J103" s="575"/>
      <c r="K103" s="1504"/>
      <c r="L103" s="218"/>
      <c r="M103" s="345"/>
      <c r="N103" s="338"/>
      <c r="O103" s="1628"/>
      <c r="P103" s="1628"/>
      <c r="AH103" s="1635">
        <v>0</v>
      </c>
    </row>
    <row s="1639" customFormat="1" customHeight="1" ht="0.75" hidden="1">
      <c r="A104" s="1784"/>
      <c r="B104" s="1784"/>
      <c r="C104" s="373" t="s">
        <v>1179</v>
      </c>
      <c r="D104" s="2466"/>
      <c r="E104" s="2208"/>
      <c r="F104" s="2387"/>
      <c r="G104" s="404"/>
      <c r="H104" s="1504"/>
      <c r="I104" s="655"/>
      <c r="J104" s="575"/>
      <c r="K104" s="1504"/>
      <c r="L104" s="218"/>
      <c r="M104" s="345"/>
      <c r="N104" s="338"/>
      <c r="O104" s="1628"/>
      <c r="P104" s="1628"/>
      <c r="AH104" s="1635">
        <v>0</v>
      </c>
    </row>
    <row s="1639" customFormat="1" customHeight="1" ht="18.75" hidden="1">
      <c r="A105" s="1784" t="s">
        <v>200</v>
      </c>
      <c r="B105" s="1784" t="s">
        <v>201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313</v>
      </c>
      <c r="M105" s="345"/>
      <c r="N105" s="338"/>
      <c r="O105" s="1628"/>
      <c r="P105" s="1628"/>
      <c r="AH105" s="1635">
        <v>0</v>
      </c>
    </row>
    <row s="1639" customFormat="1" customHeight="1" ht="18.75" hidden="1">
      <c r="A106" s="1784"/>
      <c r="B106" s="1784"/>
      <c r="C106" s="373" t="s">
        <v>1172</v>
      </c>
      <c r="D106" s="2466"/>
      <c r="E106" s="2208"/>
      <c r="F106" s="2387"/>
      <c r="G106" s="2431"/>
      <c r="H106" s="1504"/>
      <c r="I106" s="655" t="s">
        <v>1171</v>
      </c>
      <c r="J106" s="575"/>
      <c r="K106" s="1504"/>
      <c r="L106" s="218"/>
      <c r="M106" s="345"/>
      <c r="N106" s="338"/>
      <c r="O106" s="1628"/>
      <c r="P106" s="1628"/>
      <c r="AH106" s="1635">
        <v>0</v>
      </c>
    </row>
    <row s="1639" customFormat="1" customHeight="1" ht="0.75" hidden="1">
      <c r="A107" s="1784"/>
      <c r="B107" s="1784"/>
      <c r="C107" s="373" t="s">
        <v>1179</v>
      </c>
      <c r="D107" s="2466"/>
      <c r="E107" s="2208"/>
      <c r="F107" s="2387"/>
      <c r="G107" s="404"/>
      <c r="H107" s="1504"/>
      <c r="I107" s="655"/>
      <c r="J107" s="575"/>
      <c r="K107" s="1504"/>
      <c r="L107" s="218"/>
      <c r="M107" s="345"/>
      <c r="N107" s="338"/>
      <c r="O107" s="1628"/>
      <c r="P107" s="1628"/>
      <c r="AH107" s="1635">
        <v>0</v>
      </c>
    </row>
    <row s="1639" customFormat="1" customHeight="1" ht="18.75" hidden="1">
      <c r="A108" s="1784" t="s">
        <v>206</v>
      </c>
      <c r="B108" s="1784" t="s">
        <v>207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313</v>
      </c>
      <c r="M108" s="345"/>
      <c r="N108" s="338"/>
      <c r="O108" s="1628"/>
      <c r="P108" s="1628"/>
      <c r="AH108" s="1635">
        <v>0</v>
      </c>
    </row>
    <row s="1639" customFormat="1" customHeight="1" ht="18.75" hidden="1">
      <c r="A109" s="1784"/>
      <c r="B109" s="1784"/>
      <c r="C109" s="373" t="s">
        <v>1172</v>
      </c>
      <c r="D109" s="2466"/>
      <c r="E109" s="2208"/>
      <c r="F109" s="2387"/>
      <c r="G109" s="2431"/>
      <c r="H109" s="1504"/>
      <c r="I109" s="655" t="s">
        <v>1171</v>
      </c>
      <c r="J109" s="575"/>
      <c r="K109" s="1504"/>
      <c r="L109" s="218"/>
      <c r="M109" s="345"/>
      <c r="N109" s="338"/>
      <c r="O109" s="1628"/>
      <c r="P109" s="1628"/>
      <c r="AH109" s="1635">
        <v>0</v>
      </c>
    </row>
    <row s="1639" customFormat="1" customHeight="1" ht="0.75" hidden="1">
      <c r="A110" s="1784"/>
      <c r="B110" s="1784"/>
      <c r="C110" s="373" t="s">
        <v>1179</v>
      </c>
      <c r="D110" s="2466"/>
      <c r="E110" s="2208"/>
      <c r="F110" s="2387"/>
      <c r="G110" s="404"/>
      <c r="H110" s="1504"/>
      <c r="I110" s="655"/>
      <c r="J110" s="575"/>
      <c r="K110" s="1504"/>
      <c r="L110" s="218"/>
      <c r="M110" s="345"/>
      <c r="N110" s="338"/>
      <c r="O110" s="1628"/>
      <c r="P110" s="1628"/>
      <c r="AH110" s="1635">
        <v>0</v>
      </c>
    </row>
    <row s="1639" customFormat="1" customHeight="1" ht="18.75" hidden="1">
      <c r="A111" s="1784" t="s">
        <v>212</v>
      </c>
      <c r="B111" s="1784" t="s">
        <v>213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313</v>
      </c>
      <c r="M111" s="345"/>
      <c r="N111" s="338"/>
      <c r="O111" s="1628"/>
      <c r="P111" s="1628"/>
      <c r="AH111" s="1635">
        <v>0</v>
      </c>
    </row>
    <row s="1639" customFormat="1" customHeight="1" ht="18.75" hidden="1">
      <c r="A112" s="1784"/>
      <c r="B112" s="1784"/>
      <c r="C112" s="373" t="s">
        <v>1172</v>
      </c>
      <c r="D112" s="2466"/>
      <c r="E112" s="2208"/>
      <c r="F112" s="2387"/>
      <c r="G112" s="2431"/>
      <c r="H112" s="1504"/>
      <c r="I112" s="655" t="s">
        <v>1171</v>
      </c>
      <c r="J112" s="575"/>
      <c r="K112" s="1504"/>
      <c r="L112" s="218"/>
      <c r="M112" s="345"/>
      <c r="N112" s="338"/>
      <c r="O112" s="1628"/>
      <c r="P112" s="1628"/>
      <c r="AH112" s="1635">
        <v>0</v>
      </c>
    </row>
    <row s="1639" customFormat="1" customHeight="1" ht="0.75" hidden="1">
      <c r="A113" s="1784"/>
      <c r="B113" s="1784"/>
      <c r="C113" s="373" t="s">
        <v>1179</v>
      </c>
      <c r="D113" s="2466"/>
      <c r="E113" s="2208"/>
      <c r="F113" s="2387"/>
      <c r="G113" s="404"/>
      <c r="H113" s="1504"/>
      <c r="I113" s="655"/>
      <c r="J113" s="575"/>
      <c r="K113" s="1504"/>
      <c r="L113" s="218"/>
      <c r="M113" s="345"/>
      <c r="N113" s="338"/>
      <c r="O113" s="1628"/>
      <c r="P113" s="1628"/>
      <c r="AH113" s="1635">
        <v>0</v>
      </c>
    </row>
    <row s="1639" customFormat="1" customHeight="1" ht="18.75" hidden="1">
      <c r="A114" s="1784" t="s">
        <v>232</v>
      </c>
      <c r="B114" s="1784" t="s">
        <v>233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313</v>
      </c>
      <c r="M114" s="345"/>
      <c r="N114" s="338"/>
      <c r="O114" s="1628"/>
      <c r="P114" s="1628"/>
      <c r="AH114" s="1635">
        <v>0</v>
      </c>
    </row>
    <row s="1639" customFormat="1" customHeight="1" ht="18.75" hidden="1">
      <c r="A115" s="1784"/>
      <c r="B115" s="1784"/>
      <c r="C115" s="373" t="s">
        <v>1172</v>
      </c>
      <c r="D115" s="2466"/>
      <c r="E115" s="2208"/>
      <c r="F115" s="2387"/>
      <c r="G115" s="2431"/>
      <c r="H115" s="1504"/>
      <c r="I115" s="655" t="s">
        <v>1171</v>
      </c>
      <c r="J115" s="575"/>
      <c r="K115" s="1504"/>
      <c r="L115" s="218"/>
      <c r="M115" s="345"/>
      <c r="N115" s="338"/>
      <c r="O115" s="1628"/>
      <c r="P115" s="1628"/>
      <c r="AH115" s="1635">
        <v>0</v>
      </c>
    </row>
    <row s="1639" customFormat="1" customHeight="1" ht="0.75" hidden="1">
      <c r="A116" s="1784"/>
      <c r="B116" s="1784"/>
      <c r="C116" s="373" t="s">
        <v>1179</v>
      </c>
      <c r="D116" s="2466"/>
      <c r="E116" s="2208"/>
      <c r="F116" s="2387"/>
      <c r="G116" s="404"/>
      <c r="H116" s="1504"/>
      <c r="I116" s="655"/>
      <c r="J116" s="575"/>
      <c r="K116" s="1504"/>
      <c r="L116" s="218"/>
      <c r="M116" s="345"/>
      <c r="N116" s="338"/>
      <c r="O116" s="1628"/>
      <c r="P116" s="1628"/>
      <c r="AH116" s="1635">
        <v>0</v>
      </c>
    </row>
    <row s="1639" customFormat="1" customHeight="1" ht="18.75" hidden="1">
      <c r="A117" s="1784" t="s">
        <v>237</v>
      </c>
      <c r="B117" s="1784" t="s">
        <v>238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313</v>
      </c>
      <c r="M117" s="345"/>
      <c r="N117" s="338"/>
      <c r="O117" s="1628"/>
      <c r="P117" s="1628"/>
      <c r="AH117" s="1635">
        <v>0</v>
      </c>
    </row>
    <row s="1639" customFormat="1" customHeight="1" ht="18.75" hidden="1">
      <c r="A118" s="1784"/>
      <c r="B118" s="1784"/>
      <c r="C118" s="373" t="s">
        <v>1172</v>
      </c>
      <c r="D118" s="2466"/>
      <c r="E118" s="2208"/>
      <c r="F118" s="2387"/>
      <c r="G118" s="2431"/>
      <c r="H118" s="1504"/>
      <c r="I118" s="655" t="s">
        <v>1171</v>
      </c>
      <c r="J118" s="575"/>
      <c r="K118" s="1504"/>
      <c r="L118" s="218"/>
      <c r="M118" s="345"/>
      <c r="N118" s="338"/>
      <c r="O118" s="1628"/>
      <c r="P118" s="1628"/>
      <c r="AH118" s="1635">
        <v>0</v>
      </c>
    </row>
    <row s="1639" customFormat="1" customHeight="1" ht="0.75" hidden="1">
      <c r="A119" s="1784"/>
      <c r="B119" s="1784"/>
      <c r="C119" s="373" t="s">
        <v>1179</v>
      </c>
      <c r="D119" s="2466"/>
      <c r="E119" s="2208"/>
      <c r="F119" s="2387"/>
      <c r="G119" s="404"/>
      <c r="H119" s="1504"/>
      <c r="I119" s="655"/>
      <c r="J119" s="575"/>
      <c r="K119" s="1504"/>
      <c r="L119" s="218"/>
      <c r="M119" s="345"/>
      <c r="N119" s="338"/>
      <c r="O119" s="1628"/>
      <c r="P119" s="1628"/>
      <c r="AH119" s="1635">
        <v>0</v>
      </c>
    </row>
    <row s="1639" customFormat="1" customHeight="1" ht="18.75" hidden="1">
      <c r="A120" s="1784" t="s">
        <v>242</v>
      </c>
      <c r="B120" s="1784" t="s">
        <v>243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313</v>
      </c>
      <c r="M120" s="345"/>
      <c r="N120" s="338"/>
      <c r="O120" s="1628"/>
      <c r="P120" s="1628"/>
      <c r="AH120" s="1635">
        <v>0</v>
      </c>
    </row>
    <row s="1639" customFormat="1" customHeight="1" ht="18.75" hidden="1">
      <c r="A121" s="1784"/>
      <c r="B121" s="1784"/>
      <c r="C121" s="373" t="s">
        <v>1172</v>
      </c>
      <c r="D121" s="2466"/>
      <c r="E121" s="2208"/>
      <c r="F121" s="2387"/>
      <c r="G121" s="2431"/>
      <c r="H121" s="1504"/>
      <c r="I121" s="655" t="s">
        <v>1171</v>
      </c>
      <c r="J121" s="575"/>
      <c r="K121" s="1504"/>
      <c r="L121" s="218"/>
      <c r="M121" s="345"/>
      <c r="N121" s="338"/>
      <c r="O121" s="1628"/>
      <c r="P121" s="1628"/>
      <c r="AH121" s="1635">
        <v>0</v>
      </c>
    </row>
    <row s="1639" customFormat="1" customHeight="1" ht="0.75" hidden="1">
      <c r="A122" s="1784"/>
      <c r="B122" s="1784"/>
      <c r="C122" s="373" t="s">
        <v>1179</v>
      </c>
      <c r="D122" s="2466"/>
      <c r="E122" s="2208"/>
      <c r="F122" s="2387"/>
      <c r="G122" s="404"/>
      <c r="H122" s="1504"/>
      <c r="I122" s="655"/>
      <c r="J122" s="575"/>
      <c r="K122" s="1504"/>
      <c r="L122" s="218"/>
      <c r="M122" s="345"/>
      <c r="N122" s="338"/>
      <c r="O122" s="1628"/>
      <c r="P122" s="1628"/>
      <c r="AH122" s="1635">
        <v>0</v>
      </c>
    </row>
    <row s="1639" customFormat="1" customHeight="1" ht="18.75" hidden="1">
      <c r="A123" s="1784" t="s">
        <v>247</v>
      </c>
      <c r="B123" s="1784" t="s">
        <v>248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313</v>
      </c>
      <c r="M123" s="345"/>
      <c r="N123" s="338"/>
      <c r="O123" s="1628"/>
      <c r="P123" s="1628"/>
      <c r="AH123" s="1635">
        <v>0</v>
      </c>
    </row>
    <row s="1639" customFormat="1" customHeight="1" ht="18.75" hidden="1">
      <c r="A124" s="1784"/>
      <c r="B124" s="1784"/>
      <c r="C124" s="373" t="s">
        <v>1172</v>
      </c>
      <c r="D124" s="2466"/>
      <c r="E124" s="2208"/>
      <c r="F124" s="2387"/>
      <c r="G124" s="2431"/>
      <c r="H124" s="1504"/>
      <c r="I124" s="655" t="s">
        <v>1171</v>
      </c>
      <c r="J124" s="575"/>
      <c r="K124" s="1504"/>
      <c r="L124" s="218"/>
      <c r="M124" s="345"/>
      <c r="N124" s="338"/>
      <c r="O124" s="1628"/>
      <c r="P124" s="1628"/>
      <c r="AH124" s="1635">
        <v>0</v>
      </c>
    </row>
    <row s="1639" customFormat="1" customHeight="1" ht="0.75" hidden="1">
      <c r="A125" s="1784"/>
      <c r="B125" s="1784"/>
      <c r="C125" s="373" t="s">
        <v>1179</v>
      </c>
      <c r="D125" s="2466"/>
      <c r="E125" s="2208"/>
      <c r="F125" s="2387"/>
      <c r="G125" s="404"/>
      <c r="H125" s="1504"/>
      <c r="I125" s="655"/>
      <c r="J125" s="575"/>
      <c r="K125" s="1504"/>
      <c r="L125" s="218"/>
      <c r="M125" s="345"/>
      <c r="N125" s="338"/>
      <c r="O125" s="1628"/>
      <c r="P125" s="1628"/>
      <c r="AH125" s="1635">
        <v>0</v>
      </c>
    </row>
    <row s="1639" customFormat="1" customHeight="1" ht="18.75" hidden="1">
      <c r="A126" s="1784" t="s">
        <v>252</v>
      </c>
      <c r="B126" s="1784" t="s">
        <v>253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313</v>
      </c>
      <c r="M126" s="345"/>
      <c r="N126" s="338"/>
      <c r="O126" s="1628"/>
      <c r="P126" s="1628"/>
      <c r="AH126" s="1635">
        <v>0</v>
      </c>
    </row>
    <row s="1639" customFormat="1" customHeight="1" ht="18.75" hidden="1">
      <c r="A127" s="1784"/>
      <c r="B127" s="1784"/>
      <c r="C127" s="373" t="s">
        <v>1172</v>
      </c>
      <c r="D127" s="2466"/>
      <c r="E127" s="2208"/>
      <c r="F127" s="2387"/>
      <c r="G127" s="2431"/>
      <c r="H127" s="1504"/>
      <c r="I127" s="655" t="s">
        <v>1171</v>
      </c>
      <c r="J127" s="575"/>
      <c r="K127" s="1504"/>
      <c r="L127" s="218"/>
      <c r="M127" s="345"/>
      <c r="N127" s="338"/>
      <c r="O127" s="1628"/>
      <c r="P127" s="1628"/>
      <c r="AH127" s="1635">
        <v>0</v>
      </c>
    </row>
    <row s="1639" customFormat="1" customHeight="1" ht="0.75" hidden="1">
      <c r="A128" s="1784"/>
      <c r="B128" s="1784"/>
      <c r="C128" s="373" t="s">
        <v>1179</v>
      </c>
      <c r="D128" s="2466"/>
      <c r="E128" s="2208"/>
      <c r="F128" s="2387"/>
      <c r="G128" s="404"/>
      <c r="H128" s="1504"/>
      <c r="I128" s="655"/>
      <c r="J128" s="575"/>
      <c r="K128" s="1504"/>
      <c r="L128" s="218"/>
      <c r="M128" s="345"/>
      <c r="N128" s="338"/>
      <c r="O128" s="1628"/>
      <c r="P128" s="1628"/>
      <c r="AH128" s="1635">
        <v>0</v>
      </c>
    </row>
    <row s="1639" customFormat="1" customHeight="1" ht="18.75" hidden="1">
      <c r="A129" s="1784" t="s">
        <v>257</v>
      </c>
      <c r="B129" s="1784" t="s">
        <v>258</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313</v>
      </c>
      <c r="M129" s="345"/>
      <c r="N129" s="338"/>
      <c r="O129" s="1628"/>
      <c r="P129" s="1628"/>
      <c r="AH129" s="1635">
        <v>0</v>
      </c>
    </row>
    <row s="1639" customFormat="1" customHeight="1" ht="18.75" hidden="1">
      <c r="A130" s="1784"/>
      <c r="B130" s="1784"/>
      <c r="C130" s="373" t="s">
        <v>1172</v>
      </c>
      <c r="D130" s="2466"/>
      <c r="E130" s="2208"/>
      <c r="F130" s="2387"/>
      <c r="G130" s="2431"/>
      <c r="H130" s="1504"/>
      <c r="I130" s="655" t="s">
        <v>1171</v>
      </c>
      <c r="J130" s="575"/>
      <c r="K130" s="1504"/>
      <c r="L130" s="218"/>
      <c r="M130" s="345"/>
      <c r="N130" s="338"/>
      <c r="O130" s="1628"/>
      <c r="P130" s="1628"/>
      <c r="AH130" s="1635">
        <v>0</v>
      </c>
    </row>
    <row s="1639" customFormat="1" customHeight="1" ht="0.75" hidden="1">
      <c r="A131" s="1784"/>
      <c r="B131" s="1784"/>
      <c r="C131" s="373" t="s">
        <v>1179</v>
      </c>
      <c r="D131" s="2466"/>
      <c r="E131" s="2208"/>
      <c r="F131" s="2387"/>
      <c r="G131" s="404"/>
      <c r="H131" s="1504"/>
      <c r="I131" s="655"/>
      <c r="J131" s="575"/>
      <c r="K131" s="1504"/>
      <c r="L131" s="218"/>
      <c r="M131" s="345"/>
      <c r="N131" s="338"/>
      <c r="O131" s="1628"/>
      <c r="P131" s="1628"/>
      <c r="AH131" s="1635">
        <v>0</v>
      </c>
    </row>
    <row s="1639" customFormat="1" customHeight="1" ht="18.75" hidden="1">
      <c r="A132" s="1784" t="s">
        <v>262</v>
      </c>
      <c r="B132" s="1784" t="s">
        <v>263</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313</v>
      </c>
      <c r="M132" s="345"/>
      <c r="N132" s="338"/>
      <c r="O132" s="1628"/>
      <c r="P132" s="1628"/>
      <c r="AH132" s="1635">
        <v>0</v>
      </c>
    </row>
    <row s="1639" customFormat="1" customHeight="1" ht="18.75" hidden="1">
      <c r="A133" s="1784"/>
      <c r="B133" s="1784"/>
      <c r="C133" s="373" t="s">
        <v>1172</v>
      </c>
      <c r="D133" s="2466"/>
      <c r="E133" s="2208"/>
      <c r="F133" s="2387"/>
      <c r="G133" s="2431"/>
      <c r="H133" s="1504"/>
      <c r="I133" s="655" t="s">
        <v>1171</v>
      </c>
      <c r="J133" s="575"/>
      <c r="K133" s="1504"/>
      <c r="L133" s="218"/>
      <c r="M133" s="345"/>
      <c r="N133" s="338"/>
      <c r="O133" s="1628"/>
      <c r="P133" s="1628"/>
      <c r="AH133" s="1635">
        <v>0</v>
      </c>
    </row>
    <row s="1639" customFormat="1" customHeight="1" ht="0.75" hidden="1">
      <c r="A134" s="1784"/>
      <c r="B134" s="1784"/>
      <c r="C134" s="373" t="s">
        <v>1179</v>
      </c>
      <c r="D134" s="2466"/>
      <c r="E134" s="2208"/>
      <c r="F134" s="2387"/>
      <c r="G134" s="404"/>
      <c r="H134" s="1504"/>
      <c r="I134" s="655"/>
      <c r="J134" s="575"/>
      <c r="K134" s="1504"/>
      <c r="L134" s="218"/>
      <c r="M134" s="345"/>
      <c r="N134" s="338"/>
      <c r="O134" s="1628"/>
      <c r="P134" s="1628"/>
      <c r="AH134" s="1635">
        <v>0</v>
      </c>
    </row>
    <row s="1639" customFormat="1" customHeight="1" ht="18.75" hidden="1">
      <c r="A135" s="1784" t="s">
        <v>267</v>
      </c>
      <c r="B135" s="1784" t="s">
        <v>268</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313</v>
      </c>
      <c r="M135" s="345"/>
      <c r="N135" s="338"/>
      <c r="O135" s="1628"/>
      <c r="P135" s="1628"/>
      <c r="AH135" s="1635">
        <v>0</v>
      </c>
    </row>
    <row s="1639" customFormat="1" customHeight="1" ht="18.75" hidden="1">
      <c r="A136" s="1784"/>
      <c r="B136" s="1784"/>
      <c r="C136" s="373" t="s">
        <v>1172</v>
      </c>
      <c r="D136" s="2466"/>
      <c r="E136" s="2208"/>
      <c r="F136" s="2387"/>
      <c r="G136" s="2431"/>
      <c r="H136" s="1504"/>
      <c r="I136" s="655" t="s">
        <v>1171</v>
      </c>
      <c r="J136" s="575"/>
      <c r="K136" s="1504"/>
      <c r="L136" s="218"/>
      <c r="M136" s="345"/>
      <c r="N136" s="338"/>
      <c r="O136" s="1628"/>
      <c r="P136" s="1628"/>
      <c r="AH136" s="1635">
        <v>0</v>
      </c>
    </row>
    <row s="1639" customFormat="1" customHeight="1" ht="0.75" hidden="1">
      <c r="A137" s="1784"/>
      <c r="B137" s="1784"/>
      <c r="C137" s="373" t="s">
        <v>1179</v>
      </c>
      <c r="D137" s="2466"/>
      <c r="E137" s="2208"/>
      <c r="F137" s="2387"/>
      <c r="G137" s="404"/>
      <c r="H137" s="1504"/>
      <c r="I137" s="655"/>
      <c r="J137" s="575"/>
      <c r="K137" s="1504"/>
      <c r="L137" s="218"/>
      <c r="M137" s="345"/>
      <c r="N137" s="338"/>
      <c r="O137" s="1628"/>
      <c r="P137" s="1628"/>
      <c r="AH137" s="1635">
        <v>0</v>
      </c>
    </row>
    <row s="1639" customFormat="1" customHeight="1" ht="18.75" hidden="1">
      <c r="A138" s="1784" t="s">
        <v>272</v>
      </c>
      <c r="B138" s="1784" t="s">
        <v>273</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313</v>
      </c>
      <c r="M138" s="345"/>
      <c r="N138" s="338"/>
      <c r="O138" s="1628"/>
      <c r="P138" s="1628"/>
      <c r="AH138" s="1635">
        <v>0</v>
      </c>
    </row>
    <row s="1639" customFormat="1" customHeight="1" ht="18.75" hidden="1">
      <c r="A139" s="1784"/>
      <c r="B139" s="1784"/>
      <c r="C139" s="373" t="s">
        <v>1172</v>
      </c>
      <c r="D139" s="2466"/>
      <c r="E139" s="2208"/>
      <c r="F139" s="2387"/>
      <c r="G139" s="2431"/>
      <c r="H139" s="1504"/>
      <c r="I139" s="655" t="s">
        <v>1171</v>
      </c>
      <c r="J139" s="575"/>
      <c r="K139" s="1504"/>
      <c r="L139" s="218"/>
      <c r="M139" s="345"/>
      <c r="N139" s="338"/>
      <c r="O139" s="1628"/>
      <c r="P139" s="1628"/>
      <c r="AH139" s="1635">
        <v>0</v>
      </c>
    </row>
    <row s="1639" customFormat="1" customHeight="1" ht="0.75" hidden="1">
      <c r="A140" s="1784"/>
      <c r="B140" s="1784"/>
      <c r="C140" s="373" t="s">
        <v>1179</v>
      </c>
      <c r="D140" s="2466"/>
      <c r="E140" s="2208"/>
      <c r="F140" s="2387"/>
      <c r="G140" s="404"/>
      <c r="H140" s="1504"/>
      <c r="I140" s="655"/>
      <c r="J140" s="575"/>
      <c r="K140" s="1504"/>
      <c r="L140" s="218"/>
      <c r="M140" s="345"/>
      <c r="N140" s="338"/>
      <c r="O140" s="1628"/>
      <c r="P140" s="1628"/>
      <c r="AH140" s="1635">
        <v>0</v>
      </c>
    </row>
    <row s="1639" customFormat="1" customHeight="1" ht="18.75" hidden="1">
      <c r="A141" s="1784" t="s">
        <v>277</v>
      </c>
      <c r="B141" s="1784" t="s">
        <v>278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313</v>
      </c>
      <c r="M141" s="345"/>
      <c r="N141" s="338"/>
      <c r="O141" s="1628"/>
      <c r="P141" s="1628"/>
      <c r="AH141" s="1635">
        <v>0</v>
      </c>
    </row>
    <row s="1639" customFormat="1" customHeight="1" ht="18.75" hidden="1">
      <c r="A142" s="1784"/>
      <c r="B142" s="1784"/>
      <c r="C142" s="373" t="s">
        <v>1172</v>
      </c>
      <c r="D142" s="2466"/>
      <c r="E142" s="2208"/>
      <c r="F142" s="2387"/>
      <c r="G142" s="2431"/>
      <c r="H142" s="1504"/>
      <c r="I142" s="655" t="s">
        <v>1171</v>
      </c>
      <c r="J142" s="575"/>
      <c r="K142" s="1504"/>
      <c r="L142" s="218"/>
      <c r="M142" s="345"/>
      <c r="N142" s="338"/>
      <c r="O142" s="1628"/>
      <c r="P142" s="1628"/>
      <c r="AH142" s="1635">
        <v>0</v>
      </c>
    </row>
    <row s="1639" customFormat="1" customHeight="1" ht="0.75" hidden="1">
      <c r="A143" s="1784"/>
      <c r="B143" s="1784"/>
      <c r="C143" s="373" t="s">
        <v>1179</v>
      </c>
      <c r="D143" s="2466"/>
      <c r="E143" s="2208"/>
      <c r="F143" s="2387"/>
      <c r="G143" s="404"/>
      <c r="H143" s="1504"/>
      <c r="I143" s="655"/>
      <c r="J143" s="575"/>
      <c r="K143" s="1504"/>
      <c r="L143" s="218"/>
      <c r="M143" s="345"/>
      <c r="N143" s="338"/>
      <c r="O143" s="1628"/>
      <c r="P143" s="1628"/>
      <c r="AH143" s="1635">
        <v>0</v>
      </c>
    </row>
    <row s="1639" customFormat="1" customHeight="1" ht="18.75" hidden="1">
      <c r="A144" s="1784" t="s">
        <v>282</v>
      </c>
      <c r="B144" s="1784" t="s">
        <v>283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313</v>
      </c>
      <c r="M144" s="345"/>
      <c r="N144" s="338"/>
      <c r="O144" s="1628"/>
      <c r="P144" s="1628"/>
      <c r="AH144" s="1635">
        <v>0</v>
      </c>
    </row>
    <row s="1639" customFormat="1" customHeight="1" ht="18.75" hidden="1">
      <c r="A145" s="1784"/>
      <c r="B145" s="1784"/>
      <c r="C145" s="373" t="s">
        <v>1172</v>
      </c>
      <c r="D145" s="2466"/>
      <c r="E145" s="2208"/>
      <c r="F145" s="2387"/>
      <c r="G145" s="2431"/>
      <c r="H145" s="1504"/>
      <c r="I145" s="655" t="s">
        <v>1171</v>
      </c>
      <c r="J145" s="575"/>
      <c r="K145" s="1504"/>
      <c r="L145" s="218"/>
      <c r="M145" s="345"/>
      <c r="N145" s="338"/>
      <c r="O145" s="1628"/>
      <c r="P145" s="1628"/>
      <c r="AH145" s="1635">
        <v>0</v>
      </c>
    </row>
    <row s="1639" customFormat="1" customHeight="1" ht="1.05">
      <c r="A146" s="1784"/>
      <c r="B146" s="1784"/>
      <c r="C146" s="373" t="s">
        <v>1179</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164</v>
      </c>
      <c r="B148" s="1784" t="s">
        <v>165</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1172</v>
      </c>
      <c r="D149" s="2466"/>
      <c r="E149" s="2208"/>
      <c r="F149" s="2387"/>
      <c r="G149" s="2431"/>
      <c r="H149" s="1504"/>
      <c r="I149" s="655" t="s">
        <v>1171</v>
      </c>
      <c r="J149" s="575"/>
      <c r="K149" s="1504"/>
      <c r="L149" s="218"/>
      <c r="M149" s="2174"/>
      <c r="N149" s="338"/>
      <c r="O149" s="1628"/>
      <c r="P149" s="1628"/>
      <c r="AH149" s="1635">
        <v>0</v>
      </c>
    </row>
    <row s="1639" customFormat="1" customHeight="1" ht="0.75" hidden="1">
      <c r="A150" s="1784"/>
      <c r="B150" s="1784"/>
      <c r="C150" s="373" t="s">
        <v>1179</v>
      </c>
      <c r="D150" s="2466"/>
      <c r="E150" s="2208"/>
      <c r="F150" s="2387"/>
      <c r="G150" s="404"/>
      <c r="H150" s="1504"/>
      <c r="I150" s="655"/>
      <c r="J150" s="575"/>
      <c r="K150" s="1504"/>
      <c r="L150" s="218"/>
      <c r="M150" s="2174"/>
      <c r="N150" s="338"/>
      <c r="O150" s="1628"/>
      <c r="P150" s="1628"/>
      <c r="AH150" s="1635">
        <v>0</v>
      </c>
    </row>
    <row s="1639" customFormat="1" customHeight="1" ht="45" hidden="1">
      <c r="A151" s="1784" t="s">
        <v>169</v>
      </c>
      <c r="B151" s="1784" t="s">
        <v>170</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313</v>
      </c>
      <c r="M151" s="2175"/>
      <c r="N151" s="338"/>
      <c r="O151" s="1628"/>
      <c r="P151" s="1628"/>
      <c r="AH151" s="1635">
        <v>0</v>
      </c>
    </row>
    <row s="1639" customFormat="1" customHeight="1" ht="18.75" hidden="1">
      <c r="A152" s="1784"/>
      <c r="B152" s="1784"/>
      <c r="C152" s="373" t="s">
        <v>1172</v>
      </c>
      <c r="D152" s="2466"/>
      <c r="E152" s="2208"/>
      <c r="F152" s="2387"/>
      <c r="G152" s="2431"/>
      <c r="H152" s="1504"/>
      <c r="I152" s="655" t="s">
        <v>1171</v>
      </c>
      <c r="J152" s="575"/>
      <c r="K152" s="1504"/>
      <c r="L152" s="218"/>
      <c r="M152" s="1865"/>
      <c r="N152" s="338"/>
      <c r="O152" s="1628"/>
      <c r="P152" s="1628"/>
      <c r="AH152" s="1635">
        <v>0</v>
      </c>
    </row>
    <row s="1639" customFormat="1" customHeight="1" ht="0.75" hidden="1">
      <c r="A153" s="1784"/>
      <c r="B153" s="1784"/>
      <c r="C153" s="373" t="s">
        <v>1179</v>
      </c>
      <c r="D153" s="2466"/>
      <c r="E153" s="2208"/>
      <c r="F153" s="2387"/>
      <c r="G153" s="404"/>
      <c r="H153" s="1504"/>
      <c r="I153" s="655"/>
      <c r="J153" s="575"/>
      <c r="K153" s="1504"/>
      <c r="L153" s="218"/>
      <c r="M153" s="345"/>
      <c r="N153" s="338"/>
      <c r="O153" s="1628"/>
      <c r="P153" s="1628"/>
      <c r="AH153" s="1635">
        <v>0</v>
      </c>
    </row>
    <row s="1639" customFormat="1" customHeight="1" ht="45" hidden="1">
      <c r="A154" s="1784" t="s">
        <v>176</v>
      </c>
      <c r="B154" s="1784" t="s">
        <v>177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313</v>
      </c>
      <c r="M154" s="345"/>
      <c r="N154" s="338"/>
      <c r="O154" s="1628"/>
      <c r="P154" s="1628"/>
      <c r="AH154" s="1635">
        <v>0</v>
      </c>
    </row>
    <row s="1639" customFormat="1" customHeight="1" ht="18.75" hidden="1">
      <c r="A155" s="1784"/>
      <c r="B155" s="1784"/>
      <c r="C155" s="373" t="s">
        <v>1172</v>
      </c>
      <c r="D155" s="2466"/>
      <c r="E155" s="2208"/>
      <c r="F155" s="2387"/>
      <c r="G155" s="2431"/>
      <c r="H155" s="1504"/>
      <c r="I155" s="655" t="s">
        <v>1171</v>
      </c>
      <c r="J155" s="575"/>
      <c r="K155" s="1504"/>
      <c r="L155" s="218"/>
      <c r="M155" s="345"/>
      <c r="N155" s="338"/>
      <c r="O155" s="1628"/>
      <c r="P155" s="1628"/>
      <c r="AH155" s="1635">
        <v>0</v>
      </c>
    </row>
    <row s="1639" customFormat="1" customHeight="1" ht="0.75" hidden="1">
      <c r="A156" s="1784"/>
      <c r="B156" s="1784"/>
      <c r="C156" s="373" t="s">
        <v>1179</v>
      </c>
      <c r="D156" s="2466"/>
      <c r="E156" s="2208"/>
      <c r="F156" s="2387"/>
      <c r="G156" s="404"/>
      <c r="H156" s="1504"/>
      <c r="I156" s="655"/>
      <c r="J156" s="575"/>
      <c r="K156" s="1504"/>
      <c r="L156" s="218"/>
      <c r="M156" s="345"/>
      <c r="N156" s="338"/>
      <c r="O156" s="1628"/>
      <c r="P156" s="1628"/>
      <c r="AH156" s="1635">
        <v>0</v>
      </c>
    </row>
    <row s="1639" customFormat="1" customHeight="1" ht="45" hidden="1">
      <c r="A157" s="1784" t="s">
        <v>182</v>
      </c>
      <c r="B157" s="1784" t="s">
        <v>183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313</v>
      </c>
      <c r="M157" s="345"/>
      <c r="N157" s="338"/>
      <c r="O157" s="1628"/>
      <c r="P157" s="1628"/>
      <c r="AH157" s="1635">
        <v>0</v>
      </c>
    </row>
    <row s="1639" customFormat="1" customHeight="1" ht="18.75" hidden="1">
      <c r="A158" s="1784"/>
      <c r="B158" s="1784"/>
      <c r="C158" s="373" t="s">
        <v>1172</v>
      </c>
      <c r="D158" s="2466"/>
      <c r="E158" s="2208"/>
      <c r="F158" s="2387"/>
      <c r="G158" s="2431"/>
      <c r="H158" s="1504"/>
      <c r="I158" s="655" t="s">
        <v>1171</v>
      </c>
      <c r="J158" s="575"/>
      <c r="K158" s="1504"/>
      <c r="L158" s="218"/>
      <c r="M158" s="345"/>
      <c r="N158" s="338"/>
      <c r="O158" s="1628"/>
      <c r="P158" s="1628"/>
      <c r="AH158" s="1635">
        <v>0</v>
      </c>
    </row>
    <row s="1639" customFormat="1" customHeight="1" ht="0.75" hidden="1">
      <c r="A159" s="1784"/>
      <c r="B159" s="1784"/>
      <c r="C159" s="373" t="s">
        <v>1179</v>
      </c>
      <c r="D159" s="2466"/>
      <c r="E159" s="2208"/>
      <c r="F159" s="2387"/>
      <c r="G159" s="404"/>
      <c r="H159" s="1504"/>
      <c r="I159" s="655"/>
      <c r="J159" s="575"/>
      <c r="K159" s="1504"/>
      <c r="L159" s="218"/>
      <c r="M159" s="345"/>
      <c r="N159" s="338"/>
      <c r="O159" s="1628"/>
      <c r="P159" s="1628"/>
      <c r="AH159" s="1635">
        <v>0</v>
      </c>
    </row>
    <row s="1639" customFormat="1" customHeight="1" ht="18.75" hidden="1">
      <c r="A160" s="1784" t="s">
        <v>188</v>
      </c>
      <c r="B160" s="1784" t="s">
        <v>189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313</v>
      </c>
      <c r="M160" s="345"/>
      <c r="N160" s="338"/>
      <c r="O160" s="1628"/>
      <c r="P160" s="1628"/>
      <c r="AH160" s="1635">
        <v>0</v>
      </c>
    </row>
    <row s="1639" customFormat="1" customHeight="1" ht="18.75" hidden="1">
      <c r="A161" s="1784"/>
      <c r="B161" s="1784"/>
      <c r="C161" s="373" t="s">
        <v>1172</v>
      </c>
      <c r="D161" s="2466"/>
      <c r="E161" s="2208"/>
      <c r="F161" s="2387"/>
      <c r="G161" s="2431"/>
      <c r="H161" s="1504"/>
      <c r="I161" s="655" t="s">
        <v>1171</v>
      </c>
      <c r="J161" s="575"/>
      <c r="K161" s="1504"/>
      <c r="L161" s="218"/>
      <c r="M161" s="345"/>
      <c r="N161" s="338"/>
      <c r="O161" s="1628"/>
      <c r="P161" s="1628"/>
      <c r="AH161" s="1635">
        <v>0</v>
      </c>
    </row>
    <row s="1639" customFormat="1" customHeight="1" ht="0.75" hidden="1">
      <c r="A162" s="1784"/>
      <c r="B162" s="1784"/>
      <c r="C162" s="373" t="s">
        <v>1179</v>
      </c>
      <c r="D162" s="2466"/>
      <c r="E162" s="2208"/>
      <c r="F162" s="2387"/>
      <c r="G162" s="404"/>
      <c r="H162" s="1504"/>
      <c r="I162" s="655"/>
      <c r="J162" s="575"/>
      <c r="K162" s="1504"/>
      <c r="L162" s="218"/>
      <c r="M162" s="345"/>
      <c r="N162" s="338"/>
      <c r="O162" s="1628"/>
      <c r="P162" s="1628"/>
      <c r="AH162" s="1635">
        <v>0</v>
      </c>
    </row>
    <row s="1639" customFormat="1" customHeight="1" ht="18.75" hidden="1">
      <c r="A163" s="1784" t="s">
        <v>194</v>
      </c>
      <c r="B163" s="1784" t="s">
        <v>195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313</v>
      </c>
      <c r="M163" s="345"/>
      <c r="N163" s="338"/>
      <c r="O163" s="1628"/>
      <c r="P163" s="1628"/>
      <c r="AH163" s="1635">
        <v>0</v>
      </c>
    </row>
    <row s="1639" customFormat="1" customHeight="1" ht="18.75" hidden="1">
      <c r="A164" s="1784"/>
      <c r="B164" s="1784"/>
      <c r="C164" s="373" t="s">
        <v>1172</v>
      </c>
      <c r="D164" s="2466"/>
      <c r="E164" s="2208"/>
      <c r="F164" s="2387"/>
      <c r="G164" s="2431"/>
      <c r="H164" s="1504"/>
      <c r="I164" s="655" t="s">
        <v>1171</v>
      </c>
      <c r="J164" s="575"/>
      <c r="K164" s="1504"/>
      <c r="L164" s="218"/>
      <c r="M164" s="345"/>
      <c r="N164" s="338"/>
      <c r="O164" s="1628"/>
      <c r="P164" s="1628"/>
      <c r="AH164" s="1635">
        <v>0</v>
      </c>
    </row>
    <row s="1639" customFormat="1" customHeight="1" ht="0.75" hidden="1">
      <c r="A165" s="1784"/>
      <c r="B165" s="1784"/>
      <c r="C165" s="373" t="s">
        <v>1179</v>
      </c>
      <c r="D165" s="2466"/>
      <c r="E165" s="2208"/>
      <c r="F165" s="2387"/>
      <c r="G165" s="404"/>
      <c r="H165" s="1504"/>
      <c r="I165" s="655"/>
      <c r="J165" s="575"/>
      <c r="K165" s="1504"/>
      <c r="L165" s="218"/>
      <c r="M165" s="345"/>
      <c r="N165" s="338"/>
      <c r="O165" s="1628"/>
      <c r="P165" s="1628"/>
      <c r="AH165" s="1635">
        <v>0</v>
      </c>
    </row>
    <row s="1639" customFormat="1" customHeight="1" ht="18.75" hidden="1">
      <c r="A166" s="1784" t="s">
        <v>200</v>
      </c>
      <c r="B166" s="1784" t="s">
        <v>201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313</v>
      </c>
      <c r="M166" s="345"/>
      <c r="N166" s="338"/>
      <c r="O166" s="1628"/>
      <c r="P166" s="1628"/>
      <c r="AH166" s="1635">
        <v>0</v>
      </c>
    </row>
    <row s="1639" customFormat="1" customHeight="1" ht="18.75" hidden="1">
      <c r="A167" s="1784"/>
      <c r="B167" s="1784"/>
      <c r="C167" s="373" t="s">
        <v>1172</v>
      </c>
      <c r="D167" s="2466"/>
      <c r="E167" s="2208"/>
      <c r="F167" s="2387"/>
      <c r="G167" s="2431"/>
      <c r="H167" s="1504"/>
      <c r="I167" s="655" t="s">
        <v>1171</v>
      </c>
      <c r="J167" s="575"/>
      <c r="K167" s="1504"/>
      <c r="L167" s="218"/>
      <c r="M167" s="345"/>
      <c r="N167" s="338"/>
      <c r="O167" s="1628"/>
      <c r="P167" s="1628"/>
      <c r="AH167" s="1635">
        <v>0</v>
      </c>
    </row>
    <row s="1639" customFormat="1" customHeight="1" ht="0.75" hidden="1">
      <c r="A168" s="1784"/>
      <c r="B168" s="1784"/>
      <c r="C168" s="373" t="s">
        <v>1179</v>
      </c>
      <c r="D168" s="2466"/>
      <c r="E168" s="2208"/>
      <c r="F168" s="2387"/>
      <c r="G168" s="404"/>
      <c r="H168" s="1504"/>
      <c r="I168" s="655"/>
      <c r="J168" s="575"/>
      <c r="K168" s="1504"/>
      <c r="L168" s="218"/>
      <c r="M168" s="345"/>
      <c r="N168" s="338"/>
      <c r="O168" s="1628"/>
      <c r="P168" s="1628"/>
      <c r="AH168" s="1635">
        <v>0</v>
      </c>
    </row>
    <row s="1639" customFormat="1" customHeight="1" ht="18.75" hidden="1">
      <c r="A169" s="1784" t="s">
        <v>206</v>
      </c>
      <c r="B169" s="1784" t="s">
        <v>207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313</v>
      </c>
      <c r="M169" s="345"/>
      <c r="N169" s="338"/>
      <c r="O169" s="1628"/>
      <c r="P169" s="1628"/>
      <c r="AH169" s="1635">
        <v>0</v>
      </c>
    </row>
    <row s="1639" customFormat="1" customHeight="1" ht="18.75" hidden="1">
      <c r="A170" s="1784"/>
      <c r="B170" s="1784"/>
      <c r="C170" s="373" t="s">
        <v>1172</v>
      </c>
      <c r="D170" s="2466"/>
      <c r="E170" s="2208"/>
      <c r="F170" s="2387"/>
      <c r="G170" s="2431"/>
      <c r="H170" s="1504"/>
      <c r="I170" s="655" t="s">
        <v>1171</v>
      </c>
      <c r="J170" s="575"/>
      <c r="K170" s="1504"/>
      <c r="L170" s="218"/>
      <c r="M170" s="345"/>
      <c r="N170" s="338"/>
      <c r="O170" s="1628"/>
      <c r="P170" s="1628"/>
      <c r="AH170" s="1635">
        <v>0</v>
      </c>
    </row>
    <row s="1639" customFormat="1" customHeight="1" ht="0.75" hidden="1">
      <c r="A171" s="1784"/>
      <c r="B171" s="1784"/>
      <c r="C171" s="373" t="s">
        <v>1179</v>
      </c>
      <c r="D171" s="2466"/>
      <c r="E171" s="2208"/>
      <c r="F171" s="2387"/>
      <c r="G171" s="404"/>
      <c r="H171" s="1504"/>
      <c r="I171" s="655"/>
      <c r="J171" s="575"/>
      <c r="K171" s="1504"/>
      <c r="L171" s="218"/>
      <c r="M171" s="345"/>
      <c r="N171" s="338"/>
      <c r="O171" s="1628"/>
      <c r="P171" s="1628"/>
      <c r="AH171" s="1635">
        <v>0</v>
      </c>
    </row>
    <row s="1639" customFormat="1" customHeight="1" ht="18.75" hidden="1">
      <c r="A172" s="1784" t="s">
        <v>212</v>
      </c>
      <c r="B172" s="1784" t="s">
        <v>213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313</v>
      </c>
      <c r="M172" s="345"/>
      <c r="N172" s="338"/>
      <c r="O172" s="1628"/>
      <c r="P172" s="1628"/>
      <c r="AH172" s="1635">
        <v>0</v>
      </c>
    </row>
    <row s="1639" customFormat="1" customHeight="1" ht="18.75" hidden="1">
      <c r="A173" s="1784"/>
      <c r="B173" s="1784"/>
      <c r="C173" s="373" t="s">
        <v>1172</v>
      </c>
      <c r="D173" s="2466"/>
      <c r="E173" s="2208"/>
      <c r="F173" s="2387"/>
      <c r="G173" s="2431"/>
      <c r="H173" s="1504"/>
      <c r="I173" s="655" t="s">
        <v>1171</v>
      </c>
      <c r="J173" s="575"/>
      <c r="K173" s="1504"/>
      <c r="L173" s="218"/>
      <c r="M173" s="345"/>
      <c r="N173" s="338"/>
      <c r="O173" s="1628"/>
      <c r="P173" s="1628"/>
      <c r="AH173" s="1635">
        <v>0</v>
      </c>
    </row>
    <row s="1639" customFormat="1" customHeight="1" ht="0.75" hidden="1">
      <c r="A174" s="1784"/>
      <c r="B174" s="1784"/>
      <c r="C174" s="373" t="s">
        <v>1179</v>
      </c>
      <c r="D174" s="2466"/>
      <c r="E174" s="2208"/>
      <c r="F174" s="2387"/>
      <c r="G174" s="404"/>
      <c r="H174" s="1504"/>
      <c r="I174" s="655"/>
      <c r="J174" s="575"/>
      <c r="K174" s="1504"/>
      <c r="L174" s="218"/>
      <c r="M174" s="345"/>
      <c r="N174" s="338"/>
      <c r="O174" s="1628"/>
      <c r="P174" s="1628"/>
      <c r="AH174" s="1635">
        <v>0</v>
      </c>
    </row>
    <row s="1639" customFormat="1" customHeight="1" ht="18.75" hidden="1">
      <c r="A175" s="1784" t="s">
        <v>232</v>
      </c>
      <c r="B175" s="1784" t="s">
        <v>233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313</v>
      </c>
      <c r="M175" s="345"/>
      <c r="N175" s="338"/>
      <c r="O175" s="1628"/>
      <c r="P175" s="1628"/>
      <c r="AH175" s="1635">
        <v>0</v>
      </c>
    </row>
    <row s="1639" customFormat="1" customHeight="1" ht="18.75" hidden="1">
      <c r="A176" s="1784"/>
      <c r="B176" s="1784"/>
      <c r="C176" s="373" t="s">
        <v>1172</v>
      </c>
      <c r="D176" s="2466"/>
      <c r="E176" s="2208"/>
      <c r="F176" s="2387"/>
      <c r="G176" s="2431"/>
      <c r="H176" s="1504"/>
      <c r="I176" s="655" t="s">
        <v>1171</v>
      </c>
      <c r="J176" s="575"/>
      <c r="K176" s="1504"/>
      <c r="L176" s="218"/>
      <c r="M176" s="345"/>
      <c r="N176" s="338"/>
      <c r="O176" s="1628"/>
      <c r="P176" s="1628"/>
      <c r="AH176" s="1635">
        <v>0</v>
      </c>
    </row>
    <row s="1639" customFormat="1" customHeight="1" ht="0.75" hidden="1">
      <c r="A177" s="1784"/>
      <c r="B177" s="1784"/>
      <c r="C177" s="373" t="s">
        <v>1179</v>
      </c>
      <c r="D177" s="2466"/>
      <c r="E177" s="2208"/>
      <c r="F177" s="2387"/>
      <c r="G177" s="404"/>
      <c r="H177" s="1504"/>
      <c r="I177" s="655"/>
      <c r="J177" s="575"/>
      <c r="K177" s="1504"/>
      <c r="L177" s="218"/>
      <c r="M177" s="345"/>
      <c r="N177" s="338"/>
      <c r="O177" s="1628"/>
      <c r="P177" s="1628"/>
      <c r="AH177" s="1635">
        <v>0</v>
      </c>
    </row>
    <row s="1639" customFormat="1" customHeight="1" ht="18.75" hidden="1">
      <c r="A178" s="1784" t="s">
        <v>237</v>
      </c>
      <c r="B178" s="1784" t="s">
        <v>238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313</v>
      </c>
      <c r="M178" s="345"/>
      <c r="N178" s="338"/>
      <c r="O178" s="1628"/>
      <c r="P178" s="1628"/>
      <c r="AH178" s="1635">
        <v>0</v>
      </c>
    </row>
    <row s="1639" customFormat="1" customHeight="1" ht="18.75" hidden="1">
      <c r="A179" s="1784"/>
      <c r="B179" s="1784"/>
      <c r="C179" s="373" t="s">
        <v>1172</v>
      </c>
      <c r="D179" s="2466"/>
      <c r="E179" s="2208"/>
      <c r="F179" s="2387"/>
      <c r="G179" s="2431"/>
      <c r="H179" s="1504"/>
      <c r="I179" s="655" t="s">
        <v>1171</v>
      </c>
      <c r="J179" s="575"/>
      <c r="K179" s="1504"/>
      <c r="L179" s="218"/>
      <c r="M179" s="345"/>
      <c r="N179" s="338"/>
      <c r="O179" s="1628"/>
      <c r="P179" s="1628"/>
      <c r="AH179" s="1635">
        <v>0</v>
      </c>
    </row>
    <row s="1639" customFormat="1" customHeight="1" ht="0.75" hidden="1">
      <c r="A180" s="1784"/>
      <c r="B180" s="1784"/>
      <c r="C180" s="373" t="s">
        <v>1179</v>
      </c>
      <c r="D180" s="2466"/>
      <c r="E180" s="2208"/>
      <c r="F180" s="2387"/>
      <c r="G180" s="404"/>
      <c r="H180" s="1504"/>
      <c r="I180" s="655"/>
      <c r="J180" s="575"/>
      <c r="K180" s="1504"/>
      <c r="L180" s="218"/>
      <c r="M180" s="345"/>
      <c r="N180" s="338"/>
      <c r="O180" s="1628"/>
      <c r="P180" s="1628"/>
      <c r="AH180" s="1635">
        <v>0</v>
      </c>
    </row>
    <row s="1639" customFormat="1" customHeight="1" ht="18.75" hidden="1">
      <c r="A181" s="1784" t="s">
        <v>242</v>
      </c>
      <c r="B181" s="1784" t="s">
        <v>243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313</v>
      </c>
      <c r="M181" s="345"/>
      <c r="N181" s="338"/>
      <c r="O181" s="1628"/>
      <c r="P181" s="1628"/>
      <c r="AH181" s="1635">
        <v>0</v>
      </c>
    </row>
    <row s="1639" customFormat="1" customHeight="1" ht="18.75" hidden="1">
      <c r="A182" s="1784"/>
      <c r="B182" s="1784"/>
      <c r="C182" s="373" t="s">
        <v>1172</v>
      </c>
      <c r="D182" s="2466"/>
      <c r="E182" s="2208"/>
      <c r="F182" s="2387"/>
      <c r="G182" s="2431"/>
      <c r="H182" s="1504"/>
      <c r="I182" s="655" t="s">
        <v>1171</v>
      </c>
      <c r="J182" s="575"/>
      <c r="K182" s="1504"/>
      <c r="L182" s="218"/>
      <c r="M182" s="345"/>
      <c r="N182" s="338"/>
      <c r="O182" s="1628"/>
      <c r="P182" s="1628"/>
      <c r="AH182" s="1635">
        <v>0</v>
      </c>
    </row>
    <row s="1639" customFormat="1" customHeight="1" ht="0.75" hidden="1">
      <c r="A183" s="1784"/>
      <c r="B183" s="1784"/>
      <c r="C183" s="373" t="s">
        <v>1179</v>
      </c>
      <c r="D183" s="2466"/>
      <c r="E183" s="2208"/>
      <c r="F183" s="2387"/>
      <c r="G183" s="404"/>
      <c r="H183" s="1504"/>
      <c r="I183" s="655"/>
      <c r="J183" s="575"/>
      <c r="K183" s="1504"/>
      <c r="L183" s="218"/>
      <c r="M183" s="345"/>
      <c r="N183" s="338"/>
      <c r="O183" s="1628"/>
      <c r="P183" s="1628"/>
      <c r="AH183" s="1635">
        <v>0</v>
      </c>
    </row>
    <row s="1639" customFormat="1" customHeight="1" ht="18.75" hidden="1">
      <c r="A184" s="1784" t="s">
        <v>247</v>
      </c>
      <c r="B184" s="1784" t="s">
        <v>248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313</v>
      </c>
      <c r="M184" s="345"/>
      <c r="N184" s="338"/>
      <c r="O184" s="1628"/>
      <c r="P184" s="1628"/>
      <c r="AH184" s="1635">
        <v>0</v>
      </c>
    </row>
    <row s="1639" customFormat="1" customHeight="1" ht="18.75" hidden="1">
      <c r="A185" s="1784"/>
      <c r="B185" s="1784"/>
      <c r="C185" s="373" t="s">
        <v>1172</v>
      </c>
      <c r="D185" s="2466"/>
      <c r="E185" s="2208"/>
      <c r="F185" s="2387"/>
      <c r="G185" s="2431"/>
      <c r="H185" s="1504"/>
      <c r="I185" s="655" t="s">
        <v>1171</v>
      </c>
      <c r="J185" s="575"/>
      <c r="K185" s="1504"/>
      <c r="L185" s="218"/>
      <c r="M185" s="345"/>
      <c r="N185" s="338"/>
      <c r="O185" s="1628"/>
      <c r="P185" s="1628"/>
      <c r="AH185" s="1635">
        <v>0</v>
      </c>
    </row>
    <row s="1639" customFormat="1" customHeight="1" ht="0.75" hidden="1">
      <c r="A186" s="1784"/>
      <c r="B186" s="1784"/>
      <c r="C186" s="373" t="s">
        <v>1179</v>
      </c>
      <c r="D186" s="2466"/>
      <c r="E186" s="2208"/>
      <c r="F186" s="2387"/>
      <c r="G186" s="404"/>
      <c r="H186" s="1504"/>
      <c r="I186" s="655"/>
      <c r="J186" s="575"/>
      <c r="K186" s="1504"/>
      <c r="L186" s="218"/>
      <c r="M186" s="345"/>
      <c r="N186" s="338"/>
      <c r="O186" s="1628"/>
      <c r="P186" s="1628"/>
      <c r="AH186" s="1635">
        <v>0</v>
      </c>
    </row>
    <row s="1639" customFormat="1" customHeight="1" ht="18.75" hidden="1">
      <c r="A187" s="1784" t="s">
        <v>252</v>
      </c>
      <c r="B187" s="1784" t="s">
        <v>253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313</v>
      </c>
      <c r="M187" s="345"/>
      <c r="N187" s="338"/>
      <c r="O187" s="1628"/>
      <c r="P187" s="1628"/>
      <c r="AH187" s="1635">
        <v>0</v>
      </c>
    </row>
    <row s="1639" customFormat="1" customHeight="1" ht="18.75" hidden="1">
      <c r="A188" s="1784"/>
      <c r="B188" s="1784"/>
      <c r="C188" s="373" t="s">
        <v>1172</v>
      </c>
      <c r="D188" s="2466"/>
      <c r="E188" s="2208"/>
      <c r="F188" s="2387"/>
      <c r="G188" s="2431"/>
      <c r="H188" s="1504"/>
      <c r="I188" s="655" t="s">
        <v>1171</v>
      </c>
      <c r="J188" s="575"/>
      <c r="K188" s="1504"/>
      <c r="L188" s="218"/>
      <c r="M188" s="345"/>
      <c r="N188" s="338"/>
      <c r="O188" s="1628"/>
      <c r="P188" s="1628"/>
      <c r="AH188" s="1635">
        <v>0</v>
      </c>
    </row>
    <row s="1639" customFormat="1" customHeight="1" ht="0.75" hidden="1">
      <c r="A189" s="1784"/>
      <c r="B189" s="1784"/>
      <c r="C189" s="373" t="s">
        <v>1179</v>
      </c>
      <c r="D189" s="2466"/>
      <c r="E189" s="2208"/>
      <c r="F189" s="2387"/>
      <c r="G189" s="404"/>
      <c r="H189" s="1504"/>
      <c r="I189" s="655"/>
      <c r="J189" s="575"/>
      <c r="K189" s="1504"/>
      <c r="L189" s="218"/>
      <c r="M189" s="345"/>
      <c r="N189" s="338"/>
      <c r="O189" s="1628"/>
      <c r="P189" s="1628"/>
      <c r="AH189" s="1635">
        <v>0</v>
      </c>
    </row>
    <row s="1639" customFormat="1" customHeight="1" ht="18.75" hidden="1">
      <c r="A190" s="1784" t="s">
        <v>257</v>
      </c>
      <c r="B190" s="1784" t="s">
        <v>258</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313</v>
      </c>
      <c r="M190" s="345"/>
      <c r="N190" s="338"/>
      <c r="O190" s="1628"/>
      <c r="P190" s="1628"/>
      <c r="AH190" s="1635">
        <v>0</v>
      </c>
    </row>
    <row s="1639" customFormat="1" customHeight="1" ht="18.75" hidden="1">
      <c r="A191" s="1784"/>
      <c r="B191" s="1784"/>
      <c r="C191" s="373" t="s">
        <v>1172</v>
      </c>
      <c r="D191" s="2466"/>
      <c r="E191" s="2208"/>
      <c r="F191" s="2387"/>
      <c r="G191" s="2431"/>
      <c r="H191" s="1504"/>
      <c r="I191" s="655" t="s">
        <v>1171</v>
      </c>
      <c r="J191" s="575"/>
      <c r="K191" s="1504"/>
      <c r="L191" s="218"/>
      <c r="M191" s="345"/>
      <c r="N191" s="338"/>
      <c r="O191" s="1628"/>
      <c r="P191" s="1628"/>
      <c r="AH191" s="1635">
        <v>0</v>
      </c>
    </row>
    <row s="1639" customFormat="1" customHeight="1" ht="0.75" hidden="1">
      <c r="A192" s="1784"/>
      <c r="B192" s="1784"/>
      <c r="C192" s="373" t="s">
        <v>1179</v>
      </c>
      <c r="D192" s="2466"/>
      <c r="E192" s="2208"/>
      <c r="F192" s="2387"/>
      <c r="G192" s="404"/>
      <c r="H192" s="1504"/>
      <c r="I192" s="655"/>
      <c r="J192" s="575"/>
      <c r="K192" s="1504"/>
      <c r="L192" s="218"/>
      <c r="M192" s="345"/>
      <c r="N192" s="338"/>
      <c r="O192" s="1628"/>
      <c r="P192" s="1628"/>
      <c r="AH192" s="1635">
        <v>0</v>
      </c>
    </row>
    <row s="1639" customFormat="1" customHeight="1" ht="18.75" hidden="1">
      <c r="A193" s="1784" t="s">
        <v>262</v>
      </c>
      <c r="B193" s="1784" t="s">
        <v>263</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313</v>
      </c>
      <c r="M193" s="345"/>
      <c r="N193" s="338"/>
      <c r="O193" s="1628"/>
      <c r="P193" s="1628"/>
      <c r="AH193" s="1635">
        <v>0</v>
      </c>
    </row>
    <row s="1639" customFormat="1" customHeight="1" ht="18.75" hidden="1">
      <c r="A194" s="1784"/>
      <c r="B194" s="1784"/>
      <c r="C194" s="373" t="s">
        <v>1172</v>
      </c>
      <c r="D194" s="2466"/>
      <c r="E194" s="2208"/>
      <c r="F194" s="2387"/>
      <c r="G194" s="2431"/>
      <c r="H194" s="1504"/>
      <c r="I194" s="655" t="s">
        <v>1171</v>
      </c>
      <c r="J194" s="575"/>
      <c r="K194" s="1504"/>
      <c r="L194" s="218"/>
      <c r="M194" s="345"/>
      <c r="N194" s="338"/>
      <c r="O194" s="1628"/>
      <c r="P194" s="1628"/>
      <c r="AH194" s="1635">
        <v>0</v>
      </c>
    </row>
    <row s="1639" customFormat="1" customHeight="1" ht="0.75" hidden="1">
      <c r="A195" s="1784"/>
      <c r="B195" s="1784"/>
      <c r="C195" s="373" t="s">
        <v>1179</v>
      </c>
      <c r="D195" s="2466"/>
      <c r="E195" s="2208"/>
      <c r="F195" s="2387"/>
      <c r="G195" s="404"/>
      <c r="H195" s="1504"/>
      <c r="I195" s="655"/>
      <c r="J195" s="575"/>
      <c r="K195" s="1504"/>
      <c r="L195" s="218"/>
      <c r="M195" s="345"/>
      <c r="N195" s="338"/>
      <c r="O195" s="1628"/>
      <c r="P195" s="1628"/>
      <c r="AH195" s="1635">
        <v>0</v>
      </c>
    </row>
    <row s="1639" customFormat="1" customHeight="1" ht="18.75" hidden="1">
      <c r="A196" s="1784" t="s">
        <v>267</v>
      </c>
      <c r="B196" s="1784" t="s">
        <v>268</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313</v>
      </c>
      <c r="M196" s="345"/>
      <c r="N196" s="338"/>
      <c r="O196" s="1628"/>
      <c r="P196" s="1628"/>
      <c r="AH196" s="1635">
        <v>0</v>
      </c>
    </row>
    <row s="1639" customFormat="1" customHeight="1" ht="18.75" hidden="1">
      <c r="A197" s="1784"/>
      <c r="B197" s="1784"/>
      <c r="C197" s="373" t="s">
        <v>1172</v>
      </c>
      <c r="D197" s="2466"/>
      <c r="E197" s="2208"/>
      <c r="F197" s="2387"/>
      <c r="G197" s="2431"/>
      <c r="H197" s="1504"/>
      <c r="I197" s="655" t="s">
        <v>1171</v>
      </c>
      <c r="J197" s="575"/>
      <c r="K197" s="1504"/>
      <c r="L197" s="218"/>
      <c r="M197" s="345"/>
      <c r="N197" s="338"/>
      <c r="O197" s="1628"/>
      <c r="P197" s="1628"/>
      <c r="AH197" s="1635">
        <v>0</v>
      </c>
    </row>
    <row s="1639" customFormat="1" customHeight="1" ht="0.75" hidden="1">
      <c r="A198" s="1784"/>
      <c r="B198" s="1784"/>
      <c r="C198" s="373" t="s">
        <v>1179</v>
      </c>
      <c r="D198" s="2466"/>
      <c r="E198" s="2208"/>
      <c r="F198" s="2387"/>
      <c r="G198" s="404"/>
      <c r="H198" s="1504"/>
      <c r="I198" s="655"/>
      <c r="J198" s="575"/>
      <c r="K198" s="1504"/>
      <c r="L198" s="218"/>
      <c r="M198" s="345"/>
      <c r="N198" s="338"/>
      <c r="O198" s="1628"/>
      <c r="P198" s="1628"/>
      <c r="AH198" s="1635">
        <v>0</v>
      </c>
    </row>
    <row s="1639" customFormat="1" customHeight="1" ht="18.75" hidden="1">
      <c r="A199" s="1784" t="s">
        <v>272</v>
      </c>
      <c r="B199" s="1784" t="s">
        <v>273</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313</v>
      </c>
      <c r="M199" s="345"/>
      <c r="N199" s="338"/>
      <c r="O199" s="1628"/>
      <c r="P199" s="1628"/>
      <c r="AH199" s="1635">
        <v>0</v>
      </c>
    </row>
    <row s="1639" customFormat="1" customHeight="1" ht="18.75" hidden="1">
      <c r="A200" s="1784"/>
      <c r="B200" s="1784"/>
      <c r="C200" s="373" t="s">
        <v>1172</v>
      </c>
      <c r="D200" s="2466"/>
      <c r="E200" s="2208"/>
      <c r="F200" s="2387"/>
      <c r="G200" s="2431"/>
      <c r="H200" s="1504"/>
      <c r="I200" s="655" t="s">
        <v>1171</v>
      </c>
      <c r="J200" s="575"/>
      <c r="K200" s="1504"/>
      <c r="L200" s="218"/>
      <c r="M200" s="345"/>
      <c r="N200" s="338"/>
      <c r="O200" s="1628"/>
      <c r="P200" s="1628"/>
      <c r="AH200" s="1635">
        <v>0</v>
      </c>
    </row>
    <row s="1639" customFormat="1" customHeight="1" ht="0.75" hidden="1">
      <c r="A201" s="1784"/>
      <c r="B201" s="1784"/>
      <c r="C201" s="373" t="s">
        <v>1179</v>
      </c>
      <c r="D201" s="2466"/>
      <c r="E201" s="2208"/>
      <c r="F201" s="2387"/>
      <c r="G201" s="404"/>
      <c r="H201" s="1504"/>
      <c r="I201" s="655"/>
      <c r="J201" s="575"/>
      <c r="K201" s="1504"/>
      <c r="L201" s="218"/>
      <c r="M201" s="345"/>
      <c r="N201" s="338"/>
      <c r="O201" s="1628"/>
      <c r="P201" s="1628"/>
      <c r="AH201" s="1635">
        <v>0</v>
      </c>
    </row>
    <row s="1639" customFormat="1" customHeight="1" ht="18.75" hidden="1">
      <c r="A202" s="1784" t="s">
        <v>277</v>
      </c>
      <c r="B202" s="1784" t="s">
        <v>278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313</v>
      </c>
      <c r="M202" s="345"/>
      <c r="N202" s="338"/>
      <c r="O202" s="1628"/>
      <c r="P202" s="1628"/>
      <c r="AH202" s="1635">
        <v>0</v>
      </c>
    </row>
    <row s="1639" customFormat="1" customHeight="1" ht="18.75" hidden="1">
      <c r="A203" s="1784"/>
      <c r="B203" s="1784"/>
      <c r="C203" s="373" t="s">
        <v>1172</v>
      </c>
      <c r="D203" s="2466"/>
      <c r="E203" s="2208"/>
      <c r="F203" s="2387"/>
      <c r="G203" s="2431"/>
      <c r="H203" s="1504"/>
      <c r="I203" s="655" t="s">
        <v>1171</v>
      </c>
      <c r="J203" s="575"/>
      <c r="K203" s="1504"/>
      <c r="L203" s="218"/>
      <c r="M203" s="345"/>
      <c r="N203" s="338"/>
      <c r="O203" s="1628"/>
      <c r="P203" s="1628"/>
      <c r="AH203" s="1635">
        <v>0</v>
      </c>
    </row>
    <row s="1639" customFormat="1" customHeight="1" ht="0.75" hidden="1">
      <c r="A204" s="1784"/>
      <c r="B204" s="1784"/>
      <c r="C204" s="373" t="s">
        <v>1179</v>
      </c>
      <c r="D204" s="2466"/>
      <c r="E204" s="2208"/>
      <c r="F204" s="2387"/>
      <c r="G204" s="404"/>
      <c r="H204" s="1504"/>
      <c r="I204" s="655"/>
      <c r="J204" s="575"/>
      <c r="K204" s="1504"/>
      <c r="L204" s="218"/>
      <c r="M204" s="345"/>
      <c r="N204" s="338"/>
      <c r="O204" s="1628"/>
      <c r="P204" s="1628"/>
      <c r="AH204" s="1635">
        <v>0</v>
      </c>
    </row>
    <row s="1639" customFormat="1" customHeight="1" ht="18.75" hidden="1">
      <c r="A205" s="1784" t="s">
        <v>282</v>
      </c>
      <c r="B205" s="1784" t="s">
        <v>283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313</v>
      </c>
      <c r="M205" s="345"/>
      <c r="N205" s="338"/>
      <c r="O205" s="1628"/>
      <c r="P205" s="1628"/>
      <c r="AH205" s="1635">
        <v>0</v>
      </c>
    </row>
    <row s="1639" customFormat="1" customHeight="1" ht="18.75" hidden="1">
      <c r="A206" s="1784"/>
      <c r="B206" s="1784"/>
      <c r="C206" s="373" t="s">
        <v>1172</v>
      </c>
      <c r="D206" s="2466"/>
      <c r="E206" s="2208"/>
      <c r="F206" s="2387"/>
      <c r="G206" s="2431"/>
      <c r="H206" s="1504"/>
      <c r="I206" s="655" t="s">
        <v>1171</v>
      </c>
      <c r="J206" s="575"/>
      <c r="K206" s="1504"/>
      <c r="L206" s="218"/>
      <c r="M206" s="345"/>
      <c r="N206" s="338"/>
      <c r="O206" s="1628"/>
      <c r="P206" s="1628"/>
      <c r="AH206" s="1635">
        <v>0</v>
      </c>
    </row>
    <row s="1639" customFormat="1" customHeight="1" ht="1.05">
      <c r="A207" s="1784"/>
      <c r="B207" s="1784"/>
      <c r="C207" s="373" t="s">
        <v>1179</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164</v>
      </c>
      <c r="B209" s="1784" t="s">
        <v>165</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1172</v>
      </c>
      <c r="D210" s="2466"/>
      <c r="E210" s="2208"/>
      <c r="F210" s="2387"/>
      <c r="G210" s="2431"/>
      <c r="H210" s="1504"/>
      <c r="I210" s="655" t="s">
        <v>1171</v>
      </c>
      <c r="J210" s="575"/>
      <c r="K210" s="1504"/>
      <c r="L210" s="218"/>
      <c r="M210" s="2174"/>
      <c r="N210" s="338"/>
      <c r="O210" s="1628"/>
      <c r="P210" s="1628"/>
      <c r="AH210" s="1635">
        <v>0</v>
      </c>
    </row>
    <row s="1639" customFormat="1" customHeight="1" ht="0.75" hidden="1">
      <c r="A211" s="1784"/>
      <c r="B211" s="1784"/>
      <c r="C211" s="373" t="s">
        <v>1179</v>
      </c>
      <c r="D211" s="2466"/>
      <c r="E211" s="2208"/>
      <c r="F211" s="2387"/>
      <c r="G211" s="404"/>
      <c r="H211" s="1504"/>
      <c r="I211" s="655"/>
      <c r="J211" s="575"/>
      <c r="K211" s="1504"/>
      <c r="L211" s="218"/>
      <c r="M211" s="2174"/>
      <c r="N211" s="338"/>
      <c r="O211" s="1628"/>
      <c r="P211" s="1628"/>
      <c r="AH211" s="1635">
        <v>0</v>
      </c>
    </row>
    <row s="1639" customFormat="1" customHeight="1" ht="45" hidden="1">
      <c r="A212" s="1784" t="s">
        <v>169</v>
      </c>
      <c r="B212" s="1784" t="s">
        <v>170</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313</v>
      </c>
      <c r="M212" s="2175"/>
      <c r="N212" s="338"/>
      <c r="O212" s="1628"/>
      <c r="P212" s="1628"/>
      <c r="AH212" s="1635">
        <v>0</v>
      </c>
    </row>
    <row s="1639" customFormat="1" customHeight="1" ht="18.75" hidden="1">
      <c r="A213" s="1784"/>
      <c r="B213" s="1784"/>
      <c r="C213" s="373" t="s">
        <v>1172</v>
      </c>
      <c r="D213" s="2466"/>
      <c r="E213" s="2208"/>
      <c r="F213" s="2387"/>
      <c r="G213" s="2431"/>
      <c r="H213" s="1504"/>
      <c r="I213" s="655" t="s">
        <v>1171</v>
      </c>
      <c r="J213" s="575"/>
      <c r="K213" s="1504"/>
      <c r="L213" s="218"/>
      <c r="M213" s="1865"/>
      <c r="N213" s="338"/>
      <c r="O213" s="1628"/>
      <c r="P213" s="1628"/>
      <c r="AH213" s="1635">
        <v>0</v>
      </c>
    </row>
    <row s="1639" customFormat="1" customHeight="1" ht="0.75" hidden="1">
      <c r="A214" s="1784"/>
      <c r="B214" s="1784"/>
      <c r="C214" s="373" t="s">
        <v>1179</v>
      </c>
      <c r="D214" s="2466"/>
      <c r="E214" s="2208"/>
      <c r="F214" s="2387"/>
      <c r="G214" s="404"/>
      <c r="H214" s="1504"/>
      <c r="I214" s="655"/>
      <c r="J214" s="575"/>
      <c r="K214" s="1504"/>
      <c r="L214" s="218"/>
      <c r="M214" s="345"/>
      <c r="N214" s="338"/>
      <c r="O214" s="1628"/>
      <c r="P214" s="1628"/>
      <c r="AH214" s="1635">
        <v>0</v>
      </c>
    </row>
    <row s="1639" customFormat="1" customHeight="1" ht="45" hidden="1">
      <c r="A215" s="1784" t="s">
        <v>176</v>
      </c>
      <c r="B215" s="1784" t="s">
        <v>177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313</v>
      </c>
      <c r="M215" s="345"/>
      <c r="N215" s="338"/>
      <c r="O215" s="1628"/>
      <c r="P215" s="1628"/>
      <c r="AH215" s="1635">
        <v>0</v>
      </c>
    </row>
    <row s="1639" customFormat="1" customHeight="1" ht="18.75" hidden="1">
      <c r="A216" s="1784"/>
      <c r="B216" s="1784"/>
      <c r="C216" s="373" t="s">
        <v>1172</v>
      </c>
      <c r="D216" s="2466"/>
      <c r="E216" s="2208"/>
      <c r="F216" s="2387"/>
      <c r="G216" s="2431"/>
      <c r="H216" s="1504"/>
      <c r="I216" s="655" t="s">
        <v>1171</v>
      </c>
      <c r="J216" s="575"/>
      <c r="K216" s="1504"/>
      <c r="L216" s="218"/>
      <c r="M216" s="345"/>
      <c r="N216" s="338"/>
      <c r="O216" s="1628"/>
      <c r="P216" s="1628"/>
      <c r="AH216" s="1635">
        <v>0</v>
      </c>
    </row>
    <row s="1639" customFormat="1" customHeight="1" ht="0.75" hidden="1">
      <c r="A217" s="1784"/>
      <c r="B217" s="1784"/>
      <c r="C217" s="373" t="s">
        <v>1179</v>
      </c>
      <c r="D217" s="2466"/>
      <c r="E217" s="2208"/>
      <c r="F217" s="2387"/>
      <c r="G217" s="404"/>
      <c r="H217" s="1504"/>
      <c r="I217" s="655"/>
      <c r="J217" s="575"/>
      <c r="K217" s="1504"/>
      <c r="L217" s="218"/>
      <c r="M217" s="345"/>
      <c r="N217" s="338"/>
      <c r="O217" s="1628"/>
      <c r="P217" s="1628"/>
      <c r="AH217" s="1635">
        <v>0</v>
      </c>
    </row>
    <row s="1639" customFormat="1" customHeight="1" ht="45" hidden="1">
      <c r="A218" s="1784" t="s">
        <v>182</v>
      </c>
      <c r="B218" s="1784" t="s">
        <v>183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313</v>
      </c>
      <c r="M218" s="345"/>
      <c r="N218" s="338"/>
      <c r="O218" s="1628"/>
      <c r="P218" s="1628"/>
      <c r="AH218" s="1635">
        <v>0</v>
      </c>
    </row>
    <row s="1639" customFormat="1" customHeight="1" ht="18.75" hidden="1">
      <c r="A219" s="1784"/>
      <c r="B219" s="1784"/>
      <c r="C219" s="373" t="s">
        <v>1172</v>
      </c>
      <c r="D219" s="2466"/>
      <c r="E219" s="2208"/>
      <c r="F219" s="2387"/>
      <c r="G219" s="2431"/>
      <c r="H219" s="1504"/>
      <c r="I219" s="655" t="s">
        <v>1171</v>
      </c>
      <c r="J219" s="575"/>
      <c r="K219" s="1504"/>
      <c r="L219" s="218"/>
      <c r="M219" s="345"/>
      <c r="N219" s="338"/>
      <c r="O219" s="1628"/>
      <c r="P219" s="1628"/>
      <c r="AH219" s="1635">
        <v>0</v>
      </c>
    </row>
    <row s="1639" customFormat="1" customHeight="1" ht="0.75" hidden="1">
      <c r="A220" s="1784"/>
      <c r="B220" s="1784"/>
      <c r="C220" s="373" t="s">
        <v>1179</v>
      </c>
      <c r="D220" s="2466"/>
      <c r="E220" s="2208"/>
      <c r="F220" s="2387"/>
      <c r="G220" s="404"/>
      <c r="H220" s="1504"/>
      <c r="I220" s="655"/>
      <c r="J220" s="575"/>
      <c r="K220" s="1504"/>
      <c r="L220" s="218"/>
      <c r="M220" s="345"/>
      <c r="N220" s="338"/>
      <c r="O220" s="1628"/>
      <c r="P220" s="1628"/>
      <c r="AH220" s="1635">
        <v>0</v>
      </c>
    </row>
    <row s="1639" customFormat="1" customHeight="1" ht="18.75" hidden="1">
      <c r="A221" s="1784" t="s">
        <v>188</v>
      </c>
      <c r="B221" s="1784" t="s">
        <v>189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313</v>
      </c>
      <c r="M221" s="345"/>
      <c r="N221" s="338"/>
      <c r="O221" s="1628"/>
      <c r="P221" s="1628"/>
      <c r="AH221" s="1635">
        <v>0</v>
      </c>
    </row>
    <row s="1639" customFormat="1" customHeight="1" ht="18.75" hidden="1">
      <c r="A222" s="1784"/>
      <c r="B222" s="1784"/>
      <c r="C222" s="373" t="s">
        <v>1172</v>
      </c>
      <c r="D222" s="2466"/>
      <c r="E222" s="2208"/>
      <c r="F222" s="2387"/>
      <c r="G222" s="2431"/>
      <c r="H222" s="1504"/>
      <c r="I222" s="655" t="s">
        <v>1171</v>
      </c>
      <c r="J222" s="575"/>
      <c r="K222" s="1504"/>
      <c r="L222" s="218"/>
      <c r="M222" s="345"/>
      <c r="N222" s="338"/>
      <c r="O222" s="1628"/>
      <c r="P222" s="1628"/>
      <c r="AH222" s="1635">
        <v>0</v>
      </c>
    </row>
    <row s="1639" customFormat="1" customHeight="1" ht="0.75" hidden="1">
      <c r="A223" s="1784"/>
      <c r="B223" s="1784"/>
      <c r="C223" s="373" t="s">
        <v>1179</v>
      </c>
      <c r="D223" s="2466"/>
      <c r="E223" s="2208"/>
      <c r="F223" s="2387"/>
      <c r="G223" s="404"/>
      <c r="H223" s="1504"/>
      <c r="I223" s="655"/>
      <c r="J223" s="575"/>
      <c r="K223" s="1504"/>
      <c r="L223" s="218"/>
      <c r="M223" s="345"/>
      <c r="N223" s="338"/>
      <c r="O223" s="1628"/>
      <c r="P223" s="1628"/>
      <c r="AH223" s="1635">
        <v>0</v>
      </c>
    </row>
    <row s="1639" customFormat="1" customHeight="1" ht="18.75" hidden="1">
      <c r="A224" s="1784" t="s">
        <v>194</v>
      </c>
      <c r="B224" s="1784" t="s">
        <v>195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313</v>
      </c>
      <c r="M224" s="345"/>
      <c r="N224" s="338"/>
      <c r="O224" s="1628"/>
      <c r="P224" s="1628"/>
      <c r="AH224" s="1635">
        <v>0</v>
      </c>
    </row>
    <row s="1639" customFormat="1" customHeight="1" ht="18.75" hidden="1">
      <c r="A225" s="1784"/>
      <c r="B225" s="1784"/>
      <c r="C225" s="373" t="s">
        <v>1172</v>
      </c>
      <c r="D225" s="2466"/>
      <c r="E225" s="2208"/>
      <c r="F225" s="2387"/>
      <c r="G225" s="2431"/>
      <c r="H225" s="1504"/>
      <c r="I225" s="655" t="s">
        <v>1171</v>
      </c>
      <c r="J225" s="575"/>
      <c r="K225" s="1504"/>
      <c r="L225" s="218"/>
      <c r="M225" s="345"/>
      <c r="N225" s="338"/>
      <c r="O225" s="1628"/>
      <c r="P225" s="1628"/>
      <c r="AH225" s="1635">
        <v>0</v>
      </c>
    </row>
    <row s="1639" customFormat="1" customHeight="1" ht="0.75" hidden="1">
      <c r="A226" s="1784"/>
      <c r="B226" s="1784"/>
      <c r="C226" s="373" t="s">
        <v>1179</v>
      </c>
      <c r="D226" s="2466"/>
      <c r="E226" s="2208"/>
      <c r="F226" s="2387"/>
      <c r="G226" s="404"/>
      <c r="H226" s="1504"/>
      <c r="I226" s="655"/>
      <c r="J226" s="575"/>
      <c r="K226" s="1504"/>
      <c r="L226" s="218"/>
      <c r="M226" s="345"/>
      <c r="N226" s="338"/>
      <c r="O226" s="1628"/>
      <c r="P226" s="1628"/>
      <c r="AH226" s="1635">
        <v>0</v>
      </c>
    </row>
    <row s="1639" customFormat="1" customHeight="1" ht="18.75" hidden="1">
      <c r="A227" s="1784" t="s">
        <v>200</v>
      </c>
      <c r="B227" s="1784" t="s">
        <v>201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313</v>
      </c>
      <c r="M227" s="345"/>
      <c r="N227" s="338"/>
      <c r="O227" s="1628"/>
      <c r="P227" s="1628"/>
      <c r="AH227" s="1635">
        <v>0</v>
      </c>
    </row>
    <row s="1639" customFormat="1" customHeight="1" ht="18.75" hidden="1">
      <c r="A228" s="1784"/>
      <c r="B228" s="1784"/>
      <c r="C228" s="373" t="s">
        <v>1172</v>
      </c>
      <c r="D228" s="2466"/>
      <c r="E228" s="2208"/>
      <c r="F228" s="2387"/>
      <c r="G228" s="2431"/>
      <c r="H228" s="1504"/>
      <c r="I228" s="655" t="s">
        <v>1171</v>
      </c>
      <c r="J228" s="575"/>
      <c r="K228" s="1504"/>
      <c r="L228" s="218"/>
      <c r="M228" s="345"/>
      <c r="N228" s="338"/>
      <c r="O228" s="1628"/>
      <c r="P228" s="1628"/>
      <c r="AH228" s="1635">
        <v>0</v>
      </c>
    </row>
    <row s="1639" customFormat="1" customHeight="1" ht="0.75" hidden="1">
      <c r="A229" s="1784"/>
      <c r="B229" s="1784"/>
      <c r="C229" s="373" t="s">
        <v>1179</v>
      </c>
      <c r="D229" s="2466"/>
      <c r="E229" s="2208"/>
      <c r="F229" s="2387"/>
      <c r="G229" s="404"/>
      <c r="H229" s="1504"/>
      <c r="I229" s="655"/>
      <c r="J229" s="575"/>
      <c r="K229" s="1504"/>
      <c r="L229" s="218"/>
      <c r="M229" s="345"/>
      <c r="N229" s="338"/>
      <c r="O229" s="1628"/>
      <c r="P229" s="1628"/>
      <c r="AH229" s="1635">
        <v>0</v>
      </c>
    </row>
    <row s="1639" customFormat="1" customHeight="1" ht="18.75" hidden="1">
      <c r="A230" s="1784" t="s">
        <v>206</v>
      </c>
      <c r="B230" s="1784" t="s">
        <v>207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313</v>
      </c>
      <c r="M230" s="345"/>
      <c r="N230" s="338"/>
      <c r="O230" s="1628"/>
      <c r="P230" s="1628"/>
      <c r="AH230" s="1635">
        <v>0</v>
      </c>
    </row>
    <row s="1639" customFormat="1" customHeight="1" ht="18.75" hidden="1">
      <c r="A231" s="1784"/>
      <c r="B231" s="1784"/>
      <c r="C231" s="373" t="s">
        <v>1172</v>
      </c>
      <c r="D231" s="2466"/>
      <c r="E231" s="2208"/>
      <c r="F231" s="2387"/>
      <c r="G231" s="2431"/>
      <c r="H231" s="1504"/>
      <c r="I231" s="655" t="s">
        <v>1171</v>
      </c>
      <c r="J231" s="575"/>
      <c r="K231" s="1504"/>
      <c r="L231" s="218"/>
      <c r="M231" s="345"/>
      <c r="N231" s="338"/>
      <c r="O231" s="1628"/>
      <c r="P231" s="1628"/>
      <c r="AH231" s="1635">
        <v>0</v>
      </c>
    </row>
    <row s="1639" customFormat="1" customHeight="1" ht="0.75" hidden="1">
      <c r="A232" s="1784"/>
      <c r="B232" s="1784"/>
      <c r="C232" s="373" t="s">
        <v>1179</v>
      </c>
      <c r="D232" s="2466"/>
      <c r="E232" s="2208"/>
      <c r="F232" s="2387"/>
      <c r="G232" s="404"/>
      <c r="H232" s="1504"/>
      <c r="I232" s="655"/>
      <c r="J232" s="575"/>
      <c r="K232" s="1504"/>
      <c r="L232" s="218"/>
      <c r="M232" s="345"/>
      <c r="N232" s="338"/>
      <c r="O232" s="1628"/>
      <c r="P232" s="1628"/>
      <c r="AH232" s="1635">
        <v>0</v>
      </c>
    </row>
    <row s="1639" customFormat="1" customHeight="1" ht="18.75" hidden="1">
      <c r="A233" s="1784" t="s">
        <v>212</v>
      </c>
      <c r="B233" s="1784" t="s">
        <v>213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313</v>
      </c>
      <c r="M233" s="345"/>
      <c r="N233" s="338"/>
      <c r="O233" s="1628"/>
      <c r="P233" s="1628"/>
      <c r="AH233" s="1635">
        <v>0</v>
      </c>
    </row>
    <row s="1639" customFormat="1" customHeight="1" ht="18.75" hidden="1">
      <c r="A234" s="1784"/>
      <c r="B234" s="1784"/>
      <c r="C234" s="373" t="s">
        <v>1172</v>
      </c>
      <c r="D234" s="2466"/>
      <c r="E234" s="2208"/>
      <c r="F234" s="2387"/>
      <c r="G234" s="2431"/>
      <c r="H234" s="1504"/>
      <c r="I234" s="655" t="s">
        <v>1171</v>
      </c>
      <c r="J234" s="575"/>
      <c r="K234" s="1504"/>
      <c r="L234" s="218"/>
      <c r="M234" s="345"/>
      <c r="N234" s="338"/>
      <c r="O234" s="1628"/>
      <c r="P234" s="1628"/>
      <c r="AH234" s="1635">
        <v>0</v>
      </c>
    </row>
    <row s="1639" customFormat="1" customHeight="1" ht="0.75" hidden="1">
      <c r="A235" s="1784"/>
      <c r="B235" s="1784"/>
      <c r="C235" s="373" t="s">
        <v>1179</v>
      </c>
      <c r="D235" s="2466"/>
      <c r="E235" s="2208"/>
      <c r="F235" s="2387"/>
      <c r="G235" s="404"/>
      <c r="H235" s="1504"/>
      <c r="I235" s="655"/>
      <c r="J235" s="575"/>
      <c r="K235" s="1504"/>
      <c r="L235" s="218"/>
      <c r="M235" s="345"/>
      <c r="N235" s="338"/>
      <c r="O235" s="1628"/>
      <c r="P235" s="1628"/>
      <c r="AH235" s="1635">
        <v>0</v>
      </c>
    </row>
    <row s="1639" customFormat="1" customHeight="1" ht="18.75" hidden="1">
      <c r="A236" s="1784" t="s">
        <v>232</v>
      </c>
      <c r="B236" s="1784" t="s">
        <v>233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313</v>
      </c>
      <c r="M236" s="345"/>
      <c r="N236" s="338"/>
      <c r="O236" s="1628"/>
      <c r="P236" s="1628"/>
      <c r="AH236" s="1635">
        <v>0</v>
      </c>
    </row>
    <row s="1639" customFormat="1" customHeight="1" ht="18.75" hidden="1">
      <c r="A237" s="1784"/>
      <c r="B237" s="1784"/>
      <c r="C237" s="373" t="s">
        <v>1172</v>
      </c>
      <c r="D237" s="2466"/>
      <c r="E237" s="2208"/>
      <c r="F237" s="2387"/>
      <c r="G237" s="2431"/>
      <c r="H237" s="1504"/>
      <c r="I237" s="655" t="s">
        <v>1171</v>
      </c>
      <c r="J237" s="575"/>
      <c r="K237" s="1504"/>
      <c r="L237" s="218"/>
      <c r="M237" s="345"/>
      <c r="N237" s="338"/>
      <c r="O237" s="1628"/>
      <c r="P237" s="1628"/>
      <c r="AH237" s="1635">
        <v>0</v>
      </c>
    </row>
    <row s="1639" customFormat="1" customHeight="1" ht="0.75" hidden="1">
      <c r="A238" s="1784"/>
      <c r="B238" s="1784"/>
      <c r="C238" s="373" t="s">
        <v>1179</v>
      </c>
      <c r="D238" s="2466"/>
      <c r="E238" s="2208"/>
      <c r="F238" s="2387"/>
      <c r="G238" s="404"/>
      <c r="H238" s="1504"/>
      <c r="I238" s="655"/>
      <c r="J238" s="575"/>
      <c r="K238" s="1504"/>
      <c r="L238" s="218"/>
      <c r="M238" s="345"/>
      <c r="N238" s="338"/>
      <c r="O238" s="1628"/>
      <c r="P238" s="1628"/>
      <c r="AH238" s="1635">
        <v>0</v>
      </c>
    </row>
    <row s="1639" customFormat="1" customHeight="1" ht="18.75" hidden="1">
      <c r="A239" s="1784" t="s">
        <v>237</v>
      </c>
      <c r="B239" s="1784" t="s">
        <v>238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313</v>
      </c>
      <c r="M239" s="345"/>
      <c r="N239" s="338"/>
      <c r="O239" s="1628"/>
      <c r="P239" s="1628"/>
      <c r="AH239" s="1635">
        <v>0</v>
      </c>
    </row>
    <row s="1639" customFormat="1" customHeight="1" ht="18.75" hidden="1">
      <c r="A240" s="1784"/>
      <c r="B240" s="1784"/>
      <c r="C240" s="373" t="s">
        <v>1172</v>
      </c>
      <c r="D240" s="2466"/>
      <c r="E240" s="2208"/>
      <c r="F240" s="2387"/>
      <c r="G240" s="2431"/>
      <c r="H240" s="1504"/>
      <c r="I240" s="655" t="s">
        <v>1171</v>
      </c>
      <c r="J240" s="575"/>
      <c r="K240" s="1504"/>
      <c r="L240" s="218"/>
      <c r="M240" s="345"/>
      <c r="N240" s="338"/>
      <c r="O240" s="1628"/>
      <c r="P240" s="1628"/>
      <c r="AH240" s="1635">
        <v>0</v>
      </c>
    </row>
    <row s="1639" customFormat="1" customHeight="1" ht="0.75" hidden="1">
      <c r="A241" s="1784"/>
      <c r="B241" s="1784"/>
      <c r="C241" s="373" t="s">
        <v>1179</v>
      </c>
      <c r="D241" s="2466"/>
      <c r="E241" s="2208"/>
      <c r="F241" s="2387"/>
      <c r="G241" s="404"/>
      <c r="H241" s="1504"/>
      <c r="I241" s="655"/>
      <c r="J241" s="575"/>
      <c r="K241" s="1504"/>
      <c r="L241" s="218"/>
      <c r="M241" s="345"/>
      <c r="N241" s="338"/>
      <c r="O241" s="1628"/>
      <c r="P241" s="1628"/>
      <c r="AH241" s="1635">
        <v>0</v>
      </c>
    </row>
    <row s="1639" customFormat="1" customHeight="1" ht="18.75" hidden="1">
      <c r="A242" s="1784" t="s">
        <v>242</v>
      </c>
      <c r="B242" s="1784" t="s">
        <v>243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313</v>
      </c>
      <c r="M242" s="345"/>
      <c r="N242" s="338"/>
      <c r="O242" s="1628"/>
      <c r="P242" s="1628"/>
      <c r="AH242" s="1635">
        <v>0</v>
      </c>
    </row>
    <row s="1639" customFormat="1" customHeight="1" ht="18.75" hidden="1">
      <c r="A243" s="1784"/>
      <c r="B243" s="1784"/>
      <c r="C243" s="373" t="s">
        <v>1172</v>
      </c>
      <c r="D243" s="2466"/>
      <c r="E243" s="2208"/>
      <c r="F243" s="2387"/>
      <c r="G243" s="2431"/>
      <c r="H243" s="1504"/>
      <c r="I243" s="655" t="s">
        <v>1171</v>
      </c>
      <c r="J243" s="575"/>
      <c r="K243" s="1504"/>
      <c r="L243" s="218"/>
      <c r="M243" s="345"/>
      <c r="N243" s="338"/>
      <c r="O243" s="1628"/>
      <c r="P243" s="1628"/>
      <c r="AH243" s="1635">
        <v>0</v>
      </c>
    </row>
    <row s="1639" customFormat="1" customHeight="1" ht="0.75" hidden="1">
      <c r="A244" s="1784"/>
      <c r="B244" s="1784"/>
      <c r="C244" s="373" t="s">
        <v>1179</v>
      </c>
      <c r="D244" s="2466"/>
      <c r="E244" s="2208"/>
      <c r="F244" s="2387"/>
      <c r="G244" s="404"/>
      <c r="H244" s="1504"/>
      <c r="I244" s="655"/>
      <c r="J244" s="575"/>
      <c r="K244" s="1504"/>
      <c r="L244" s="218"/>
      <c r="M244" s="345"/>
      <c r="N244" s="338"/>
      <c r="O244" s="1628"/>
      <c r="P244" s="1628"/>
      <c r="AH244" s="1635">
        <v>0</v>
      </c>
    </row>
    <row s="1639" customFormat="1" customHeight="1" ht="18.75" hidden="1">
      <c r="A245" s="1784" t="s">
        <v>247</v>
      </c>
      <c r="B245" s="1784" t="s">
        <v>248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313</v>
      </c>
      <c r="M245" s="345"/>
      <c r="N245" s="338"/>
      <c r="O245" s="1628"/>
      <c r="P245" s="1628"/>
      <c r="AH245" s="1635">
        <v>0</v>
      </c>
    </row>
    <row s="1639" customFormat="1" customHeight="1" ht="18.75" hidden="1">
      <c r="A246" s="1784"/>
      <c r="B246" s="1784"/>
      <c r="C246" s="373" t="s">
        <v>1172</v>
      </c>
      <c r="D246" s="2466"/>
      <c r="E246" s="2208"/>
      <c r="F246" s="2387"/>
      <c r="G246" s="2431"/>
      <c r="H246" s="1504"/>
      <c r="I246" s="655" t="s">
        <v>1171</v>
      </c>
      <c r="J246" s="575"/>
      <c r="K246" s="1504"/>
      <c r="L246" s="218"/>
      <c r="M246" s="345"/>
      <c r="N246" s="338"/>
      <c r="O246" s="1628"/>
      <c r="P246" s="1628"/>
      <c r="AH246" s="1635">
        <v>0</v>
      </c>
    </row>
    <row s="1639" customFormat="1" customHeight="1" ht="0.75" hidden="1">
      <c r="A247" s="1784"/>
      <c r="B247" s="1784"/>
      <c r="C247" s="373" t="s">
        <v>1179</v>
      </c>
      <c r="D247" s="2466"/>
      <c r="E247" s="2208"/>
      <c r="F247" s="2387"/>
      <c r="G247" s="404"/>
      <c r="H247" s="1504"/>
      <c r="I247" s="655"/>
      <c r="J247" s="575"/>
      <c r="K247" s="1504"/>
      <c r="L247" s="218"/>
      <c r="M247" s="345"/>
      <c r="N247" s="338"/>
      <c r="O247" s="1628"/>
      <c r="P247" s="1628"/>
      <c r="AH247" s="1635">
        <v>0</v>
      </c>
    </row>
    <row s="1639" customFormat="1" customHeight="1" ht="18.75" hidden="1">
      <c r="A248" s="1784" t="s">
        <v>252</v>
      </c>
      <c r="B248" s="1784" t="s">
        <v>253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313</v>
      </c>
      <c r="M248" s="345"/>
      <c r="N248" s="338"/>
      <c r="O248" s="1628"/>
      <c r="P248" s="1628"/>
      <c r="AH248" s="1635">
        <v>0</v>
      </c>
    </row>
    <row s="1639" customFormat="1" customHeight="1" ht="18.75" hidden="1">
      <c r="A249" s="1784"/>
      <c r="B249" s="1784"/>
      <c r="C249" s="373" t="s">
        <v>1172</v>
      </c>
      <c r="D249" s="2466"/>
      <c r="E249" s="2208"/>
      <c r="F249" s="2387"/>
      <c r="G249" s="2431"/>
      <c r="H249" s="1504"/>
      <c r="I249" s="655" t="s">
        <v>1171</v>
      </c>
      <c r="J249" s="575"/>
      <c r="K249" s="1504"/>
      <c r="L249" s="218"/>
      <c r="M249" s="345"/>
      <c r="N249" s="338"/>
      <c r="O249" s="1628"/>
      <c r="P249" s="1628"/>
      <c r="AH249" s="1635">
        <v>0</v>
      </c>
    </row>
    <row s="1639" customFormat="1" customHeight="1" ht="0.75" hidden="1">
      <c r="A250" s="1784"/>
      <c r="B250" s="1784"/>
      <c r="C250" s="373" t="s">
        <v>1179</v>
      </c>
      <c r="D250" s="2466"/>
      <c r="E250" s="2208"/>
      <c r="F250" s="2387"/>
      <c r="G250" s="404"/>
      <c r="H250" s="1504"/>
      <c r="I250" s="655"/>
      <c r="J250" s="575"/>
      <c r="K250" s="1504"/>
      <c r="L250" s="218"/>
      <c r="M250" s="345"/>
      <c r="N250" s="338"/>
      <c r="O250" s="1628"/>
      <c r="P250" s="1628"/>
      <c r="AH250" s="1635">
        <v>0</v>
      </c>
    </row>
    <row s="1639" customFormat="1" customHeight="1" ht="18.75" hidden="1">
      <c r="A251" s="1784" t="s">
        <v>257</v>
      </c>
      <c r="B251" s="1784" t="s">
        <v>258</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313</v>
      </c>
      <c r="M251" s="345"/>
      <c r="N251" s="338"/>
      <c r="O251" s="1628"/>
      <c r="P251" s="1628"/>
      <c r="AH251" s="1635">
        <v>0</v>
      </c>
    </row>
    <row s="1639" customFormat="1" customHeight="1" ht="18.75" hidden="1">
      <c r="A252" s="1784"/>
      <c r="B252" s="1784"/>
      <c r="C252" s="373" t="s">
        <v>1172</v>
      </c>
      <c r="D252" s="2466"/>
      <c r="E252" s="2208"/>
      <c r="F252" s="2387"/>
      <c r="G252" s="2431"/>
      <c r="H252" s="1504"/>
      <c r="I252" s="655" t="s">
        <v>1171</v>
      </c>
      <c r="J252" s="575"/>
      <c r="K252" s="1504"/>
      <c r="L252" s="218"/>
      <c r="M252" s="345"/>
      <c r="N252" s="338"/>
      <c r="O252" s="1628"/>
      <c r="P252" s="1628"/>
      <c r="AH252" s="1635">
        <v>0</v>
      </c>
    </row>
    <row s="1639" customFormat="1" customHeight="1" ht="0.75" hidden="1">
      <c r="A253" s="1784"/>
      <c r="B253" s="1784"/>
      <c r="C253" s="373" t="s">
        <v>1179</v>
      </c>
      <c r="D253" s="2466"/>
      <c r="E253" s="2208"/>
      <c r="F253" s="2387"/>
      <c r="G253" s="404"/>
      <c r="H253" s="1504"/>
      <c r="I253" s="655"/>
      <c r="J253" s="575"/>
      <c r="K253" s="1504"/>
      <c r="L253" s="218"/>
      <c r="M253" s="345"/>
      <c r="N253" s="338"/>
      <c r="O253" s="1628"/>
      <c r="P253" s="1628"/>
      <c r="AH253" s="1635">
        <v>0</v>
      </c>
    </row>
    <row s="1639" customFormat="1" customHeight="1" ht="18.75" hidden="1">
      <c r="A254" s="1784" t="s">
        <v>262</v>
      </c>
      <c r="B254" s="1784" t="s">
        <v>263</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313</v>
      </c>
      <c r="M254" s="345"/>
      <c r="N254" s="338"/>
      <c r="O254" s="1628"/>
      <c r="P254" s="1628"/>
      <c r="AH254" s="1635">
        <v>0</v>
      </c>
    </row>
    <row s="1639" customFormat="1" customHeight="1" ht="18.75" hidden="1">
      <c r="A255" s="1784"/>
      <c r="B255" s="1784"/>
      <c r="C255" s="373" t="s">
        <v>1172</v>
      </c>
      <c r="D255" s="2466"/>
      <c r="E255" s="2208"/>
      <c r="F255" s="2387"/>
      <c r="G255" s="2431"/>
      <c r="H255" s="1504"/>
      <c r="I255" s="655" t="s">
        <v>1171</v>
      </c>
      <c r="J255" s="575"/>
      <c r="K255" s="1504"/>
      <c r="L255" s="218"/>
      <c r="M255" s="345"/>
      <c r="N255" s="338"/>
      <c r="O255" s="1628"/>
      <c r="P255" s="1628"/>
      <c r="AH255" s="1635">
        <v>0</v>
      </c>
    </row>
    <row s="1639" customFormat="1" customHeight="1" ht="0.75" hidden="1">
      <c r="A256" s="1784"/>
      <c r="B256" s="1784"/>
      <c r="C256" s="373" t="s">
        <v>1179</v>
      </c>
      <c r="D256" s="2466"/>
      <c r="E256" s="2208"/>
      <c r="F256" s="2387"/>
      <c r="G256" s="404"/>
      <c r="H256" s="1504"/>
      <c r="I256" s="655"/>
      <c r="J256" s="575"/>
      <c r="K256" s="1504"/>
      <c r="L256" s="218"/>
      <c r="M256" s="345"/>
      <c r="N256" s="338"/>
      <c r="O256" s="1628"/>
      <c r="P256" s="1628"/>
      <c r="AH256" s="1635">
        <v>0</v>
      </c>
    </row>
    <row s="1639" customFormat="1" customHeight="1" ht="18.75" hidden="1">
      <c r="A257" s="1784" t="s">
        <v>267</v>
      </c>
      <c r="B257" s="1784" t="s">
        <v>268</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313</v>
      </c>
      <c r="M257" s="345"/>
      <c r="N257" s="338"/>
      <c r="O257" s="1628"/>
      <c r="P257" s="1628"/>
      <c r="AH257" s="1635">
        <v>0</v>
      </c>
    </row>
    <row s="1639" customFormat="1" customHeight="1" ht="18.75" hidden="1">
      <c r="A258" s="1784"/>
      <c r="B258" s="1784"/>
      <c r="C258" s="373" t="s">
        <v>1172</v>
      </c>
      <c r="D258" s="2466"/>
      <c r="E258" s="2208"/>
      <c r="F258" s="2387"/>
      <c r="G258" s="2431"/>
      <c r="H258" s="1504"/>
      <c r="I258" s="655" t="s">
        <v>1171</v>
      </c>
      <c r="J258" s="575"/>
      <c r="K258" s="1504"/>
      <c r="L258" s="218"/>
      <c r="M258" s="345"/>
      <c r="N258" s="338"/>
      <c r="O258" s="1628"/>
      <c r="P258" s="1628"/>
      <c r="AH258" s="1635">
        <v>0</v>
      </c>
    </row>
    <row s="1639" customFormat="1" customHeight="1" ht="0.75" hidden="1">
      <c r="A259" s="1784"/>
      <c r="B259" s="1784"/>
      <c r="C259" s="373" t="s">
        <v>1179</v>
      </c>
      <c r="D259" s="2466"/>
      <c r="E259" s="2208"/>
      <c r="F259" s="2387"/>
      <c r="G259" s="404"/>
      <c r="H259" s="1504"/>
      <c r="I259" s="655"/>
      <c r="J259" s="575"/>
      <c r="K259" s="1504"/>
      <c r="L259" s="218"/>
      <c r="M259" s="345"/>
      <c r="N259" s="338"/>
      <c r="O259" s="1628"/>
      <c r="P259" s="1628"/>
      <c r="AH259" s="1635">
        <v>0</v>
      </c>
    </row>
    <row s="1639" customFormat="1" customHeight="1" ht="18.75" hidden="1">
      <c r="A260" s="1784" t="s">
        <v>272</v>
      </c>
      <c r="B260" s="1784" t="s">
        <v>273</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313</v>
      </c>
      <c r="M260" s="345"/>
      <c r="N260" s="338"/>
      <c r="O260" s="1628"/>
      <c r="P260" s="1628"/>
      <c r="AH260" s="1635">
        <v>0</v>
      </c>
    </row>
    <row s="1639" customFormat="1" customHeight="1" ht="18.75" hidden="1">
      <c r="A261" s="1784"/>
      <c r="B261" s="1784"/>
      <c r="C261" s="373" t="s">
        <v>1172</v>
      </c>
      <c r="D261" s="2466"/>
      <c r="E261" s="2208"/>
      <c r="F261" s="2387"/>
      <c r="G261" s="2431"/>
      <c r="H261" s="1504"/>
      <c r="I261" s="655" t="s">
        <v>1171</v>
      </c>
      <c r="J261" s="575"/>
      <c r="K261" s="1504"/>
      <c r="L261" s="218"/>
      <c r="M261" s="345"/>
      <c r="N261" s="338"/>
      <c r="O261" s="1628"/>
      <c r="P261" s="1628"/>
      <c r="AH261" s="1635">
        <v>0</v>
      </c>
    </row>
    <row s="1639" customFormat="1" customHeight="1" ht="0.75" hidden="1">
      <c r="A262" s="1784"/>
      <c r="B262" s="1784"/>
      <c r="C262" s="373" t="s">
        <v>1179</v>
      </c>
      <c r="D262" s="2466"/>
      <c r="E262" s="2208"/>
      <c r="F262" s="2387"/>
      <c r="G262" s="404"/>
      <c r="H262" s="1504"/>
      <c r="I262" s="655"/>
      <c r="J262" s="575"/>
      <c r="K262" s="1504"/>
      <c r="L262" s="218"/>
      <c r="M262" s="345"/>
      <c r="N262" s="338"/>
      <c r="O262" s="1628"/>
      <c r="P262" s="1628"/>
      <c r="AH262" s="1635">
        <v>0</v>
      </c>
    </row>
    <row s="1639" customFormat="1" customHeight="1" ht="18.75" hidden="1">
      <c r="A263" s="1784" t="s">
        <v>277</v>
      </c>
      <c r="B263" s="1784" t="s">
        <v>278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313</v>
      </c>
      <c r="M263" s="345"/>
      <c r="N263" s="338"/>
      <c r="O263" s="1628"/>
      <c r="P263" s="1628"/>
      <c r="AH263" s="1635">
        <v>0</v>
      </c>
    </row>
    <row s="1639" customFormat="1" customHeight="1" ht="18.75" hidden="1">
      <c r="A264" s="1784"/>
      <c r="B264" s="1784"/>
      <c r="C264" s="373" t="s">
        <v>1172</v>
      </c>
      <c r="D264" s="2466"/>
      <c r="E264" s="2208"/>
      <c r="F264" s="2387"/>
      <c r="G264" s="2431"/>
      <c r="H264" s="1504"/>
      <c r="I264" s="655" t="s">
        <v>1171</v>
      </c>
      <c r="J264" s="575"/>
      <c r="K264" s="1504"/>
      <c r="L264" s="218"/>
      <c r="M264" s="345"/>
      <c r="N264" s="338"/>
      <c r="O264" s="1628"/>
      <c r="P264" s="1628"/>
      <c r="AH264" s="1635">
        <v>0</v>
      </c>
    </row>
    <row s="1639" customFormat="1" customHeight="1" ht="0.75" hidden="1">
      <c r="A265" s="1784"/>
      <c r="B265" s="1784"/>
      <c r="C265" s="373" t="s">
        <v>1179</v>
      </c>
      <c r="D265" s="2466"/>
      <c r="E265" s="2208"/>
      <c r="F265" s="2387"/>
      <c r="G265" s="404"/>
      <c r="H265" s="1504"/>
      <c r="I265" s="655"/>
      <c r="J265" s="575"/>
      <c r="K265" s="1504"/>
      <c r="L265" s="218"/>
      <c r="M265" s="345"/>
      <c r="N265" s="338"/>
      <c r="O265" s="1628"/>
      <c r="P265" s="1628"/>
      <c r="AH265" s="1635">
        <v>0</v>
      </c>
    </row>
    <row s="1639" customFormat="1" customHeight="1" ht="18.75" hidden="1">
      <c r="A266" s="1784" t="s">
        <v>282</v>
      </c>
      <c r="B266" s="1784" t="s">
        <v>283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313</v>
      </c>
      <c r="M266" s="345"/>
      <c r="N266" s="338"/>
      <c r="O266" s="1628"/>
      <c r="P266" s="1628"/>
      <c r="AH266" s="1635">
        <v>0</v>
      </c>
    </row>
    <row s="1639" customFormat="1" customHeight="1" ht="18.75" hidden="1">
      <c r="A267" s="1784"/>
      <c r="B267" s="1784"/>
      <c r="C267" s="373" t="s">
        <v>1172</v>
      </c>
      <c r="D267" s="2466"/>
      <c r="E267" s="2208"/>
      <c r="F267" s="2387"/>
      <c r="G267" s="2431"/>
      <c r="H267" s="1504"/>
      <c r="I267" s="655" t="s">
        <v>1171</v>
      </c>
      <c r="J267" s="575"/>
      <c r="K267" s="1504"/>
      <c r="L267" s="218"/>
      <c r="M267" s="345"/>
      <c r="N267" s="338"/>
      <c r="O267" s="1628"/>
      <c r="P267" s="1628"/>
      <c r="AH267" s="1635">
        <v>0</v>
      </c>
    </row>
    <row s="1639" customFormat="1" customHeight="1" ht="1.05">
      <c r="A268" s="1784"/>
      <c r="B268" s="1784"/>
      <c r="C268" s="373" t="s">
        <v>1179</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164</v>
      </c>
      <c r="B270" s="1784" t="s">
        <v>165</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1172</v>
      </c>
      <c r="D271" s="2466"/>
      <c r="E271" s="2208"/>
      <c r="F271" s="2387"/>
      <c r="G271" s="2431"/>
      <c r="H271" s="1504"/>
      <c r="I271" s="655" t="s">
        <v>1171</v>
      </c>
      <c r="J271" s="575"/>
      <c r="K271" s="1504"/>
      <c r="L271" s="218"/>
      <c r="M271" s="2174"/>
      <c r="N271" s="338"/>
      <c r="O271" s="1628"/>
      <c r="P271" s="1628"/>
      <c r="AH271" s="1635">
        <v>0</v>
      </c>
    </row>
    <row s="1639" customFormat="1" customHeight="1" ht="0.75" hidden="1">
      <c r="A272" s="1784"/>
      <c r="B272" s="1784"/>
      <c r="C272" s="373" t="s">
        <v>1179</v>
      </c>
      <c r="D272" s="2466"/>
      <c r="E272" s="2208"/>
      <c r="F272" s="2387"/>
      <c r="G272" s="404"/>
      <c r="H272" s="1504"/>
      <c r="I272" s="655"/>
      <c r="J272" s="575"/>
      <c r="K272" s="1504"/>
      <c r="L272" s="218"/>
      <c r="M272" s="2174"/>
      <c r="N272" s="338"/>
      <c r="O272" s="1628"/>
      <c r="P272" s="1628"/>
      <c r="AH272" s="1635">
        <v>0</v>
      </c>
    </row>
    <row s="1639" customFormat="1" customHeight="1" ht="45" hidden="1">
      <c r="A273" s="1784" t="s">
        <v>169</v>
      </c>
      <c r="B273" s="1784" t="s">
        <v>170</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313</v>
      </c>
      <c r="M273" s="2175"/>
      <c r="N273" s="338"/>
      <c r="O273" s="1628"/>
      <c r="P273" s="1628"/>
      <c r="AH273" s="1635">
        <v>0</v>
      </c>
    </row>
    <row s="1639" customFormat="1" customHeight="1" ht="18.75" hidden="1">
      <c r="A274" s="1784"/>
      <c r="B274" s="1784"/>
      <c r="C274" s="373" t="s">
        <v>1172</v>
      </c>
      <c r="D274" s="2466"/>
      <c r="E274" s="2208"/>
      <c r="F274" s="2387"/>
      <c r="G274" s="2431"/>
      <c r="H274" s="1504"/>
      <c r="I274" s="655" t="s">
        <v>1171</v>
      </c>
      <c r="J274" s="575"/>
      <c r="K274" s="1504"/>
      <c r="L274" s="218"/>
      <c r="M274" s="1865"/>
      <c r="N274" s="338"/>
      <c r="O274" s="1628"/>
      <c r="P274" s="1628"/>
      <c r="AH274" s="1635">
        <v>0</v>
      </c>
    </row>
    <row s="1639" customFormat="1" customHeight="1" ht="0.75" hidden="1">
      <c r="A275" s="1784"/>
      <c r="B275" s="1784"/>
      <c r="C275" s="373" t="s">
        <v>1179</v>
      </c>
      <c r="D275" s="2466"/>
      <c r="E275" s="2208"/>
      <c r="F275" s="2387"/>
      <c r="G275" s="404"/>
      <c r="H275" s="1504"/>
      <c r="I275" s="655"/>
      <c r="J275" s="575"/>
      <c r="K275" s="1504"/>
      <c r="L275" s="218"/>
      <c r="M275" s="345"/>
      <c r="N275" s="338"/>
      <c r="O275" s="1628"/>
      <c r="P275" s="1628"/>
      <c r="AH275" s="1635">
        <v>0</v>
      </c>
    </row>
    <row s="1639" customFormat="1" customHeight="1" ht="45" hidden="1">
      <c r="A276" s="1784" t="s">
        <v>176</v>
      </c>
      <c r="B276" s="1784" t="s">
        <v>177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313</v>
      </c>
      <c r="M276" s="345"/>
      <c r="N276" s="338"/>
      <c r="O276" s="1628"/>
      <c r="P276" s="1628"/>
      <c r="AH276" s="1635">
        <v>0</v>
      </c>
    </row>
    <row s="1639" customFormat="1" customHeight="1" ht="18.75" hidden="1">
      <c r="A277" s="1784"/>
      <c r="B277" s="1784"/>
      <c r="C277" s="373" t="s">
        <v>1172</v>
      </c>
      <c r="D277" s="2466"/>
      <c r="E277" s="2208"/>
      <c r="F277" s="2387"/>
      <c r="G277" s="2431"/>
      <c r="H277" s="1504"/>
      <c r="I277" s="655" t="s">
        <v>1171</v>
      </c>
      <c r="J277" s="575"/>
      <c r="K277" s="1504"/>
      <c r="L277" s="218"/>
      <c r="M277" s="345"/>
      <c r="N277" s="338"/>
      <c r="O277" s="1628"/>
      <c r="P277" s="1628"/>
      <c r="AH277" s="1635">
        <v>0</v>
      </c>
    </row>
    <row s="1639" customFormat="1" customHeight="1" ht="0.75" hidden="1">
      <c r="A278" s="1784"/>
      <c r="B278" s="1784"/>
      <c r="C278" s="373" t="s">
        <v>1179</v>
      </c>
      <c r="D278" s="2466"/>
      <c r="E278" s="2208"/>
      <c r="F278" s="2387"/>
      <c r="G278" s="404"/>
      <c r="H278" s="1504"/>
      <c r="I278" s="655"/>
      <c r="J278" s="575"/>
      <c r="K278" s="1504"/>
      <c r="L278" s="218"/>
      <c r="M278" s="345"/>
      <c r="N278" s="338"/>
      <c r="O278" s="1628"/>
      <c r="P278" s="1628"/>
      <c r="AH278" s="1635">
        <v>0</v>
      </c>
    </row>
    <row s="1639" customFormat="1" customHeight="1" ht="45" hidden="1">
      <c r="A279" s="1784" t="s">
        <v>182</v>
      </c>
      <c r="B279" s="1784" t="s">
        <v>183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313</v>
      </c>
      <c r="M279" s="345"/>
      <c r="N279" s="338"/>
      <c r="O279" s="1628"/>
      <c r="P279" s="1628"/>
      <c r="AH279" s="1635">
        <v>0</v>
      </c>
    </row>
    <row s="1639" customFormat="1" customHeight="1" ht="18.75" hidden="1">
      <c r="A280" s="1784"/>
      <c r="B280" s="1784"/>
      <c r="C280" s="373" t="s">
        <v>1172</v>
      </c>
      <c r="D280" s="2466"/>
      <c r="E280" s="2208"/>
      <c r="F280" s="2387"/>
      <c r="G280" s="2431"/>
      <c r="H280" s="1504"/>
      <c r="I280" s="655" t="s">
        <v>1171</v>
      </c>
      <c r="J280" s="575"/>
      <c r="K280" s="1504"/>
      <c r="L280" s="218"/>
      <c r="M280" s="345"/>
      <c r="N280" s="338"/>
      <c r="O280" s="1628"/>
      <c r="P280" s="1628"/>
      <c r="AH280" s="1635">
        <v>0</v>
      </c>
    </row>
    <row s="1639" customFormat="1" customHeight="1" ht="0.75" hidden="1">
      <c r="A281" s="1784"/>
      <c r="B281" s="1784"/>
      <c r="C281" s="373" t="s">
        <v>1179</v>
      </c>
      <c r="D281" s="2466"/>
      <c r="E281" s="2208"/>
      <c r="F281" s="2387"/>
      <c r="G281" s="404"/>
      <c r="H281" s="1504"/>
      <c r="I281" s="655"/>
      <c r="J281" s="575"/>
      <c r="K281" s="1504"/>
      <c r="L281" s="218"/>
      <c r="M281" s="345"/>
      <c r="N281" s="338"/>
      <c r="O281" s="1628"/>
      <c r="P281" s="1628"/>
      <c r="AH281" s="1635">
        <v>0</v>
      </c>
    </row>
    <row s="1639" customFormat="1" customHeight="1" ht="18.75" hidden="1">
      <c r="A282" s="1784" t="s">
        <v>188</v>
      </c>
      <c r="B282" s="1784" t="s">
        <v>189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313</v>
      </c>
      <c r="M282" s="345"/>
      <c r="N282" s="338"/>
      <c r="O282" s="1628"/>
      <c r="P282" s="1628"/>
      <c r="AH282" s="1635">
        <v>0</v>
      </c>
    </row>
    <row s="1639" customFormat="1" customHeight="1" ht="18.75" hidden="1">
      <c r="A283" s="1784"/>
      <c r="B283" s="1784"/>
      <c r="C283" s="373" t="s">
        <v>1172</v>
      </c>
      <c r="D283" s="2466"/>
      <c r="E283" s="2208"/>
      <c r="F283" s="2387"/>
      <c r="G283" s="2431"/>
      <c r="H283" s="1504"/>
      <c r="I283" s="655" t="s">
        <v>1171</v>
      </c>
      <c r="J283" s="575"/>
      <c r="K283" s="1504"/>
      <c r="L283" s="218"/>
      <c r="M283" s="345"/>
      <c r="N283" s="338"/>
      <c r="O283" s="1628"/>
      <c r="P283" s="1628"/>
      <c r="AH283" s="1635">
        <v>0</v>
      </c>
    </row>
    <row s="1639" customFormat="1" customHeight="1" ht="0.75" hidden="1">
      <c r="A284" s="1784"/>
      <c r="B284" s="1784"/>
      <c r="C284" s="373" t="s">
        <v>1179</v>
      </c>
      <c r="D284" s="2466"/>
      <c r="E284" s="2208"/>
      <c r="F284" s="2387"/>
      <c r="G284" s="404"/>
      <c r="H284" s="1504"/>
      <c r="I284" s="655"/>
      <c r="J284" s="575"/>
      <c r="K284" s="1504"/>
      <c r="L284" s="218"/>
      <c r="M284" s="345"/>
      <c r="N284" s="338"/>
      <c r="O284" s="1628"/>
      <c r="P284" s="1628"/>
      <c r="AH284" s="1635">
        <v>0</v>
      </c>
    </row>
    <row s="1639" customFormat="1" customHeight="1" ht="18.75" hidden="1">
      <c r="A285" s="1784" t="s">
        <v>194</v>
      </c>
      <c r="B285" s="1784" t="s">
        <v>195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313</v>
      </c>
      <c r="M285" s="345"/>
      <c r="N285" s="338"/>
      <c r="O285" s="1628"/>
      <c r="P285" s="1628"/>
      <c r="AH285" s="1635">
        <v>0</v>
      </c>
    </row>
    <row s="1639" customFormat="1" customHeight="1" ht="18.75" hidden="1">
      <c r="A286" s="1784"/>
      <c r="B286" s="1784"/>
      <c r="C286" s="373" t="s">
        <v>1172</v>
      </c>
      <c r="D286" s="2466"/>
      <c r="E286" s="2208"/>
      <c r="F286" s="2387"/>
      <c r="G286" s="2431"/>
      <c r="H286" s="1504"/>
      <c r="I286" s="655" t="s">
        <v>1171</v>
      </c>
      <c r="J286" s="575"/>
      <c r="K286" s="1504"/>
      <c r="L286" s="218"/>
      <c r="M286" s="345"/>
      <c r="N286" s="338"/>
      <c r="O286" s="1628"/>
      <c r="P286" s="1628"/>
      <c r="AH286" s="1635">
        <v>0</v>
      </c>
    </row>
    <row s="1639" customFormat="1" customHeight="1" ht="0.75" hidden="1">
      <c r="A287" s="1784"/>
      <c r="B287" s="1784"/>
      <c r="C287" s="373" t="s">
        <v>1179</v>
      </c>
      <c r="D287" s="2466"/>
      <c r="E287" s="2208"/>
      <c r="F287" s="2387"/>
      <c r="G287" s="404"/>
      <c r="H287" s="1504"/>
      <c r="I287" s="655"/>
      <c r="J287" s="575"/>
      <c r="K287" s="1504"/>
      <c r="L287" s="218"/>
      <c r="M287" s="345"/>
      <c r="N287" s="338"/>
      <c r="O287" s="1628"/>
      <c r="P287" s="1628"/>
      <c r="AH287" s="1635">
        <v>0</v>
      </c>
    </row>
    <row s="1639" customFormat="1" customHeight="1" ht="18.75" hidden="1">
      <c r="A288" s="1784" t="s">
        <v>200</v>
      </c>
      <c r="B288" s="1784" t="s">
        <v>201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313</v>
      </c>
      <c r="M288" s="345"/>
      <c r="N288" s="338"/>
      <c r="O288" s="1628"/>
      <c r="P288" s="1628"/>
      <c r="AH288" s="1635">
        <v>0</v>
      </c>
    </row>
    <row s="1639" customFormat="1" customHeight="1" ht="18.75" hidden="1">
      <c r="A289" s="1784"/>
      <c r="B289" s="1784"/>
      <c r="C289" s="373" t="s">
        <v>1172</v>
      </c>
      <c r="D289" s="2466"/>
      <c r="E289" s="2208"/>
      <c r="F289" s="2387"/>
      <c r="G289" s="2431"/>
      <c r="H289" s="1504"/>
      <c r="I289" s="655" t="s">
        <v>1171</v>
      </c>
      <c r="J289" s="575"/>
      <c r="K289" s="1504"/>
      <c r="L289" s="218"/>
      <c r="M289" s="345"/>
      <c r="N289" s="338"/>
      <c r="O289" s="1628"/>
      <c r="P289" s="1628"/>
      <c r="AH289" s="1635">
        <v>0</v>
      </c>
    </row>
    <row s="1639" customFormat="1" customHeight="1" ht="0.75" hidden="1">
      <c r="A290" s="1784"/>
      <c r="B290" s="1784"/>
      <c r="C290" s="373" t="s">
        <v>1179</v>
      </c>
      <c r="D290" s="2466"/>
      <c r="E290" s="2208"/>
      <c r="F290" s="2387"/>
      <c r="G290" s="404"/>
      <c r="H290" s="1504"/>
      <c r="I290" s="655"/>
      <c r="J290" s="575"/>
      <c r="K290" s="1504"/>
      <c r="L290" s="218"/>
      <c r="M290" s="345"/>
      <c r="N290" s="338"/>
      <c r="O290" s="1628"/>
      <c r="P290" s="1628"/>
      <c r="AH290" s="1635">
        <v>0</v>
      </c>
    </row>
    <row s="1639" customFormat="1" customHeight="1" ht="18.75" hidden="1">
      <c r="A291" s="1784" t="s">
        <v>206</v>
      </c>
      <c r="B291" s="1784" t="s">
        <v>207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313</v>
      </c>
      <c r="M291" s="345"/>
      <c r="N291" s="338"/>
      <c r="O291" s="1628"/>
      <c r="P291" s="1628"/>
      <c r="AH291" s="1635">
        <v>0</v>
      </c>
    </row>
    <row s="1639" customFormat="1" customHeight="1" ht="18.75" hidden="1">
      <c r="A292" s="1784"/>
      <c r="B292" s="1784"/>
      <c r="C292" s="373" t="s">
        <v>1172</v>
      </c>
      <c r="D292" s="2466"/>
      <c r="E292" s="2208"/>
      <c r="F292" s="2387"/>
      <c r="G292" s="2431"/>
      <c r="H292" s="1504"/>
      <c r="I292" s="655" t="s">
        <v>1171</v>
      </c>
      <c r="J292" s="575"/>
      <c r="K292" s="1504"/>
      <c r="L292" s="218"/>
      <c r="M292" s="345"/>
      <c r="N292" s="338"/>
      <c r="O292" s="1628"/>
      <c r="P292" s="1628"/>
      <c r="AH292" s="1635">
        <v>0</v>
      </c>
    </row>
    <row s="1639" customFormat="1" customHeight="1" ht="0.75" hidden="1">
      <c r="A293" s="1784"/>
      <c r="B293" s="1784"/>
      <c r="C293" s="373" t="s">
        <v>1179</v>
      </c>
      <c r="D293" s="2466"/>
      <c r="E293" s="2208"/>
      <c r="F293" s="2387"/>
      <c r="G293" s="404"/>
      <c r="H293" s="1504"/>
      <c r="I293" s="655"/>
      <c r="J293" s="575"/>
      <c r="K293" s="1504"/>
      <c r="L293" s="218"/>
      <c r="M293" s="345"/>
      <c r="N293" s="338"/>
      <c r="O293" s="1628"/>
      <c r="P293" s="1628"/>
      <c r="AH293" s="1635">
        <v>0</v>
      </c>
    </row>
    <row s="1639" customFormat="1" customHeight="1" ht="18.75" hidden="1">
      <c r="A294" s="1784" t="s">
        <v>212</v>
      </c>
      <c r="B294" s="1784" t="s">
        <v>213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313</v>
      </c>
      <c r="M294" s="345"/>
      <c r="N294" s="338"/>
      <c r="O294" s="1628"/>
      <c r="P294" s="1628"/>
      <c r="AH294" s="1635">
        <v>0</v>
      </c>
    </row>
    <row s="1639" customFormat="1" customHeight="1" ht="18.75" hidden="1">
      <c r="A295" s="1784"/>
      <c r="B295" s="1784"/>
      <c r="C295" s="373" t="s">
        <v>1172</v>
      </c>
      <c r="D295" s="2466"/>
      <c r="E295" s="2208"/>
      <c r="F295" s="2387"/>
      <c r="G295" s="2431"/>
      <c r="H295" s="1504"/>
      <c r="I295" s="655" t="s">
        <v>1171</v>
      </c>
      <c r="J295" s="575"/>
      <c r="K295" s="1504"/>
      <c r="L295" s="218"/>
      <c r="M295" s="345"/>
      <c r="N295" s="338"/>
      <c r="O295" s="1628"/>
      <c r="P295" s="1628"/>
      <c r="AH295" s="1635">
        <v>0</v>
      </c>
    </row>
    <row s="1639" customFormat="1" customHeight="1" ht="0.75" hidden="1">
      <c r="A296" s="1784"/>
      <c r="B296" s="1784"/>
      <c r="C296" s="373" t="s">
        <v>1179</v>
      </c>
      <c r="D296" s="2466"/>
      <c r="E296" s="2208"/>
      <c r="F296" s="2387"/>
      <c r="G296" s="404"/>
      <c r="H296" s="1504"/>
      <c r="I296" s="655"/>
      <c r="J296" s="575"/>
      <c r="K296" s="1504"/>
      <c r="L296" s="218"/>
      <c r="M296" s="345"/>
      <c r="N296" s="338"/>
      <c r="O296" s="1628"/>
      <c r="P296" s="1628"/>
      <c r="AH296" s="1635">
        <v>0</v>
      </c>
    </row>
    <row s="1639" customFormat="1" customHeight="1" ht="18.75" hidden="1">
      <c r="A297" s="1784" t="s">
        <v>232</v>
      </c>
      <c r="B297" s="1784" t="s">
        <v>233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313</v>
      </c>
      <c r="M297" s="345"/>
      <c r="N297" s="338"/>
      <c r="O297" s="1628"/>
      <c r="P297" s="1628"/>
      <c r="AH297" s="1635">
        <v>0</v>
      </c>
    </row>
    <row s="1639" customFormat="1" customHeight="1" ht="18.75" hidden="1">
      <c r="A298" s="1784"/>
      <c r="B298" s="1784"/>
      <c r="C298" s="373" t="s">
        <v>1172</v>
      </c>
      <c r="D298" s="2466"/>
      <c r="E298" s="2208"/>
      <c r="F298" s="2387"/>
      <c r="G298" s="2431"/>
      <c r="H298" s="1504"/>
      <c r="I298" s="655" t="s">
        <v>1171</v>
      </c>
      <c r="J298" s="575"/>
      <c r="K298" s="1504"/>
      <c r="L298" s="218"/>
      <c r="M298" s="345"/>
      <c r="N298" s="338"/>
      <c r="O298" s="1628"/>
      <c r="P298" s="1628"/>
      <c r="AH298" s="1635">
        <v>0</v>
      </c>
    </row>
    <row s="1639" customFormat="1" customHeight="1" ht="0.75" hidden="1">
      <c r="A299" s="1784"/>
      <c r="B299" s="1784"/>
      <c r="C299" s="373" t="s">
        <v>1179</v>
      </c>
      <c r="D299" s="2466"/>
      <c r="E299" s="2208"/>
      <c r="F299" s="2387"/>
      <c r="G299" s="404"/>
      <c r="H299" s="1504"/>
      <c r="I299" s="655"/>
      <c r="J299" s="575"/>
      <c r="K299" s="1504"/>
      <c r="L299" s="218"/>
      <c r="M299" s="345"/>
      <c r="N299" s="338"/>
      <c r="O299" s="1628"/>
      <c r="P299" s="1628"/>
      <c r="AH299" s="1635">
        <v>0</v>
      </c>
    </row>
    <row s="1639" customFormat="1" customHeight="1" ht="18.75" hidden="1">
      <c r="A300" s="1784" t="s">
        <v>237</v>
      </c>
      <c r="B300" s="1784" t="s">
        <v>238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313</v>
      </c>
      <c r="M300" s="345"/>
      <c r="N300" s="338"/>
      <c r="O300" s="1628"/>
      <c r="P300" s="1628"/>
      <c r="AH300" s="1635">
        <v>0</v>
      </c>
    </row>
    <row s="1639" customFormat="1" customHeight="1" ht="18.75" hidden="1">
      <c r="A301" s="1784"/>
      <c r="B301" s="1784"/>
      <c r="C301" s="373" t="s">
        <v>1172</v>
      </c>
      <c r="D301" s="2466"/>
      <c r="E301" s="2208"/>
      <c r="F301" s="2387"/>
      <c r="G301" s="2431"/>
      <c r="H301" s="1504"/>
      <c r="I301" s="655" t="s">
        <v>1171</v>
      </c>
      <c r="J301" s="575"/>
      <c r="K301" s="1504"/>
      <c r="L301" s="218"/>
      <c r="M301" s="345"/>
      <c r="N301" s="338"/>
      <c r="O301" s="1628"/>
      <c r="P301" s="1628"/>
      <c r="AH301" s="1635">
        <v>0</v>
      </c>
    </row>
    <row s="1639" customFormat="1" customHeight="1" ht="0.75" hidden="1">
      <c r="A302" s="1784"/>
      <c r="B302" s="1784"/>
      <c r="C302" s="373" t="s">
        <v>1179</v>
      </c>
      <c r="D302" s="2466"/>
      <c r="E302" s="2208"/>
      <c r="F302" s="2387"/>
      <c r="G302" s="404"/>
      <c r="H302" s="1504"/>
      <c r="I302" s="655"/>
      <c r="J302" s="575"/>
      <c r="K302" s="1504"/>
      <c r="L302" s="218"/>
      <c r="M302" s="345"/>
      <c r="N302" s="338"/>
      <c r="O302" s="1628"/>
      <c r="P302" s="1628"/>
      <c r="AH302" s="1635">
        <v>0</v>
      </c>
    </row>
    <row s="1639" customFormat="1" customHeight="1" ht="18.75" hidden="1">
      <c r="A303" s="1784" t="s">
        <v>242</v>
      </c>
      <c r="B303" s="1784" t="s">
        <v>243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313</v>
      </c>
      <c r="M303" s="345"/>
      <c r="N303" s="338"/>
      <c r="O303" s="1628"/>
      <c r="P303" s="1628"/>
      <c r="AH303" s="1635">
        <v>0</v>
      </c>
    </row>
    <row s="1639" customFormat="1" customHeight="1" ht="18.75" hidden="1">
      <c r="A304" s="1784"/>
      <c r="B304" s="1784"/>
      <c r="C304" s="373" t="s">
        <v>1172</v>
      </c>
      <c r="D304" s="2466"/>
      <c r="E304" s="2208"/>
      <c r="F304" s="2387"/>
      <c r="G304" s="2431"/>
      <c r="H304" s="1504"/>
      <c r="I304" s="655" t="s">
        <v>1171</v>
      </c>
      <c r="J304" s="575"/>
      <c r="K304" s="1504"/>
      <c r="L304" s="218"/>
      <c r="M304" s="345"/>
      <c r="N304" s="338"/>
      <c r="O304" s="1628"/>
      <c r="P304" s="1628"/>
      <c r="AH304" s="1635">
        <v>0</v>
      </c>
    </row>
    <row s="1639" customFormat="1" customHeight="1" ht="0.75" hidden="1">
      <c r="A305" s="1784"/>
      <c r="B305" s="1784"/>
      <c r="C305" s="373" t="s">
        <v>1179</v>
      </c>
      <c r="D305" s="2466"/>
      <c r="E305" s="2208"/>
      <c r="F305" s="2387"/>
      <c r="G305" s="404"/>
      <c r="H305" s="1504"/>
      <c r="I305" s="655"/>
      <c r="J305" s="575"/>
      <c r="K305" s="1504"/>
      <c r="L305" s="218"/>
      <c r="M305" s="345"/>
      <c r="N305" s="338"/>
      <c r="O305" s="1628"/>
      <c r="P305" s="1628"/>
      <c r="AH305" s="1635">
        <v>0</v>
      </c>
    </row>
    <row s="1639" customFormat="1" customHeight="1" ht="18.75" hidden="1">
      <c r="A306" s="1784" t="s">
        <v>247</v>
      </c>
      <c r="B306" s="1784" t="s">
        <v>248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313</v>
      </c>
      <c r="M306" s="345"/>
      <c r="N306" s="338"/>
      <c r="O306" s="1628"/>
      <c r="P306" s="1628"/>
      <c r="AH306" s="1635">
        <v>0</v>
      </c>
    </row>
    <row s="1639" customFormat="1" customHeight="1" ht="18.75" hidden="1">
      <c r="A307" s="1784"/>
      <c r="B307" s="1784"/>
      <c r="C307" s="373" t="s">
        <v>1172</v>
      </c>
      <c r="D307" s="2466"/>
      <c r="E307" s="2208"/>
      <c r="F307" s="2387"/>
      <c r="G307" s="2431"/>
      <c r="H307" s="1504"/>
      <c r="I307" s="655" t="s">
        <v>1171</v>
      </c>
      <c r="J307" s="575"/>
      <c r="K307" s="1504"/>
      <c r="L307" s="218"/>
      <c r="M307" s="345"/>
      <c r="N307" s="338"/>
      <c r="O307" s="1628"/>
      <c r="P307" s="1628"/>
      <c r="AH307" s="1635">
        <v>0</v>
      </c>
    </row>
    <row s="1639" customFormat="1" customHeight="1" ht="0.75" hidden="1">
      <c r="A308" s="1784"/>
      <c r="B308" s="1784"/>
      <c r="C308" s="373" t="s">
        <v>1179</v>
      </c>
      <c r="D308" s="2466"/>
      <c r="E308" s="2208"/>
      <c r="F308" s="2387"/>
      <c r="G308" s="404"/>
      <c r="H308" s="1504"/>
      <c r="I308" s="655"/>
      <c r="J308" s="575"/>
      <c r="K308" s="1504"/>
      <c r="L308" s="218"/>
      <c r="M308" s="345"/>
      <c r="N308" s="338"/>
      <c r="O308" s="1628"/>
      <c r="P308" s="1628"/>
      <c r="AH308" s="1635">
        <v>0</v>
      </c>
    </row>
    <row s="1639" customFormat="1" customHeight="1" ht="18.75" hidden="1">
      <c r="A309" s="1784" t="s">
        <v>252</v>
      </c>
      <c r="B309" s="1784" t="s">
        <v>253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313</v>
      </c>
      <c r="M309" s="345"/>
      <c r="N309" s="338"/>
      <c r="O309" s="1628"/>
      <c r="P309" s="1628"/>
      <c r="AH309" s="1635">
        <v>0</v>
      </c>
    </row>
    <row s="1639" customFormat="1" customHeight="1" ht="18.75" hidden="1">
      <c r="A310" s="1784"/>
      <c r="B310" s="1784"/>
      <c r="C310" s="373" t="s">
        <v>1172</v>
      </c>
      <c r="D310" s="2466"/>
      <c r="E310" s="2208"/>
      <c r="F310" s="2387"/>
      <c r="G310" s="2431"/>
      <c r="H310" s="1504"/>
      <c r="I310" s="655" t="s">
        <v>1171</v>
      </c>
      <c r="J310" s="575"/>
      <c r="K310" s="1504"/>
      <c r="L310" s="218"/>
      <c r="M310" s="345"/>
      <c r="N310" s="338"/>
      <c r="O310" s="1628"/>
      <c r="P310" s="1628"/>
      <c r="AH310" s="1635">
        <v>0</v>
      </c>
    </row>
    <row s="1639" customFormat="1" customHeight="1" ht="0.75" hidden="1">
      <c r="A311" s="1784"/>
      <c r="B311" s="1784"/>
      <c r="C311" s="373" t="s">
        <v>1179</v>
      </c>
      <c r="D311" s="2466"/>
      <c r="E311" s="2208"/>
      <c r="F311" s="2387"/>
      <c r="G311" s="404"/>
      <c r="H311" s="1504"/>
      <c r="I311" s="655"/>
      <c r="J311" s="575"/>
      <c r="K311" s="1504"/>
      <c r="L311" s="218"/>
      <c r="M311" s="345"/>
      <c r="N311" s="338"/>
      <c r="O311" s="1628"/>
      <c r="P311" s="1628"/>
      <c r="AH311" s="1635">
        <v>0</v>
      </c>
    </row>
    <row s="1639" customFormat="1" customHeight="1" ht="18.75" hidden="1">
      <c r="A312" s="1784" t="s">
        <v>257</v>
      </c>
      <c r="B312" s="1784" t="s">
        <v>258</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313</v>
      </c>
      <c r="M312" s="345"/>
      <c r="N312" s="338"/>
      <c r="O312" s="1628"/>
      <c r="P312" s="1628"/>
      <c r="AH312" s="1635">
        <v>0</v>
      </c>
    </row>
    <row s="1639" customFormat="1" customHeight="1" ht="18.75" hidden="1">
      <c r="A313" s="1784"/>
      <c r="B313" s="1784"/>
      <c r="C313" s="373" t="s">
        <v>1172</v>
      </c>
      <c r="D313" s="2466"/>
      <c r="E313" s="2208"/>
      <c r="F313" s="2387"/>
      <c r="G313" s="2431"/>
      <c r="H313" s="1504"/>
      <c r="I313" s="655" t="s">
        <v>1171</v>
      </c>
      <c r="J313" s="575"/>
      <c r="K313" s="1504"/>
      <c r="L313" s="218"/>
      <c r="M313" s="345"/>
      <c r="N313" s="338"/>
      <c r="O313" s="1628"/>
      <c r="P313" s="1628"/>
      <c r="AH313" s="1635">
        <v>0</v>
      </c>
    </row>
    <row s="1639" customFormat="1" customHeight="1" ht="0.75" hidden="1">
      <c r="A314" s="1784"/>
      <c r="B314" s="1784"/>
      <c r="C314" s="373" t="s">
        <v>1179</v>
      </c>
      <c r="D314" s="2466"/>
      <c r="E314" s="2208"/>
      <c r="F314" s="2387"/>
      <c r="G314" s="404"/>
      <c r="H314" s="1504"/>
      <c r="I314" s="655"/>
      <c r="J314" s="575"/>
      <c r="K314" s="1504"/>
      <c r="L314" s="218"/>
      <c r="M314" s="345"/>
      <c r="N314" s="338"/>
      <c r="O314" s="1628"/>
      <c r="P314" s="1628"/>
      <c r="AH314" s="1635">
        <v>0</v>
      </c>
    </row>
    <row s="1639" customFormat="1" customHeight="1" ht="18.75" hidden="1">
      <c r="A315" s="1784" t="s">
        <v>262</v>
      </c>
      <c r="B315" s="1784" t="s">
        <v>263</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313</v>
      </c>
      <c r="M315" s="345"/>
      <c r="N315" s="338"/>
      <c r="O315" s="1628"/>
      <c r="P315" s="1628"/>
      <c r="AH315" s="1635">
        <v>0</v>
      </c>
    </row>
    <row s="1639" customFormat="1" customHeight="1" ht="18.75" hidden="1">
      <c r="A316" s="1784"/>
      <c r="B316" s="1784"/>
      <c r="C316" s="373" t="s">
        <v>1172</v>
      </c>
      <c r="D316" s="2466"/>
      <c r="E316" s="2208"/>
      <c r="F316" s="2387"/>
      <c r="G316" s="2431"/>
      <c r="H316" s="1504"/>
      <c r="I316" s="655" t="s">
        <v>1171</v>
      </c>
      <c r="J316" s="575"/>
      <c r="K316" s="1504"/>
      <c r="L316" s="218"/>
      <c r="M316" s="345"/>
      <c r="N316" s="338"/>
      <c r="O316" s="1628"/>
      <c r="P316" s="1628"/>
      <c r="AH316" s="1635">
        <v>0</v>
      </c>
    </row>
    <row s="1639" customFormat="1" customHeight="1" ht="0.75" hidden="1">
      <c r="A317" s="1784"/>
      <c r="B317" s="1784"/>
      <c r="C317" s="373" t="s">
        <v>1179</v>
      </c>
      <c r="D317" s="2466"/>
      <c r="E317" s="2208"/>
      <c r="F317" s="2387"/>
      <c r="G317" s="404"/>
      <c r="H317" s="1504"/>
      <c r="I317" s="655"/>
      <c r="J317" s="575"/>
      <c r="K317" s="1504"/>
      <c r="L317" s="218"/>
      <c r="M317" s="345"/>
      <c r="N317" s="338"/>
      <c r="O317" s="1628"/>
      <c r="P317" s="1628"/>
      <c r="AH317" s="1635">
        <v>0</v>
      </c>
    </row>
    <row s="1639" customFormat="1" customHeight="1" ht="18.75" hidden="1">
      <c r="A318" s="1784" t="s">
        <v>267</v>
      </c>
      <c r="B318" s="1784" t="s">
        <v>268</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313</v>
      </c>
      <c r="M318" s="345"/>
      <c r="N318" s="338"/>
      <c r="O318" s="1628"/>
      <c r="P318" s="1628"/>
      <c r="AH318" s="1635">
        <v>0</v>
      </c>
    </row>
    <row s="1639" customFormat="1" customHeight="1" ht="18.75" hidden="1">
      <c r="A319" s="1784"/>
      <c r="B319" s="1784"/>
      <c r="C319" s="373" t="s">
        <v>1172</v>
      </c>
      <c r="D319" s="2466"/>
      <c r="E319" s="2208"/>
      <c r="F319" s="2387"/>
      <c r="G319" s="2431"/>
      <c r="H319" s="1504"/>
      <c r="I319" s="655" t="s">
        <v>1171</v>
      </c>
      <c r="J319" s="575"/>
      <c r="K319" s="1504"/>
      <c r="L319" s="218"/>
      <c r="M319" s="345"/>
      <c r="N319" s="338"/>
      <c r="O319" s="1628"/>
      <c r="P319" s="1628"/>
      <c r="AH319" s="1635">
        <v>0</v>
      </c>
    </row>
    <row s="1639" customFormat="1" customHeight="1" ht="0.75" hidden="1">
      <c r="A320" s="1784"/>
      <c r="B320" s="1784"/>
      <c r="C320" s="373" t="s">
        <v>1179</v>
      </c>
      <c r="D320" s="2466"/>
      <c r="E320" s="2208"/>
      <c r="F320" s="2387"/>
      <c r="G320" s="404"/>
      <c r="H320" s="1504"/>
      <c r="I320" s="655"/>
      <c r="J320" s="575"/>
      <c r="K320" s="1504"/>
      <c r="L320" s="218"/>
      <c r="M320" s="345"/>
      <c r="N320" s="338"/>
      <c r="O320" s="1628"/>
      <c r="P320" s="1628"/>
      <c r="AH320" s="1635">
        <v>0</v>
      </c>
    </row>
    <row s="1639" customFormat="1" customHeight="1" ht="18.75" hidden="1">
      <c r="A321" s="1784" t="s">
        <v>272</v>
      </c>
      <c r="B321" s="1784" t="s">
        <v>273</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313</v>
      </c>
      <c r="M321" s="345"/>
      <c r="N321" s="338"/>
      <c r="O321" s="1628"/>
      <c r="P321" s="1628"/>
      <c r="AH321" s="1635">
        <v>0</v>
      </c>
    </row>
    <row s="1639" customFormat="1" customHeight="1" ht="18.75" hidden="1">
      <c r="A322" s="1784"/>
      <c r="B322" s="1784"/>
      <c r="C322" s="373" t="s">
        <v>1172</v>
      </c>
      <c r="D322" s="2466"/>
      <c r="E322" s="2208"/>
      <c r="F322" s="2387"/>
      <c r="G322" s="2431"/>
      <c r="H322" s="1504"/>
      <c r="I322" s="655" t="s">
        <v>1171</v>
      </c>
      <c r="J322" s="575"/>
      <c r="K322" s="1504"/>
      <c r="L322" s="218"/>
      <c r="M322" s="345"/>
      <c r="N322" s="338"/>
      <c r="O322" s="1628"/>
      <c r="P322" s="1628"/>
      <c r="AH322" s="1635">
        <v>0</v>
      </c>
    </row>
    <row s="1639" customFormat="1" customHeight="1" ht="0.75" hidden="1">
      <c r="A323" s="1784"/>
      <c r="B323" s="1784"/>
      <c r="C323" s="373" t="s">
        <v>1179</v>
      </c>
      <c r="D323" s="2466"/>
      <c r="E323" s="2208"/>
      <c r="F323" s="2387"/>
      <c r="G323" s="404"/>
      <c r="H323" s="1504"/>
      <c r="I323" s="655"/>
      <c r="J323" s="575"/>
      <c r="K323" s="1504"/>
      <c r="L323" s="218"/>
      <c r="M323" s="345"/>
      <c r="N323" s="338"/>
      <c r="O323" s="1628"/>
      <c r="P323" s="1628"/>
      <c r="AH323" s="1635">
        <v>0</v>
      </c>
    </row>
    <row s="1639" customFormat="1" customHeight="1" ht="18.75" hidden="1">
      <c r="A324" s="1784" t="s">
        <v>277</v>
      </c>
      <c r="B324" s="1784" t="s">
        <v>278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313</v>
      </c>
      <c r="M324" s="345"/>
      <c r="N324" s="338"/>
      <c r="O324" s="1628"/>
      <c r="P324" s="1628"/>
      <c r="AH324" s="1635">
        <v>0</v>
      </c>
    </row>
    <row s="1639" customFormat="1" customHeight="1" ht="18.75" hidden="1">
      <c r="A325" s="1784"/>
      <c r="B325" s="1784"/>
      <c r="C325" s="373" t="s">
        <v>1172</v>
      </c>
      <c r="D325" s="2466"/>
      <c r="E325" s="2208"/>
      <c r="F325" s="2387"/>
      <c r="G325" s="2431"/>
      <c r="H325" s="1504"/>
      <c r="I325" s="655" t="s">
        <v>1171</v>
      </c>
      <c r="J325" s="575"/>
      <c r="K325" s="1504"/>
      <c r="L325" s="218"/>
      <c r="M325" s="345"/>
      <c r="N325" s="338"/>
      <c r="O325" s="1628"/>
      <c r="P325" s="1628"/>
      <c r="AH325" s="1635">
        <v>0</v>
      </c>
    </row>
    <row s="1639" customFormat="1" customHeight="1" ht="0.75" hidden="1">
      <c r="A326" s="1784"/>
      <c r="B326" s="1784"/>
      <c r="C326" s="373" t="s">
        <v>1179</v>
      </c>
      <c r="D326" s="2466"/>
      <c r="E326" s="2208"/>
      <c r="F326" s="2387"/>
      <c r="G326" s="404"/>
      <c r="H326" s="1504"/>
      <c r="I326" s="655"/>
      <c r="J326" s="575"/>
      <c r="K326" s="1504"/>
      <c r="L326" s="218"/>
      <c r="M326" s="345"/>
      <c r="N326" s="338"/>
      <c r="O326" s="1628"/>
      <c r="P326" s="1628"/>
      <c r="AH326" s="1635">
        <v>0</v>
      </c>
    </row>
    <row s="1639" customFormat="1" customHeight="1" ht="18.75" hidden="1">
      <c r="A327" s="1784" t="s">
        <v>282</v>
      </c>
      <c r="B327" s="1784" t="s">
        <v>283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313</v>
      </c>
      <c r="M327" s="345"/>
      <c r="N327" s="338"/>
      <c r="O327" s="1628"/>
      <c r="P327" s="1628"/>
      <c r="AH327" s="1635">
        <v>0</v>
      </c>
    </row>
    <row s="1639" customFormat="1" customHeight="1" ht="18.75" hidden="1">
      <c r="A328" s="1784"/>
      <c r="B328" s="1784"/>
      <c r="C328" s="373" t="s">
        <v>1172</v>
      </c>
      <c r="D328" s="2466"/>
      <c r="E328" s="2208"/>
      <c r="F328" s="2387"/>
      <c r="G328" s="2431"/>
      <c r="H328" s="1504"/>
      <c r="I328" s="655" t="s">
        <v>1171</v>
      </c>
      <c r="J328" s="575"/>
      <c r="K328" s="1504"/>
      <c r="L328" s="218"/>
      <c r="M328" s="345"/>
      <c r="N328" s="338"/>
      <c r="O328" s="1628"/>
      <c r="P328" s="1628"/>
      <c r="AH328" s="1635">
        <v>0</v>
      </c>
    </row>
    <row s="1639" customFormat="1" customHeight="1" ht="1.05">
      <c r="A329" s="1784"/>
      <c r="B329" s="1784"/>
      <c r="C329" s="373" t="s">
        <v>1179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BD159-264A-84AA-CFAE-0.C273B3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"Уренгойская ГРЭС" АО "Интер РАО - Электрогенерация"</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307</v>
      </c>
      <c r="E8" s="2213"/>
      <c r="F8" s="2213"/>
      <c r="G8" s="2213"/>
      <c r="H8" s="2393" t="s">
        <v>308</v>
      </c>
      <c r="R8" s="378">
        <v>14</v>
      </c>
    </row>
    <row customHeight="1" ht="24">
      <c r="C9" s="380"/>
      <c r="D9" s="390" t="s">
        <v>88</v>
      </c>
      <c r="E9" s="112" t="s">
        <v>309</v>
      </c>
      <c r="F9" s="112" t="s">
        <v>310</v>
      </c>
      <c r="G9" s="112" t="s">
        <v>397</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1180</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829EF-D551-0799-95EE-0.59669B9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"Уренгойская ГРЭС" АО "Интер РАО - Электрогенерация"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132</v>
      </c>
      <c r="F9" s="2107"/>
      <c r="G9" s="2131" t="s">
        <v>105</v>
      </c>
      <c r="H9" s="2131" t="s">
        <v>88</v>
      </c>
      <c r="I9" s="2131"/>
      <c r="J9" s="2131" t="s">
        <v>133</v>
      </c>
      <c r="K9" s="2159" t="s">
        <v>134</v>
      </c>
      <c r="L9" s="2159"/>
      <c r="M9" s="2159"/>
      <c r="N9" s="2159"/>
      <c r="O9" s="2159" t="s">
        <v>135</v>
      </c>
      <c r="P9" s="2159"/>
      <c r="Q9" s="2159"/>
      <c r="R9" s="2159"/>
      <c r="S9" s="2159" t="s">
        <v>136</v>
      </c>
      <c r="T9" s="2159"/>
      <c r="U9" s="2159"/>
      <c r="V9" s="2159"/>
      <c r="W9" s="2131" t="s">
        <v>137</v>
      </c>
      <c r="AR9" s="108">
        <v>27</v>
      </c>
    </row>
    <row customHeight="1" ht="31.5">
      <c r="D10" s="2131"/>
      <c r="E10" s="1288" t="s">
        <v>89</v>
      </c>
      <c r="F10" s="1288" t="s">
        <v>138</v>
      </c>
      <c r="G10" s="2131"/>
      <c r="H10" s="2131"/>
      <c r="I10" s="2131"/>
      <c r="J10" s="2131"/>
      <c r="K10" s="114" t="s">
        <v>108</v>
      </c>
      <c r="L10" s="2131" t="s">
        <v>88</v>
      </c>
      <c r="M10" s="2131"/>
      <c r="N10" s="114" t="s">
        <v>139</v>
      </c>
      <c r="O10" s="114" t="s">
        <v>108</v>
      </c>
      <c r="P10" s="2131" t="s">
        <v>88</v>
      </c>
      <c r="Q10" s="2131"/>
      <c r="R10" s="114" t="s">
        <v>139</v>
      </c>
      <c r="S10" s="287" t="s">
        <v>108</v>
      </c>
      <c r="T10" s="2131" t="s">
        <v>88</v>
      </c>
      <c r="U10" s="2131"/>
      <c r="V10" s="287" t="s">
        <v>89</v>
      </c>
      <c r="W10" s="2131"/>
      <c r="Z10" s="1263" t="s">
        <v>140</v>
      </c>
      <c r="AA10" s="1263" t="s">
        <v>141</v>
      </c>
      <c r="AB10" s="1263" t="s">
        <v>142</v>
      </c>
      <c r="AC10" s="1263" t="s">
        <v>143</v>
      </c>
      <c r="AD10" s="1263" t="s">
        <v>144</v>
      </c>
      <c r="AE10" s="1263" t="s">
        <v>145</v>
      </c>
      <c r="AF10" s="1263" t="s">
        <v>146</v>
      </c>
      <c r="AG10" s="1263" t="s">
        <v>147</v>
      </c>
      <c r="AH10" s="1263" t="s">
        <v>148</v>
      </c>
      <c r="AI10" s="1263" t="s">
        <v>149</v>
      </c>
      <c r="AJ10" s="1263" t="s">
        <v>150</v>
      </c>
      <c r="AK10" s="1263" t="s">
        <v>151</v>
      </c>
      <c r="AL10" s="1263" t="s">
        <v>152</v>
      </c>
      <c r="AM10" s="1263" t="s">
        <v>153</v>
      </c>
      <c r="AN10" s="1263" t="s">
        <v>154</v>
      </c>
      <c r="AO10" s="1263" t="s">
        <v>155</v>
      </c>
      <c r="AP10" s="1263" t="s">
        <v>156</v>
      </c>
      <c r="AQ10" s="1263" t="s">
        <v>157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158</v>
      </c>
      <c r="O11" s="1253" t="s">
        <v>159</v>
      </c>
      <c r="P11" s="2160" t="s">
        <v>99</v>
      </c>
      <c r="Q11" s="2160"/>
      <c r="R11" s="1253" t="s">
        <v>160</v>
      </c>
      <c r="S11" s="1253" t="s">
        <v>99</v>
      </c>
      <c r="T11" s="2160" t="s">
        <v>160</v>
      </c>
      <c r="U11" s="2160"/>
      <c r="V11" s="1253" t="s">
        <v>161</v>
      </c>
      <c r="W11" s="1253" t="s">
        <v>162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163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164</v>
      </c>
      <c r="AD13" s="1271" t="s">
        <v>165</v>
      </c>
      <c r="AE13" s="1271" t="s">
        <v>166</v>
      </c>
      <c r="AF13" s="1271" t="s">
        <v>167</v>
      </c>
      <c r="AG13" s="1271" t="s">
        <v>168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169</v>
      </c>
      <c r="AD18" s="1271" t="s">
        <v>170</v>
      </c>
      <c r="AE18" s="1271" t="s">
        <v>171</v>
      </c>
      <c r="AF18" s="1271" t="s">
        <v>172</v>
      </c>
      <c r="AG18" s="1271" t="s">
        <v>173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169</v>
      </c>
      <c r="AD23" s="1271" t="s">
        <v>170</v>
      </c>
      <c r="AE23" s="1271" t="s">
        <v>171</v>
      </c>
      <c r="AF23" s="1271" t="s">
        <v>172</v>
      </c>
      <c r="AG23" s="1271" t="s">
        <v>173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176</v>
      </c>
      <c r="AD28" s="1271" t="s">
        <v>177</v>
      </c>
      <c r="AE28" s="1271" t="s">
        <v>178</v>
      </c>
      <c r="AF28" s="1271" t="s">
        <v>179</v>
      </c>
      <c r="AG28" s="1271" t="s">
        <v>180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181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182</v>
      </c>
      <c r="AD33" s="1271" t="s">
        <v>183</v>
      </c>
      <c r="AE33" s="1271" t="s">
        <v>184</v>
      </c>
      <c r="AF33" s="1271" t="s">
        <v>185</v>
      </c>
      <c r="AG33" s="1271" t="s">
        <v>186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188</v>
      </c>
      <c r="AD38" s="1271" t="s">
        <v>189</v>
      </c>
      <c r="AE38" s="1271" t="s">
        <v>190</v>
      </c>
      <c r="AF38" s="1271" t="s">
        <v>191</v>
      </c>
      <c r="AG38" s="1271" t="s">
        <v>192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193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194</v>
      </c>
      <c r="AD43" s="1271" t="s">
        <v>195</v>
      </c>
      <c r="AE43" s="1271" t="s">
        <v>196</v>
      </c>
      <c r="AF43" s="1271" t="s">
        <v>197</v>
      </c>
      <c r="AG43" s="1271" t="s">
        <v>198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200</v>
      </c>
      <c r="AD48" s="1271" t="s">
        <v>201</v>
      </c>
      <c r="AE48" s="1271" t="s">
        <v>202</v>
      </c>
      <c r="AF48" s="1271" t="s">
        <v>203</v>
      </c>
      <c r="AG48" s="1271" t="s">
        <v>204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206</v>
      </c>
      <c r="AD53" s="1271" t="s">
        <v>207</v>
      </c>
      <c r="AE53" s="1271" t="s">
        <v>208</v>
      </c>
      <c r="AF53" s="1271" t="s">
        <v>209</v>
      </c>
      <c r="AG53" s="1271" t="s">
        <v>210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211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212</v>
      </c>
      <c r="AD58" s="1271" t="s">
        <v>213</v>
      </c>
      <c r="AE58" s="1271" t="s">
        <v>214</v>
      </c>
      <c r="AF58" s="1271" t="s">
        <v>215</v>
      </c>
      <c r="AG58" s="1271" t="s">
        <v>216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218</v>
      </c>
      <c r="AD63" s="1271" t="s">
        <v>219</v>
      </c>
      <c r="AE63" s="1271" t="s">
        <v>220</v>
      </c>
      <c r="AF63" s="1271" t="s">
        <v>221</v>
      </c>
      <c r="AG63" s="1271" t="s">
        <v>222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223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230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232</v>
      </c>
      <c r="AD79" s="1271" t="s">
        <v>233</v>
      </c>
      <c r="AE79" s="1271" t="s">
        <v>234</v>
      </c>
      <c r="AF79" s="1271" t="s">
        <v>235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237</v>
      </c>
      <c r="AD84" s="1271" t="s">
        <v>238</v>
      </c>
      <c r="AE84" s="1271" t="s">
        <v>239</v>
      </c>
      <c r="AF84" s="1271" t="s">
        <v>240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242</v>
      </c>
      <c r="AD89" s="1271" t="s">
        <v>243</v>
      </c>
      <c r="AE89" s="1271" t="s">
        <v>244</v>
      </c>
      <c r="AF89" s="1271" t="s">
        <v>245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247</v>
      </c>
      <c r="AD94" s="1271" t="s">
        <v>248</v>
      </c>
      <c r="AE94" s="1271" t="s">
        <v>249</v>
      </c>
      <c r="AF94" s="1271" t="s">
        <v>250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252</v>
      </c>
      <c r="AD99" s="1271" t="s">
        <v>253</v>
      </c>
      <c r="AE99" s="1271" t="s">
        <v>254</v>
      </c>
      <c r="AF99" s="1271" t="s">
        <v>255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256</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257</v>
      </c>
      <c r="AD105" s="1271" t="s">
        <v>258</v>
      </c>
      <c r="AE105" s="1271" t="s">
        <v>259</v>
      </c>
      <c r="AF105" s="1271" t="s">
        <v>260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261</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262</v>
      </c>
      <c r="AD110" s="1271" t="s">
        <v>263</v>
      </c>
      <c r="AE110" s="1271" t="s">
        <v>264</v>
      </c>
      <c r="AF110" s="1271" t="s">
        <v>265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266</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267</v>
      </c>
      <c r="AD115" s="1271" t="s">
        <v>268</v>
      </c>
      <c r="AE115" s="1271" t="s">
        <v>269</v>
      </c>
      <c r="AF115" s="1271" t="s">
        <v>270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271</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272</v>
      </c>
      <c r="AD121" s="1271" t="s">
        <v>273</v>
      </c>
      <c r="AE121" s="1271" t="s">
        <v>274</v>
      </c>
      <c r="AF121" s="1271" t="s">
        <v>275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277</v>
      </c>
      <c r="AD126" s="1271" t="s">
        <v>278</v>
      </c>
      <c r="AE126" s="1271" t="s">
        <v>279</v>
      </c>
      <c r="AF126" s="1271" t="s">
        <v>280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282</v>
      </c>
      <c r="AD131" s="1271" t="s">
        <v>283</v>
      </c>
      <c r="AE131" s="1271" t="s">
        <v>284</v>
      </c>
      <c r="AF131" s="1271" t="s">
        <v>285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69944-46D2-EA02-EECD-0.00278BCE}"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639" width="25.7109375" customWidth="1"/>
    <col min="16" max="16" style="1639" width="34.00390625" customWidth="1"/>
    <col min="17" max="17" style="1370" width="50.00390625" customWidth="1"/>
    <col min="18" max="26" style="1639" width="10.00390625" customWidth="1"/>
    <col min="27" max="27" style="679" width="10.00390625" customWidth="1"/>
    <col min="28" max="28" style="1639" width="10.57421875" hidden="1"/>
  </cols>
  <sheetData>
    <row s="1370" customFormat="1" customHeight="1" ht="22.5" hidden="1">
      <c r="C1" s="676"/>
      <c r="G1" s="421">
        <v>4</v>
      </c>
      <c r="I1" s="421">
        <v>4</v>
      </c>
      <c r="K1" s="1370">
        <v>4</v>
      </c>
      <c r="L1" s="1370"/>
      <c r="M1" s="1370">
        <v>4</v>
      </c>
      <c r="N1" s="1370"/>
      <c r="O1" s="1370">
        <v>4</v>
      </c>
      <c r="P1" s="1370"/>
      <c r="AA1" s="424"/>
      <c r="AB1" s="421" t="s">
        <v>14</v>
      </c>
    </row>
    <row s="1639" customFormat="1" customHeight="1" ht="15" hidden="1">
      <c r="A2" s="366"/>
      <c r="C2" s="180"/>
      <c r="D2" s="350"/>
      <c r="E2" s="677"/>
      <c r="F2" s="526"/>
      <c r="G2" s="620"/>
      <c r="H2" s="620"/>
      <c r="I2" s="620"/>
      <c r="J2" s="620"/>
      <c r="K2" s="620"/>
      <c r="L2" s="620"/>
      <c r="M2" s="620"/>
      <c r="N2" s="620"/>
      <c r="O2" s="620"/>
      <c r="P2" s="620"/>
      <c r="AA2" s="678"/>
      <c r="AB2" s="513">
        <v>0</v>
      </c>
    </row>
    <row s="1370" customFormat="1" customHeight="1" ht="15" hidden="1">
      <c r="C3" s="676"/>
      <c r="K3" s="1370"/>
      <c r="L3" s="1370"/>
      <c r="M3" s="1370"/>
      <c r="N3" s="1370"/>
      <c r="O3" s="1370"/>
      <c r="P3" s="1370"/>
      <c r="AA3" s="424"/>
      <c r="AB3" s="421">
        <v>0</v>
      </c>
    </row>
    <row customHeight="1" ht="15.75">
      <c r="C4" s="180"/>
      <c r="D4" s="513"/>
      <c r="E4" s="513"/>
      <c r="F4" s="513"/>
      <c r="G4" s="513"/>
      <c r="H4" s="513"/>
      <c r="I4" s="513"/>
      <c r="J4" s="513"/>
      <c r="K4" s="1639"/>
      <c r="L4" s="1639"/>
      <c r="M4" s="1639"/>
      <c r="N4" s="1639"/>
      <c r="O4" s="1639"/>
      <c r="P4" s="1639"/>
      <c r="AB4" s="509">
        <v>15</v>
      </c>
    </row>
    <row customHeight="1" ht="66">
      <c r="C5" s="180"/>
      <c r="D5" s="2241" t="s">
        <v>1181</v>
      </c>
      <c r="E5" s="2241"/>
      <c r="F5" s="2241"/>
      <c r="G5" s="2241"/>
      <c r="H5" s="2241"/>
      <c r="I5" s="2241"/>
      <c r="J5" s="2241"/>
      <c r="K5" s="2252"/>
      <c r="L5" s="2252"/>
      <c r="M5" s="2252"/>
      <c r="N5" s="2252"/>
      <c r="O5" s="2252"/>
      <c r="P5" s="2252"/>
      <c r="AB5" s="509">
        <v>63</v>
      </c>
    </row>
    <row customHeight="1" ht="15.75">
      <c r="C6" s="180"/>
      <c r="D6" s="2180" t="str">
        <f>IF(org=0,"Не определено",org)</f>
        <v>Филиал "Уренгойская ГРЭС" АО "Интер РАО - Электрогенерация"</v>
      </c>
      <c r="E6" s="2180"/>
      <c r="F6" s="2180"/>
      <c r="G6" s="2180"/>
      <c r="H6" s="2180"/>
      <c r="I6" s="2180"/>
      <c r="J6" s="2180"/>
      <c r="K6" s="2253"/>
      <c r="L6" s="2253"/>
      <c r="M6" s="2253"/>
      <c r="N6" s="2253"/>
      <c r="O6" s="2253"/>
      <c r="P6" s="2253"/>
      <c r="Q6" s="541"/>
      <c r="AB6" s="509">
        <v>15</v>
      </c>
    </row>
    <row customHeight="1" ht="15.75">
      <c r="C7" s="180"/>
      <c r="D7" s="756"/>
      <c r="E7" s="513"/>
      <c r="F7" s="513"/>
      <c r="G7" s="541">
        <v>22</v>
      </c>
      <c r="I7" s="541">
        <v>1</v>
      </c>
      <c r="J7" s="756"/>
      <c r="K7" s="1370" t="s">
        <v>22</v>
      </c>
      <c r="L7" s="1639"/>
      <c r="M7" s="1370" t="s">
        <v>22</v>
      </c>
      <c r="N7" s="1639"/>
      <c r="O7" s="1370" t="s">
        <v>22</v>
      </c>
      <c r="P7" s="1639"/>
      <c r="AB7" s="509">
        <v>15</v>
      </c>
    </row>
    <row s="1639" customFormat="1" customHeight="1" ht="1.05">
      <c r="A8" s="763"/>
      <c r="C8" s="180"/>
      <c r="D8" s="513"/>
      <c r="E8" s="513"/>
      <c r="F8" s="513"/>
      <c r="G8" s="541"/>
      <c r="H8" s="756"/>
      <c r="I8" s="541" t="s">
        <v>117</v>
      </c>
      <c r="J8" s="756"/>
      <c r="K8" s="1370" t="s">
        <v>124</v>
      </c>
      <c r="L8" s="756"/>
      <c r="M8" s="1370" t="s">
        <v>127</v>
      </c>
      <c r="N8" s="756"/>
      <c r="O8" s="1370" t="s">
        <v>129</v>
      </c>
      <c r="P8" s="756"/>
      <c r="Q8" s="421"/>
      <c r="AA8" s="679"/>
      <c r="AB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0"/>
      <c r="K9" s="239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400"/>
      <c r="M9" s="2399"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2400"/>
      <c r="O9" s="2399" t="str">
        <f>IF(O8="","",INDEX(DIFFERENTIATION_UNMERGE_VD,MATCH(O8,DIFFERENTIATION_ID_DIFF,0)))</f>
        <v>Производство. Теплоноситель; Передача. Теплоноситель; Сбыт. Теплоноситель</v>
      </c>
      <c r="P9" s="2400"/>
      <c r="Q9" s="2179" t="s">
        <v>308</v>
      </c>
      <c r="AB9" s="509">
        <v>15</v>
      </c>
    </row>
    <row s="1639" customFormat="1" customHeight="1" ht="15.75">
      <c r="A10" s="763"/>
      <c r="C10" s="180"/>
      <c r="D10" s="715"/>
      <c r="E10" s="2371" t="s">
        <v>571</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без дифференциации</v>
      </c>
      <c r="L10" s="2400"/>
      <c r="M10" s="2399" t="str">
        <f>IF(M8="","",INDEX(DIFFERENTIATION_UNMERGE_AREA,MATCH(M8,DIFFERENTIATION_ID_DIFF,0)))</f>
        <v>без дифференциации</v>
      </c>
      <c r="N10" s="2400"/>
      <c r="O10" s="2399" t="str">
        <f>IF(O8="","",INDEX(DIFFERENTIATION_UNMERGE_AREA,MATCH(O8,DIFFERENTIATION_ID_DIFF,0)))</f>
        <v>без дифференциации</v>
      </c>
      <c r="P10" s="2400"/>
      <c r="Q10" s="2203"/>
      <c r="AA10" s="679"/>
      <c r="AB10" s="762">
        <v>15</v>
      </c>
    </row>
    <row s="1639" customFormat="1" customHeight="1" ht="15.75">
      <c r="A11" s="763"/>
      <c r="C11" s="180"/>
      <c r="D11" s="715"/>
      <c r="E11" s="2371" t="s">
        <v>572</v>
      </c>
      <c r="F11" s="2372"/>
      <c r="G11" s="2399" t="str">
        <f>IF(G8="","",INDEX(DIFFERENTIATION_UNMERGE_SYSTEM,MATCH(G8,DIFFERENTIATION_ID_DIFF,0)))</f>
        <v/>
      </c>
      <c r="H11" s="2400"/>
      <c r="I11" s="2399" t="str">
        <f>IF(I8="","",INDEX(DIFFERENTIATION_UNMERGE_SYSTEM,MATCH(I8,DIFFERENTIATION_ID_DIFF,0)))</f>
        <v>без дифференциации</v>
      </c>
      <c r="J11" s="2400"/>
      <c r="K11" s="2399" t="str">
        <f>IF(K8="","",INDEX(DIFFERENTIATION_UNMERGE_SYSTEM,MATCH(K8,DIFFERENTIATION_ID_DIFF,0)))</f>
        <v>потребителям района Лимбяяха</v>
      </c>
      <c r="L11" s="2400"/>
      <c r="M11" s="2399" t="str">
        <f>IF(M8="","",INDEX(DIFFERENTIATION_UNMERGE_SYSTEM,MATCH(M8,DIFFERENTIATION_ID_DIFF,0)))</f>
        <v>для АО "Уренгойтеплогенерация-1"</v>
      </c>
      <c r="N11" s="2400"/>
      <c r="O11" s="2399" t="str">
        <f>IF(O8="","",INDEX(DIFFERENTIATION_UNMERGE_SYSTEM,MATCH(O8,DIFFERENTIATION_ID_DIFF,0)))</f>
        <v>без дифференциации</v>
      </c>
      <c r="P11" s="2400"/>
      <c r="Q11" s="2203"/>
      <c r="AA11" s="679"/>
      <c r="AB11" s="762">
        <v>15</v>
      </c>
    </row>
    <row s="1639" customFormat="1" customHeight="1" ht="15.75">
      <c r="A12" s="763"/>
      <c r="C12" s="180"/>
      <c r="D12" s="2373" t="s">
        <v>307</v>
      </c>
      <c r="E12" s="2374"/>
      <c r="F12" s="2374"/>
      <c r="G12" s="891"/>
      <c r="H12" s="891"/>
      <c r="I12" s="891"/>
      <c r="J12" s="891"/>
      <c r="K12" s="2371"/>
      <c r="L12" s="2371"/>
      <c r="M12" s="2371"/>
      <c r="N12" s="2371"/>
      <c r="O12" s="2371"/>
      <c r="P12" s="2371"/>
      <c r="Q12" s="2203"/>
      <c r="AA12" s="679"/>
      <c r="AB12" s="762">
        <v>15</v>
      </c>
    </row>
    <row customHeight="1" ht="35.699999999999996">
      <c r="C13" s="180"/>
      <c r="D13" s="809" t="s">
        <v>88</v>
      </c>
      <c r="E13" s="811" t="s">
        <v>309</v>
      </c>
      <c r="F13" s="811" t="s">
        <v>573</v>
      </c>
      <c r="G13" s="812" t="s">
        <v>310</v>
      </c>
      <c r="H13" s="811" t="s">
        <v>397</v>
      </c>
      <c r="I13" s="812" t="s">
        <v>310</v>
      </c>
      <c r="J13" s="811" t="s">
        <v>397</v>
      </c>
      <c r="K13" s="2266" t="s">
        <v>310</v>
      </c>
      <c r="L13" s="2316" t="s">
        <v>397</v>
      </c>
      <c r="M13" s="2266" t="s">
        <v>310</v>
      </c>
      <c r="N13" s="2316" t="s">
        <v>397</v>
      </c>
      <c r="O13" s="2266" t="s">
        <v>310</v>
      </c>
      <c r="P13" s="2316" t="s">
        <v>397</v>
      </c>
      <c r="Q13" s="2236"/>
      <c r="AB13" s="509">
        <v>34</v>
      </c>
    </row>
    <row customHeight="1" ht="15" hidden="1">
      <c r="C14" s="180"/>
      <c r="D14" s="597" t="s">
        <v>109</v>
      </c>
      <c r="E14" s="597" t="s">
        <v>110</v>
      </c>
      <c r="F14" s="597" t="s">
        <v>90</v>
      </c>
      <c r="G14" s="663" t="str">
        <f>G1&amp;".1"</f>
        <v>4.1</v>
      </c>
      <c r="H14" s="663"/>
      <c r="I14" s="663" t="str">
        <f>I1&amp;".1"</f>
        <v>4.1</v>
      </c>
      <c r="J14" s="663"/>
      <c r="K14" s="687" t="str">
        <f>K1&amp;".1"</f>
        <v>4.1</v>
      </c>
      <c r="L14" s="687"/>
      <c r="M14" s="687" t="str">
        <f>M1&amp;".1"</f>
        <v>4.1</v>
      </c>
      <c r="N14" s="687"/>
      <c r="O14" s="687" t="str">
        <f>O1&amp;".1"</f>
        <v>4.1</v>
      </c>
      <c r="P14" s="687"/>
      <c r="Q14" s="293"/>
      <c r="AB14" s="509">
        <v>0</v>
      </c>
    </row>
    <row customHeight="1" ht="22.5" hidden="1">
      <c r="A15" s="509"/>
      <c r="C15" s="530"/>
      <c r="D15" s="525">
        <v>1</v>
      </c>
      <c r="E15" s="681" t="s">
        <v>818</v>
      </c>
      <c r="F15" s="525" t="s">
        <v>819</v>
      </c>
      <c r="G15" s="682"/>
      <c r="H15" s="682"/>
      <c r="I15" s="682"/>
      <c r="J15" s="682"/>
      <c r="K15" s="682"/>
      <c r="L15" s="682"/>
      <c r="M15" s="682"/>
      <c r="N15" s="682"/>
      <c r="O15" s="682"/>
      <c r="P15" s="682"/>
      <c r="Q15" s="293" t="s">
        <v>820</v>
      </c>
      <c r="AB15" s="509">
        <v>0</v>
      </c>
    </row>
    <row customHeight="1" ht="22.5" hidden="1">
      <c r="A16" s="509"/>
      <c r="C16" s="530"/>
      <c r="D16" s="525">
        <v>2</v>
      </c>
      <c r="E16" s="283" t="s">
        <v>821</v>
      </c>
      <c r="F16" s="525" t="s">
        <v>822</v>
      </c>
      <c r="G16" s="682"/>
      <c r="H16" s="682"/>
      <c r="I16" s="682"/>
      <c r="J16" s="682"/>
      <c r="K16" s="682"/>
      <c r="L16" s="682"/>
      <c r="M16" s="682"/>
      <c r="N16" s="682"/>
      <c r="O16" s="682"/>
      <c r="P16" s="682"/>
      <c r="Q16" s="293" t="s">
        <v>823</v>
      </c>
      <c r="AB16" s="509">
        <v>0</v>
      </c>
    </row>
    <row customHeight="1" ht="123.75" hidden="1">
      <c r="A17" s="509"/>
      <c r="C17" s="530"/>
      <c r="D17" s="525">
        <v>3</v>
      </c>
      <c r="E17" s="283" t="s">
        <v>1182</v>
      </c>
      <c r="F17" s="525" t="s">
        <v>313</v>
      </c>
      <c r="G17" s="682"/>
      <c r="H17" s="682"/>
      <c r="I17" s="682"/>
      <c r="J17" s="682"/>
      <c r="K17" s="682"/>
      <c r="L17" s="682"/>
      <c r="M17" s="682"/>
      <c r="N17" s="682"/>
      <c r="O17" s="682"/>
      <c r="P17" s="682"/>
      <c r="Q17" s="293" t="s">
        <v>1183</v>
      </c>
      <c r="AB17" s="509">
        <v>0</v>
      </c>
    </row>
    <row customHeight="1" ht="48.29999999999999">
      <c r="A18" s="509"/>
      <c r="C18" s="530"/>
      <c r="D18" s="525">
        <v>3</v>
      </c>
      <c r="E18" s="283" t="s">
        <v>824</v>
      </c>
      <c r="F18" s="525" t="s">
        <v>313</v>
      </c>
      <c r="G18" s="813" t="s">
        <v>313</v>
      </c>
      <c r="H18" s="814" t="s">
        <v>313</v>
      </c>
      <c r="I18" s="525" t="s">
        <v>313</v>
      </c>
      <c r="J18" s="582" t="s">
        <v>313</v>
      </c>
      <c r="K18" s="2316" t="s">
        <v>313</v>
      </c>
      <c r="L18" s="2264" t="s">
        <v>313</v>
      </c>
      <c r="M18" s="2316" t="s">
        <v>313</v>
      </c>
      <c r="N18" s="2264" t="s">
        <v>313</v>
      </c>
      <c r="O18" s="2316" t="s">
        <v>313</v>
      </c>
      <c r="P18" s="2264" t="s">
        <v>313</v>
      </c>
      <c r="Q18" s="293" t="s">
        <v>1184</v>
      </c>
      <c r="AB18" s="509">
        <v>46</v>
      </c>
    </row>
    <row customHeight="1" ht="35.699999999999996">
      <c r="A19" s="509"/>
      <c r="C19" s="530"/>
      <c r="D19" s="543" t="s">
        <v>331</v>
      </c>
      <c r="E19" s="563" t="s">
        <v>826</v>
      </c>
      <c r="F19" s="525" t="s">
        <v>827</v>
      </c>
      <c r="G19" s="821"/>
      <c r="H19" s="110"/>
      <c r="I19" s="821"/>
      <c r="J19" s="822"/>
      <c r="K19" s="821"/>
      <c r="L19" s="2505"/>
      <c r="M19" s="821"/>
      <c r="N19" s="2505"/>
      <c r="O19" s="821"/>
      <c r="P19" s="2505"/>
      <c r="Q19" s="683"/>
      <c r="AB19" s="509">
        <v>34</v>
      </c>
    </row>
    <row customHeight="1" ht="35.699999999999996">
      <c r="A20" s="509"/>
      <c r="C20" s="530"/>
      <c r="D20" s="1894" t="s">
        <v>339</v>
      </c>
      <c r="E20" s="563" t="s">
        <v>828</v>
      </c>
      <c r="F20" s="525" t="s">
        <v>829</v>
      </c>
      <c r="G20" s="821"/>
      <c r="H20" s="110"/>
      <c r="I20" s="821"/>
      <c r="J20" s="110"/>
      <c r="K20" s="821"/>
      <c r="L20" s="2505"/>
      <c r="M20" s="821"/>
      <c r="N20" s="2505"/>
      <c r="O20" s="821"/>
      <c r="P20" s="2505"/>
      <c r="Q20" s="683"/>
      <c r="AB20" s="509">
        <v>34</v>
      </c>
    </row>
    <row customHeight="1" ht="48.29999999999999">
      <c r="A21" s="509"/>
      <c r="C21" s="530"/>
      <c r="D21" s="1894" t="s">
        <v>341</v>
      </c>
      <c r="E21" s="563" t="s">
        <v>830</v>
      </c>
      <c r="F21" s="525" t="s">
        <v>578</v>
      </c>
      <c r="G21" s="684"/>
      <c r="H21" s="110"/>
      <c r="I21" s="684"/>
      <c r="J21" s="110"/>
      <c r="K21" s="684"/>
      <c r="L21" s="2505"/>
      <c r="M21" s="684"/>
      <c r="N21" s="2505"/>
      <c r="O21" s="684"/>
      <c r="P21" s="2505"/>
      <c r="Q21" s="683"/>
      <c r="AB21" s="509">
        <v>46</v>
      </c>
    </row>
    <row customHeight="1" ht="67.5" hidden="1">
      <c r="A22" s="509"/>
      <c r="C22" s="530"/>
      <c r="D22" s="525">
        <v>5</v>
      </c>
      <c r="E22" s="283" t="s">
        <v>1185</v>
      </c>
      <c r="F22" s="525" t="s">
        <v>565</v>
      </c>
      <c r="G22" s="685"/>
      <c r="H22" s="686"/>
      <c r="I22" s="685"/>
      <c r="J22" s="686"/>
      <c r="K22" s="685"/>
      <c r="L22" s="1443"/>
      <c r="M22" s="685"/>
      <c r="N22" s="1443"/>
      <c r="O22" s="685"/>
      <c r="P22" s="1443"/>
      <c r="Q22" s="293" t="s">
        <v>1186</v>
      </c>
      <c r="AB22" s="509">
        <v>0</v>
      </c>
    </row>
    <row customHeight="1" ht="33.75" hidden="1">
      <c r="C23" s="455"/>
      <c r="D23" s="525">
        <v>6</v>
      </c>
      <c r="E23" s="283" t="s">
        <v>1187</v>
      </c>
      <c r="F23" s="525" t="s">
        <v>1188</v>
      </c>
      <c r="G23" s="685"/>
      <c r="H23" s="685"/>
      <c r="I23" s="685"/>
      <c r="J23" s="685"/>
      <c r="K23" s="685"/>
      <c r="L23" s="685"/>
      <c r="M23" s="685"/>
      <c r="N23" s="685"/>
      <c r="O23" s="685"/>
      <c r="P23" s="685"/>
      <c r="Q23" s="293" t="s">
        <v>1189</v>
      </c>
      <c r="AB23" s="509">
        <v>0</v>
      </c>
    </row>
    <row customHeight="1" ht="15.75">
      <c r="K24" s="1639"/>
      <c r="L24" s="1639"/>
      <c r="M24" s="1639"/>
      <c r="N24" s="1639"/>
      <c r="O24" s="1639"/>
      <c r="P24" s="1639"/>
      <c r="AB24" s="509">
        <v>15</v>
      </c>
    </row>
    <row customHeight="1" ht="15.75">
      <c r="K25" s="1639"/>
      <c r="L25" s="1639"/>
      <c r="M25" s="1639"/>
      <c r="N25" s="1639"/>
      <c r="O25" s="1639"/>
      <c r="P25" s="1639"/>
      <c r="AB25" s="509">
        <v>15</v>
      </c>
    </row>
    <row customHeight="1" ht="15.75">
      <c r="K26" s="1639"/>
      <c r="L26" s="1639"/>
      <c r="M26" s="1639"/>
      <c r="N26" s="1639"/>
      <c r="O26" s="1639"/>
      <c r="P26" s="1639"/>
      <c r="AB26" s="509">
        <v>15</v>
      </c>
    </row>
    <row customHeight="1" ht="15.75">
      <c r="K27" s="1639"/>
      <c r="L27" s="1639"/>
      <c r="M27" s="1639"/>
      <c r="N27" s="1639"/>
      <c r="O27" s="1639"/>
      <c r="P27" s="1639"/>
      <c r="AB27" s="509">
        <v>15</v>
      </c>
    </row>
    <row customHeight="1" ht="15.75">
      <c r="K28" s="1639"/>
      <c r="L28" s="1639"/>
      <c r="M28" s="1639"/>
      <c r="N28" s="1639"/>
      <c r="O28" s="1639"/>
      <c r="P28" s="1639"/>
      <c r="AB28" s="509">
        <v>15</v>
      </c>
    </row>
    <row customHeight="1" ht="15.75">
      <c r="J29" s="823"/>
      <c r="K29" s="1639"/>
      <c r="L29" s="1639"/>
      <c r="M29" s="1639"/>
      <c r="N29" s="1639"/>
      <c r="O29" s="1639"/>
      <c r="P29" s="1639"/>
      <c r="AB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1639">
        <v>0</v>
      </c>
      <c r="N30" s="1639">
        <v>0</v>
      </c>
      <c r="O30" s="1639">
        <v>0</v>
      </c>
      <c r="P30" s="1639">
        <v>0</v>
      </c>
      <c r="Q30" s="421">
        <v>50</v>
      </c>
      <c r="R30" s="509">
        <v>10</v>
      </c>
      <c r="S30" s="509">
        <v>10</v>
      </c>
      <c r="T30" s="509">
        <v>10</v>
      </c>
      <c r="U30" s="509">
        <v>10</v>
      </c>
      <c r="V30" s="509">
        <v>10</v>
      </c>
      <c r="W30" s="509">
        <v>10</v>
      </c>
      <c r="X30" s="509">
        <v>10</v>
      </c>
      <c r="Y30" s="509">
        <v>10</v>
      </c>
      <c r="Z30" s="509">
        <v>10</v>
      </c>
      <c r="AA30" s="679">
        <v>10</v>
      </c>
      <c r="AB30" s="509">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34A9A-F6DD-B18C-9775-0.C08B3E0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1190</v>
      </c>
      <c r="B1" s="1071" t="s">
        <v>1191</v>
      </c>
      <c r="C1" s="1071" t="s">
        <v>1192</v>
      </c>
      <c r="D1" s="1071" t="s">
        <v>1193</v>
      </c>
      <c r="E1" s="1071" t="s">
        <v>1194</v>
      </c>
      <c r="F1" s="1071" t="s">
        <v>1195</v>
      </c>
      <c r="G1" s="1071" t="s">
        <v>1196</v>
      </c>
      <c r="H1" s="1071" t="s">
        <v>1197</v>
      </c>
      <c r="I1" s="1071" t="s">
        <v>1198</v>
      </c>
      <c r="J1" s="1071" t="s">
        <v>1199</v>
      </c>
      <c r="K1" s="1071" t="s">
        <v>1200</v>
      </c>
      <c r="L1" s="1071" t="s">
        <v>1201</v>
      </c>
      <c r="M1" s="1071"/>
      <c r="N1" s="1071" t="s">
        <v>1202</v>
      </c>
      <c r="O1" s="1071" t="s">
        <v>1203</v>
      </c>
      <c r="P1" s="1071" t="s">
        <v>1204</v>
      </c>
      <c r="Q1" s="1071" t="s">
        <v>1205</v>
      </c>
      <c r="R1" s="1071" t="s">
        <v>1206</v>
      </c>
      <c r="S1" s="1071" t="s">
        <v>1207</v>
      </c>
      <c r="T1" s="1071" t="s">
        <v>1208</v>
      </c>
      <c r="U1" s="1071" t="s">
        <v>1209</v>
      </c>
      <c r="V1" s="1071"/>
      <c r="W1" s="801" t="s">
        <v>1210</v>
      </c>
      <c r="X1" s="1071" t="s">
        <v>1211</v>
      </c>
      <c r="Y1" s="1071" t="s">
        <v>1212</v>
      </c>
      <c r="Z1" s="1071"/>
      <c r="AA1" s="1071" t="s">
        <v>1213</v>
      </c>
      <c r="AB1" s="1071"/>
      <c r="AC1" s="1071" t="s">
        <v>1214</v>
      </c>
      <c r="AD1" s="1071"/>
      <c r="AF1" s="1071" t="s">
        <v>1215</v>
      </c>
      <c r="AH1" s="1071" t="s">
        <v>1216</v>
      </c>
      <c r="AI1" s="1071" t="s">
        <v>1217</v>
      </c>
      <c r="AK1" s="1071" t="s">
        <v>1218</v>
      </c>
      <c r="AM1" s="1071" t="s">
        <v>1219</v>
      </c>
      <c r="AP1" s="1071" t="s">
        <v>1220</v>
      </c>
      <c r="AQ1" s="1071" t="s">
        <v>1221</v>
      </c>
      <c r="AS1" s="1071" t="s">
        <v>1222</v>
      </c>
      <c r="AU1" s="1071" t="s">
        <v>1223</v>
      </c>
      <c r="AW1" s="1071" t="s">
        <v>1224</v>
      </c>
      <c r="AX1" s="1071" t="s">
        <v>1225</v>
      </c>
      <c r="AZ1" s="1156" t="s">
        <v>1226</v>
      </c>
      <c r="BB1" s="1071" t="s">
        <v>1227</v>
      </c>
      <c r="BC1" s="1071"/>
      <c r="BE1" s="1071" t="s">
        <v>1228</v>
      </c>
      <c r="BF1" s="1071" t="s">
        <v>1229</v>
      </c>
      <c r="BH1" s="1073" t="s">
        <v>817</v>
      </c>
      <c r="BI1" s="1074"/>
      <c r="BJ1" s="1075" t="s">
        <v>1230</v>
      </c>
      <c r="BK1" s="1074"/>
      <c r="BL1" s="1076" t="s">
        <v>916</v>
      </c>
      <c r="BM1" s="1074"/>
      <c r="BN1" s="1077" t="s">
        <v>1231</v>
      </c>
      <c r="BS1" s="1431"/>
    </row>
    <row customHeight="1" ht="11.25">
      <c r="A2" s="1078" t="s">
        <v>1232</v>
      </c>
      <c r="B2" s="1079">
        <v>2000</v>
      </c>
      <c r="C2" s="1079">
        <v>2022</v>
      </c>
      <c r="D2" s="1079" t="s">
        <v>66</v>
      </c>
      <c r="E2" s="1080" t="s">
        <v>1233</v>
      </c>
      <c r="F2" s="1080" t="s">
        <v>1234</v>
      </c>
      <c r="G2" s="1080" t="s">
        <v>1235</v>
      </c>
      <c r="H2" s="1081" t="s">
        <v>55</v>
      </c>
      <c r="I2" s="1080" t="s">
        <v>109</v>
      </c>
      <c r="J2" s="1080" t="s">
        <v>1236</v>
      </c>
      <c r="K2" s="1082" t="s">
        <v>1237</v>
      </c>
      <c r="L2" s="1083"/>
      <c r="M2" s="1082">
        <v>1</v>
      </c>
      <c r="N2" s="1166" t="s">
        <v>1238</v>
      </c>
      <c r="O2" s="1081" t="s">
        <v>1239</v>
      </c>
      <c r="P2" s="1084" t="s">
        <v>37</v>
      </c>
      <c r="Q2" s="1085" t="s">
        <v>1240</v>
      </c>
      <c r="R2" s="147" t="s">
        <v>1241</v>
      </c>
      <c r="S2" s="147" t="s">
        <v>1242</v>
      </c>
      <c r="T2" s="1086" t="s">
        <v>1243</v>
      </c>
      <c r="U2" s="1083" t="s">
        <v>1244</v>
      </c>
      <c r="V2" s="1087">
        <v>1</v>
      </c>
      <c r="W2" s="1088"/>
      <c r="X2" s="1088" t="s">
        <v>1245</v>
      </c>
      <c r="Y2" s="1079" t="s">
        <v>1246</v>
      </c>
      <c r="Z2" s="1089"/>
      <c r="AA2" s="1079" t="s">
        <v>1247</v>
      </c>
      <c r="AB2" s="1090" t="s">
        <v>1247</v>
      </c>
      <c r="AC2" s="1079" t="s">
        <v>1248</v>
      </c>
      <c r="AD2" s="1090" t="s">
        <v>1248</v>
      </c>
      <c r="AF2" s="1081" t="s">
        <v>1244</v>
      </c>
      <c r="AH2" s="1080" t="s">
        <v>1249</v>
      </c>
      <c r="AI2" s="1080" t="s">
        <v>1249</v>
      </c>
      <c r="AK2" s="1080" t="s">
        <v>1250</v>
      </c>
      <c r="AM2" s="1080" t="s">
        <v>1251</v>
      </c>
      <c r="AP2" s="1091" t="s">
        <v>1245</v>
      </c>
      <c r="AQ2" s="1092" t="s">
        <v>1245</v>
      </c>
      <c r="AS2" s="1079" t="s">
        <v>1252</v>
      </c>
      <c r="AU2" s="1124" t="s">
        <v>1253</v>
      </c>
      <c r="AW2" s="1124" t="s">
        <v>1254</v>
      </c>
      <c r="AX2" s="1124" t="s">
        <v>1254</v>
      </c>
      <c r="AZ2" s="1124" t="s">
        <v>53</v>
      </c>
      <c r="BB2" s="1124" t="s">
        <v>1255</v>
      </c>
      <c r="BC2" s="1124" t="s">
        <v>1256</v>
      </c>
      <c r="BE2" s="1124">
        <v>2000</v>
      </c>
      <c r="BF2" s="1124" t="s">
        <v>1257</v>
      </c>
    </row>
    <row customHeight="1" ht="11.25">
      <c r="A3" s="1078" t="s">
        <v>1258</v>
      </c>
      <c r="B3" s="1079">
        <v>2001</v>
      </c>
      <c r="C3" s="1079">
        <v>2023</v>
      </c>
      <c r="D3" s="1079" t="s">
        <v>19</v>
      </c>
      <c r="E3" s="1080" t="s">
        <v>1259</v>
      </c>
      <c r="F3" s="1080" t="s">
        <v>1260</v>
      </c>
      <c r="G3" s="1080" t="s">
        <v>1261</v>
      </c>
      <c r="H3" s="1081" t="s">
        <v>1262</v>
      </c>
      <c r="I3" s="1080" t="s">
        <v>110</v>
      </c>
      <c r="J3" s="1080" t="s">
        <v>563</v>
      </c>
      <c r="K3" s="1082" t="s">
        <v>1263</v>
      </c>
      <c r="L3" s="1083">
        <f>_xlfn.IFERROR(MATCH(K3,OFFER_METHOD,0),0)</f>
        <v>0</v>
      </c>
      <c r="M3" s="1082">
        <v>2</v>
      </c>
      <c r="N3" s="1166" t="s">
        <v>1264</v>
      </c>
      <c r="O3" s="1081" t="s">
        <v>1265</v>
      </c>
      <c r="P3" s="1084" t="s">
        <v>1266</v>
      </c>
      <c r="Q3" s="1085" t="s">
        <v>1267</v>
      </c>
      <c r="R3" s="147" t="s">
        <v>1268</v>
      </c>
      <c r="S3" s="147" t="s">
        <v>1269</v>
      </c>
      <c r="T3" s="1086" t="s">
        <v>1270</v>
      </c>
      <c r="U3" s="1083" t="s">
        <v>1271</v>
      </c>
      <c r="V3" s="1087">
        <v>2</v>
      </c>
      <c r="W3" s="1088"/>
      <c r="X3" s="1088" t="s">
        <v>1272</v>
      </c>
      <c r="Y3" s="1079" t="s">
        <v>1246</v>
      </c>
      <c r="Z3" s="1089"/>
      <c r="AA3" s="1079" t="s">
        <v>1273</v>
      </c>
      <c r="AB3" s="1090" t="s">
        <v>1273</v>
      </c>
      <c r="AC3" s="1079" t="s">
        <v>1274</v>
      </c>
      <c r="AD3" s="1090" t="s">
        <v>1274</v>
      </c>
      <c r="AF3" s="1081" t="s">
        <v>1271</v>
      </c>
      <c r="AH3" s="1080" t="s">
        <v>1275</v>
      </c>
      <c r="AI3" s="1080" t="s">
        <v>1276</v>
      </c>
      <c r="AK3" s="1080" t="s">
        <v>1277</v>
      </c>
      <c r="AM3" s="1080" t="s">
        <v>1278</v>
      </c>
      <c r="AP3" s="1091" t="s">
        <v>1279</v>
      </c>
      <c r="AQ3" s="1092" t="s">
        <v>1279</v>
      </c>
      <c r="AS3" s="1079" t="s">
        <v>1280</v>
      </c>
      <c r="AU3" s="1124" t="s">
        <v>1281</v>
      </c>
      <c r="AW3" s="1124" t="s">
        <v>1282</v>
      </c>
      <c r="AX3" s="1124" t="s">
        <v>1282</v>
      </c>
      <c r="AZ3" s="1124" t="s">
        <v>1283</v>
      </c>
      <c r="BB3" s="1124" t="s">
        <v>1284</v>
      </c>
      <c r="BC3" s="1124" t="s">
        <v>1256</v>
      </c>
      <c r="BE3" s="1124">
        <v>2001</v>
      </c>
      <c r="BF3" s="1124" t="s">
        <v>1285</v>
      </c>
      <c r="BH3" s="1071" t="s">
        <v>1286</v>
      </c>
      <c r="BJ3" s="1071" t="s">
        <v>1287</v>
      </c>
      <c r="BL3" s="1071" t="s">
        <v>1288</v>
      </c>
      <c r="BN3" s="1071" t="s">
        <v>1289</v>
      </c>
      <c r="BR3" s="1071" t="s">
        <v>1290</v>
      </c>
      <c r="BS3" s="1432"/>
      <c r="BT3" s="1074"/>
      <c r="BU3" s="1071" t="s">
        <v>1291</v>
      </c>
      <c r="BV3" s="1074"/>
      <c r="BW3" s="1694"/>
      <c r="BX3" s="1696" t="s">
        <v>1292</v>
      </c>
      <c r="CA3" s="1071" t="s">
        <v>1293</v>
      </c>
    </row>
    <row customHeight="1" ht="11.25">
      <c r="A4" s="1078" t="s">
        <v>1294</v>
      </c>
      <c r="B4" s="1079">
        <v>2002</v>
      </c>
      <c r="C4" s="1079">
        <v>2024</v>
      </c>
      <c r="E4" s="1080" t="s">
        <v>1295</v>
      </c>
      <c r="F4" s="1080" t="s">
        <v>1296</v>
      </c>
      <c r="H4" s="1081" t="s">
        <v>1297</v>
      </c>
      <c r="I4" s="1080" t="s">
        <v>90</v>
      </c>
      <c r="J4" s="1080" t="s">
        <v>1298</v>
      </c>
      <c r="K4" s="1082" t="s">
        <v>1299</v>
      </c>
      <c r="L4" s="1083">
        <f>_xlfn.IFERROR(MATCH(K4,OFFER_METHOD,0),0)</f>
        <v>0</v>
      </c>
      <c r="M4" s="1082">
        <v>3</v>
      </c>
      <c r="N4" s="1166" t="s">
        <v>1300</v>
      </c>
      <c r="O4" s="1080" t="s">
        <v>1301</v>
      </c>
      <c r="Q4" s="1085" t="s">
        <v>1302</v>
      </c>
      <c r="R4" s="147" t="s">
        <v>1303</v>
      </c>
      <c r="S4" s="147" t="s">
        <v>1304</v>
      </c>
      <c r="T4" s="1086" t="s">
        <v>1305</v>
      </c>
      <c r="U4" s="1083" t="s">
        <v>1306</v>
      </c>
      <c r="V4" s="1087">
        <v>3</v>
      </c>
      <c r="W4" s="1088"/>
      <c r="X4" s="1088" t="s">
        <v>1307</v>
      </c>
      <c r="Y4" s="1079" t="s">
        <v>1246</v>
      </c>
      <c r="Z4" s="1095"/>
      <c r="AC4" s="1079" t="s">
        <v>1308</v>
      </c>
      <c r="AD4" s="1090" t="s">
        <v>1308</v>
      </c>
      <c r="AF4" s="1081" t="s">
        <v>1306</v>
      </c>
      <c r="AH4" s="1081" t="s">
        <v>1309</v>
      </c>
      <c r="AK4" s="1080" t="s">
        <v>1310</v>
      </c>
      <c r="AM4" s="1080" t="s">
        <v>1311</v>
      </c>
      <c r="AP4" s="1091" t="s">
        <v>1272</v>
      </c>
      <c r="AQ4" s="1092" t="s">
        <v>1272</v>
      </c>
      <c r="AS4" s="1079" t="s">
        <v>1312</v>
      </c>
      <c r="AU4" s="1124" t="s">
        <v>1313</v>
      </c>
      <c r="AW4" s="1124" t="s">
        <v>1314</v>
      </c>
      <c r="AX4" s="1124" t="s">
        <v>1314</v>
      </c>
      <c r="AZ4" s="1124" t="s">
        <v>1315</v>
      </c>
      <c r="BB4" s="1124" t="s">
        <v>1316</v>
      </c>
      <c r="BC4" s="1124" t="s">
        <v>1317</v>
      </c>
      <c r="BE4" s="1124">
        <v>2002</v>
      </c>
      <c r="BF4" s="1124" t="s">
        <v>1318</v>
      </c>
      <c r="BH4" s="1072" t="s">
        <v>1319</v>
      </c>
      <c r="BJ4" s="1072" t="s">
        <v>1319</v>
      </c>
      <c r="BL4" s="1072" t="s">
        <v>1319</v>
      </c>
      <c r="BN4" s="1072" t="s">
        <v>1319</v>
      </c>
      <c r="BQ4" s="1436" t="s">
        <v>1320</v>
      </c>
      <c r="BR4" s="1163" t="s">
        <v>1321</v>
      </c>
      <c r="BS4" s="278"/>
      <c r="BT4" s="1436" t="s">
        <v>1322</v>
      </c>
      <c r="BU4" s="1163" t="s">
        <v>1323</v>
      </c>
      <c r="BV4" s="1074"/>
      <c r="BW4" s="1701" t="s">
        <v>1324</v>
      </c>
      <c r="BX4" s="1695" t="s">
        <v>1325</v>
      </c>
      <c r="BZ4" s="1436" t="s">
        <v>1326</v>
      </c>
      <c r="CA4" s="1163" t="s">
        <v>1327</v>
      </c>
    </row>
    <row customHeight="1" ht="11.25">
      <c r="A5" s="1078" t="s">
        <v>1328</v>
      </c>
      <c r="B5" s="1079">
        <v>2003</v>
      </c>
      <c r="C5" s="1079">
        <v>2025</v>
      </c>
      <c r="E5" s="1080" t="s">
        <v>1329</v>
      </c>
      <c r="F5" s="1080" t="s">
        <v>1330</v>
      </c>
      <c r="H5" s="1081" t="s">
        <v>1331</v>
      </c>
      <c r="I5" s="1080" t="s">
        <v>91</v>
      </c>
      <c r="K5" s="1082" t="s">
        <v>1332</v>
      </c>
      <c r="L5" s="1083">
        <f>_xlfn.IFERROR(MATCH(K5,OFFER_METHOD,0),0)</f>
        <v>0</v>
      </c>
      <c r="M5" s="1082">
        <v>4</v>
      </c>
      <c r="N5" s="1096" t="s">
        <v>1333</v>
      </c>
      <c r="O5" s="1080" t="s">
        <v>1334</v>
      </c>
      <c r="Q5" s="1085" t="s">
        <v>1335</v>
      </c>
      <c r="R5" s="147" t="s">
        <v>1336</v>
      </c>
      <c r="T5" s="1081" t="s">
        <v>1337</v>
      </c>
      <c r="U5" s="1083" t="s">
        <v>1338</v>
      </c>
      <c r="V5" s="1087">
        <v>4</v>
      </c>
      <c r="W5" s="1088"/>
      <c r="X5" s="1088" t="s">
        <v>175</v>
      </c>
      <c r="Y5" s="1079" t="s">
        <v>1339</v>
      </c>
      <c r="Z5" s="1095">
        <v>1</v>
      </c>
      <c r="AF5" s="1081" t="s">
        <v>1340</v>
      </c>
      <c r="AH5" s="1080" t="s">
        <v>1341</v>
      </c>
      <c r="AK5" s="1080" t="s">
        <v>1342</v>
      </c>
      <c r="AM5" s="1080" t="s">
        <v>1343</v>
      </c>
      <c r="AP5" s="1091" t="s">
        <v>175</v>
      </c>
      <c r="AQ5" s="1092" t="s">
        <v>175</v>
      </c>
      <c r="AU5" s="1124" t="s">
        <v>1344</v>
      </c>
      <c r="AW5" s="1124" t="s">
        <v>1345</v>
      </c>
      <c r="AX5" s="1124" t="s">
        <v>1345</v>
      </c>
      <c r="AZ5" s="1124" t="s">
        <v>1346</v>
      </c>
      <c r="BB5" s="1124" t="s">
        <v>1347</v>
      </c>
      <c r="BC5" s="1124" t="s">
        <v>1348</v>
      </c>
      <c r="BE5" s="1124">
        <v>2003</v>
      </c>
      <c r="BF5" s="1124" t="s">
        <v>1349</v>
      </c>
      <c r="BH5" s="1072" t="s">
        <v>1350</v>
      </c>
      <c r="BJ5" s="1072" t="s">
        <v>1350</v>
      </c>
      <c r="BL5" s="1072" t="s">
        <v>1350</v>
      </c>
      <c r="BN5" s="1072" t="s">
        <v>1351</v>
      </c>
      <c r="BQ5" s="1285">
        <v>4213775</v>
      </c>
      <c r="BR5" s="1072" t="s">
        <v>1245</v>
      </c>
      <c r="BS5" s="1433"/>
      <c r="BT5" s="1285">
        <v>64236871</v>
      </c>
      <c r="BU5" s="1072" t="s">
        <v>236</v>
      </c>
      <c r="BV5" s="1074"/>
      <c r="BW5" s="1699">
        <v>4213767</v>
      </c>
      <c r="BX5" s="1697" t="s">
        <v>1352</v>
      </c>
      <c r="BZ5" s="1285">
        <v>64237509</v>
      </c>
      <c r="CA5" s="1299" t="s">
        <v>1353</v>
      </c>
    </row>
    <row customHeight="1" ht="11.25">
      <c r="A6" s="1078" t="s">
        <v>1354</v>
      </c>
      <c r="B6" s="1079">
        <v>2004</v>
      </c>
      <c r="C6" s="1079">
        <v>2026</v>
      </c>
      <c r="E6" s="1080" t="s">
        <v>1355</v>
      </c>
      <c r="F6" s="1097"/>
      <c r="H6" s="1081" t="s">
        <v>1356</v>
      </c>
      <c r="I6" s="1080" t="s">
        <v>111</v>
      </c>
      <c r="J6" s="1071" t="s">
        <v>1357</v>
      </c>
      <c r="L6" s="1083">
        <f>SUM(kind_of_control_method_filter)</f>
        <v>0</v>
      </c>
      <c r="N6" s="1096" t="s">
        <v>1358</v>
      </c>
      <c r="O6" s="1080" t="s">
        <v>1359</v>
      </c>
      <c r="R6" s="147" t="s">
        <v>1240</v>
      </c>
      <c r="T6" s="1081" t="s">
        <v>1360</v>
      </c>
      <c r="U6" s="1083" t="s">
        <v>1340</v>
      </c>
      <c r="V6" s="1087">
        <v>5</v>
      </c>
      <c r="W6" s="1088"/>
      <c r="X6" s="1079" t="s">
        <v>181</v>
      </c>
      <c r="Y6" s="1079" t="s">
        <v>1361</v>
      </c>
      <c r="Z6" s="1095"/>
      <c r="AA6" s="1098"/>
      <c r="AH6" s="1080" t="s">
        <v>1362</v>
      </c>
      <c r="AK6" s="1080" t="s">
        <v>1363</v>
      </c>
      <c r="AM6" s="1080" t="s">
        <v>1364</v>
      </c>
      <c r="AP6" s="1091" t="s">
        <v>181</v>
      </c>
      <c r="AQ6" s="1092" t="s">
        <v>181</v>
      </c>
      <c r="AU6" s="1124" t="s">
        <v>1365</v>
      </c>
      <c r="AW6" s="1124" t="s">
        <v>1366</v>
      </c>
      <c r="AX6" s="1124" t="s">
        <v>1366</v>
      </c>
      <c r="BB6" s="1124" t="s">
        <v>1367</v>
      </c>
      <c r="BC6" s="1124" t="s">
        <v>1348</v>
      </c>
      <c r="BE6" s="1124">
        <v>2004</v>
      </c>
      <c r="BF6" s="1124" t="s">
        <v>1368</v>
      </c>
      <c r="BH6" s="1072" t="s">
        <v>1369</v>
      </c>
      <c r="BJ6" s="1072" t="s">
        <v>1370</v>
      </c>
      <c r="BL6" s="1072" t="s">
        <v>1370</v>
      </c>
      <c r="BN6" s="1072" t="s">
        <v>1371</v>
      </c>
      <c r="BQ6" s="1285">
        <v>4213784</v>
      </c>
      <c r="BR6" s="1299" t="s">
        <v>1279</v>
      </c>
      <c r="BS6" s="1434"/>
      <c r="BT6" s="1285">
        <v>64236872</v>
      </c>
      <c r="BU6" s="1072" t="s">
        <v>241</v>
      </c>
      <c r="BV6" s="1074"/>
      <c r="BW6" s="1699">
        <v>4213768</v>
      </c>
      <c r="BX6" s="1697" t="s">
        <v>261</v>
      </c>
      <c r="BZ6" s="1285">
        <v>64237510</v>
      </c>
      <c r="CA6" s="1072" t="s">
        <v>1372</v>
      </c>
    </row>
    <row customHeight="1" ht="11.25">
      <c r="A7" s="1078" t="s">
        <v>1373</v>
      </c>
      <c r="B7" s="1079">
        <v>2005</v>
      </c>
      <c r="E7" s="1080" t="s">
        <v>1374</v>
      </c>
      <c r="F7" s="1097"/>
      <c r="H7" s="1081" t="s">
        <v>1375</v>
      </c>
      <c r="I7" s="1080" t="s">
        <v>92</v>
      </c>
      <c r="J7" s="1080" t="s">
        <v>1376</v>
      </c>
      <c r="N7" s="1100" t="s">
        <v>1377</v>
      </c>
      <c r="O7" s="1080" t="s">
        <v>1378</v>
      </c>
      <c r="U7" s="1083" t="s">
        <v>19</v>
      </c>
      <c r="V7" s="374" t="s">
        <v>92</v>
      </c>
      <c r="W7" s="1088"/>
      <c r="X7" s="1079" t="s">
        <v>187</v>
      </c>
      <c r="Y7" s="1079" t="s">
        <v>1339</v>
      </c>
      <c r="Z7" s="1095"/>
      <c r="AA7" s="1098"/>
      <c r="AH7" s="1080" t="s">
        <v>1379</v>
      </c>
      <c r="AK7" s="1080" t="s">
        <v>1380</v>
      </c>
      <c r="AM7" s="1080" t="s">
        <v>1381</v>
      </c>
      <c r="AP7" s="1091" t="s">
        <v>187</v>
      </c>
      <c r="AQ7" s="1092" t="s">
        <v>187</v>
      </c>
      <c r="AU7" s="1124" t="s">
        <v>1382</v>
      </c>
      <c r="AW7" s="1124" t="s">
        <v>1383</v>
      </c>
      <c r="AX7" s="1124" t="s">
        <v>1383</v>
      </c>
      <c r="AZ7" s="1071" t="s">
        <v>1384</v>
      </c>
      <c r="BB7" s="1124" t="s">
        <v>1385</v>
      </c>
      <c r="BC7" s="1124" t="s">
        <v>1348</v>
      </c>
      <c r="BE7" s="1124">
        <v>2005</v>
      </c>
      <c r="BF7" s="1124" t="s">
        <v>1386</v>
      </c>
      <c r="BH7" s="1072" t="s">
        <v>1387</v>
      </c>
      <c r="BJ7" s="1072" t="s">
        <v>1369</v>
      </c>
      <c r="BL7" s="1072" t="s">
        <v>1369</v>
      </c>
      <c r="BN7" s="1072" t="s">
        <v>1388</v>
      </c>
      <c r="BQ7" s="1285">
        <v>4213781</v>
      </c>
      <c r="BR7" s="1072" t="s">
        <v>1272</v>
      </c>
      <c r="BS7" s="1433"/>
      <c r="BT7" s="1285">
        <v>64236873</v>
      </c>
      <c r="BU7" s="1072" t="s">
        <v>246</v>
      </c>
      <c r="BV7" s="1074"/>
      <c r="BW7" s="1699">
        <v>4213769</v>
      </c>
      <c r="BX7" s="1697" t="s">
        <v>1389</v>
      </c>
      <c r="BZ7" s="1285">
        <v>64237511</v>
      </c>
      <c r="CA7" s="1072" t="s">
        <v>276</v>
      </c>
    </row>
    <row customHeight="1" ht="11.25">
      <c r="A8" s="1078" t="s">
        <v>1390</v>
      </c>
      <c r="B8" s="1079">
        <v>2006</v>
      </c>
      <c r="E8" s="1080" t="s">
        <v>1391</v>
      </c>
      <c r="F8" s="1097"/>
      <c r="H8" s="1081" t="s">
        <v>1392</v>
      </c>
      <c r="I8" s="1080" t="s">
        <v>93</v>
      </c>
      <c r="J8" s="1080" t="s">
        <v>1393</v>
      </c>
      <c r="N8" s="1167" t="s">
        <v>1394</v>
      </c>
      <c r="O8" s="1080" t="s">
        <v>1395</v>
      </c>
      <c r="V8" s="374" t="s">
        <v>93</v>
      </c>
      <c r="W8" s="1088"/>
      <c r="X8" s="1079" t="s">
        <v>193</v>
      </c>
      <c r="Y8" s="1079" t="s">
        <v>1339</v>
      </c>
      <c r="Z8" s="1095"/>
      <c r="AA8" s="1098"/>
      <c r="AK8" s="1080" t="s">
        <v>1396</v>
      </c>
      <c r="AP8" s="1091" t="s">
        <v>193</v>
      </c>
      <c r="AQ8" s="1092" t="s">
        <v>193</v>
      </c>
      <c r="AU8" s="1124" t="s">
        <v>1397</v>
      </c>
      <c r="AW8" s="1124" t="s">
        <v>1398</v>
      </c>
      <c r="AX8" s="1124" t="s">
        <v>1398</v>
      </c>
      <c r="AZ8" s="1124" t="s">
        <v>1399</v>
      </c>
      <c r="BB8" s="1124" t="s">
        <v>1400</v>
      </c>
      <c r="BC8" s="1124" t="s">
        <v>1348</v>
      </c>
      <c r="BE8" s="1124">
        <v>2006</v>
      </c>
      <c r="BF8" s="1124" t="s">
        <v>1401</v>
      </c>
      <c r="BH8" s="1072" t="s">
        <v>1402</v>
      </c>
      <c r="BJ8" s="1072" t="s">
        <v>1403</v>
      </c>
      <c r="BL8" s="1072" t="s">
        <v>1403</v>
      </c>
      <c r="BN8" s="1072" t="s">
        <v>1404</v>
      </c>
      <c r="BQ8" s="1285">
        <v>4213776</v>
      </c>
      <c r="BR8" s="1072" t="s">
        <v>175</v>
      </c>
      <c r="BS8" s="1433"/>
      <c r="BT8" s="1285">
        <v>64236874</v>
      </c>
      <c r="BU8" s="1299" t="s">
        <v>1405</v>
      </c>
      <c r="BV8" s="1074"/>
      <c r="BW8" s="1699">
        <v>4213770</v>
      </c>
      <c r="BX8" s="1700" t="s">
        <v>1406</v>
      </c>
      <c r="BZ8" s="1285">
        <v>64237512</v>
      </c>
      <c r="CA8" s="1072" t="s">
        <v>271</v>
      </c>
    </row>
    <row customHeight="1" ht="11.25">
      <c r="A9" s="1078" t="s">
        <v>1407</v>
      </c>
      <c r="B9" s="1079">
        <v>2007</v>
      </c>
      <c r="E9" s="1080" t="s">
        <v>1408</v>
      </c>
      <c r="F9" s="1097"/>
      <c r="G9" s="1071" t="s">
        <v>1409</v>
      </c>
      <c r="H9" s="1071" t="s">
        <v>1410</v>
      </c>
      <c r="I9" s="1080" t="s">
        <v>112</v>
      </c>
      <c r="O9" s="1080" t="s">
        <v>1411</v>
      </c>
      <c r="V9" s="374" t="s">
        <v>112</v>
      </c>
      <c r="W9" s="1088"/>
      <c r="X9" s="1079" t="s">
        <v>199</v>
      </c>
      <c r="Y9" s="1079" t="s">
        <v>1246</v>
      </c>
      <c r="Z9" s="1095">
        <v>1</v>
      </c>
      <c r="AA9" s="1098"/>
      <c r="AK9" s="1080" t="s">
        <v>1412</v>
      </c>
      <c r="AP9" s="1091" t="s">
        <v>1413</v>
      </c>
      <c r="AQ9" s="1092" t="s">
        <v>1413</v>
      </c>
      <c r="AW9" s="1124" t="s">
        <v>1414</v>
      </c>
      <c r="AX9" s="1124" t="s">
        <v>1414</v>
      </c>
      <c r="AZ9" s="1124" t="s">
        <v>1415</v>
      </c>
      <c r="BB9" s="1124" t="s">
        <v>1416</v>
      </c>
      <c r="BC9" s="1124" t="s">
        <v>1348</v>
      </c>
      <c r="BE9" s="1124">
        <v>2007</v>
      </c>
      <c r="BF9" s="1124" t="s">
        <v>1417</v>
      </c>
      <c r="BH9" s="1072" t="s">
        <v>1418</v>
      </c>
      <c r="BJ9" s="1072" t="s">
        <v>1419</v>
      </c>
      <c r="BL9" s="1072" t="s">
        <v>1419</v>
      </c>
      <c r="BN9" s="1072" t="s">
        <v>1420</v>
      </c>
      <c r="BQ9" s="1285">
        <v>4213777</v>
      </c>
      <c r="BR9" s="1072" t="s">
        <v>181</v>
      </c>
      <c r="BS9" s="1433"/>
      <c r="BT9" s="1285">
        <v>64236875</v>
      </c>
      <c r="BU9" s="1072" t="s">
        <v>251</v>
      </c>
      <c r="BV9" s="1074"/>
      <c r="BW9" s="1694"/>
      <c r="BX9" s="1694"/>
    </row>
    <row customHeight="1" ht="11.25">
      <c r="A10" s="1078" t="s">
        <v>1421</v>
      </c>
      <c r="B10" s="1079">
        <v>2008</v>
      </c>
      <c r="E10" s="1080" t="s">
        <v>1422</v>
      </c>
      <c r="F10" s="1097"/>
      <c r="G10" s="1080" t="s">
        <v>1423</v>
      </c>
      <c r="H10" s="1080" t="s">
        <v>1424</v>
      </c>
      <c r="I10" s="1080" t="s">
        <v>158</v>
      </c>
      <c r="J10" s="1071" t="s">
        <v>1425</v>
      </c>
      <c r="K10" s="1071" t="s">
        <v>1426</v>
      </c>
      <c r="O10" s="1080" t="s">
        <v>1427</v>
      </c>
      <c r="V10" s="375" t="s">
        <v>158</v>
      </c>
      <c r="W10" s="1101"/>
      <c r="X10" s="1101" t="s">
        <v>1428</v>
      </c>
      <c r="Y10" s="1102" t="s">
        <v>1429</v>
      </c>
      <c r="Z10" s="1095"/>
      <c r="AP10" s="1091" t="s">
        <v>1428</v>
      </c>
      <c r="AQ10" s="1092" t="s">
        <v>1428</v>
      </c>
      <c r="AW10" s="1124" t="s">
        <v>1430</v>
      </c>
      <c r="AX10" s="1124" t="s">
        <v>1430</v>
      </c>
      <c r="AZ10" s="1124" t="s">
        <v>1431</v>
      </c>
      <c r="BB10" s="1124" t="s">
        <v>1432</v>
      </c>
      <c r="BC10" s="1124" t="s">
        <v>1348</v>
      </c>
      <c r="BE10" s="1124">
        <v>2008</v>
      </c>
      <c r="BF10" s="1124" t="s">
        <v>1433</v>
      </c>
      <c r="BH10" s="1072" t="s">
        <v>1434</v>
      </c>
      <c r="BJ10" s="1072" t="s">
        <v>1435</v>
      </c>
      <c r="BL10" s="1072" t="s">
        <v>1435</v>
      </c>
      <c r="BN10" s="1072" t="s">
        <v>1436</v>
      </c>
      <c r="BQ10" s="1285">
        <v>4213778</v>
      </c>
      <c r="BR10" s="1072" t="s">
        <v>187</v>
      </c>
      <c r="BS10" s="1433"/>
      <c r="BT10" s="1285">
        <v>64236876</v>
      </c>
      <c r="BU10" s="1072" t="s">
        <v>231</v>
      </c>
      <c r="BV10" s="1074"/>
      <c r="BW10" s="1694"/>
      <c r="BX10" s="1694"/>
    </row>
    <row customHeight="1" ht="11.25">
      <c r="A11" s="1078" t="s">
        <v>1437</v>
      </c>
      <c r="B11" s="1079">
        <v>2009</v>
      </c>
      <c r="E11" s="1080" t="s">
        <v>1438</v>
      </c>
      <c r="F11" s="1097"/>
      <c r="G11" s="1080" t="s">
        <v>1439</v>
      </c>
      <c r="H11" s="1080" t="s">
        <v>1440</v>
      </c>
      <c r="I11" s="1080" t="s">
        <v>159</v>
      </c>
      <c r="J11" s="1081" t="s">
        <v>1441</v>
      </c>
      <c r="K11" s="1103" t="s">
        <v>1442</v>
      </c>
      <c r="O11" s="1081" t="s">
        <v>1443</v>
      </c>
      <c r="V11" s="374" t="s">
        <v>159</v>
      </c>
      <c r="W11" s="279"/>
      <c r="X11" s="1088" t="s">
        <v>1413</v>
      </c>
      <c r="Y11" s="1079" t="s">
        <v>1444</v>
      </c>
      <c r="Z11" s="1095"/>
      <c r="AP11" s="1091" t="s">
        <v>199</v>
      </c>
      <c r="AQ11" s="1093" t="s">
        <v>199</v>
      </c>
      <c r="AW11" s="1124" t="s">
        <v>1445</v>
      </c>
      <c r="AX11" s="1124" t="s">
        <v>1445</v>
      </c>
      <c r="AZ11" s="1124" t="s">
        <v>1446</v>
      </c>
      <c r="BB11" s="1124" t="s">
        <v>1447</v>
      </c>
      <c r="BC11" s="1124" t="s">
        <v>1348</v>
      </c>
      <c r="BE11" s="1124">
        <v>2009</v>
      </c>
      <c r="BF11" s="1124" t="s">
        <v>1448</v>
      </c>
      <c r="BH11" s="1072" t="s">
        <v>1449</v>
      </c>
      <c r="BJ11" s="1072" t="s">
        <v>1418</v>
      </c>
      <c r="BL11" s="1072" t="s">
        <v>1418</v>
      </c>
      <c r="BN11" s="1072" t="s">
        <v>1450</v>
      </c>
      <c r="BQ11" s="1285">
        <v>4213780</v>
      </c>
      <c r="BR11" s="1072" t="s">
        <v>193</v>
      </c>
      <c r="BS11" s="1433"/>
      <c r="BW11" s="1694"/>
      <c r="BX11" s="1694"/>
    </row>
    <row customHeight="1" ht="11.25">
      <c r="A12" s="1078" t="s">
        <v>1451</v>
      </c>
      <c r="B12" s="1079">
        <v>2010</v>
      </c>
      <c r="E12" s="1080" t="s">
        <v>1452</v>
      </c>
      <c r="F12" s="1097"/>
      <c r="G12" s="1080" t="s">
        <v>1440</v>
      </c>
      <c r="I12" s="1080" t="s">
        <v>99</v>
      </c>
      <c r="J12" s="1081" t="s">
        <v>1453</v>
      </c>
      <c r="K12" s="1103" t="s">
        <v>1454</v>
      </c>
      <c r="O12" s="1081" t="s">
        <v>1240</v>
      </c>
      <c r="V12" s="374" t="s">
        <v>99</v>
      </c>
      <c r="W12" s="1093"/>
      <c r="X12" s="1088" t="s">
        <v>1455</v>
      </c>
      <c r="Y12" s="1079" t="s">
        <v>1246</v>
      </c>
      <c r="AP12" s="1091"/>
      <c r="AW12" s="1124" t="s">
        <v>159</v>
      </c>
      <c r="AX12" s="1124" t="s">
        <v>159</v>
      </c>
      <c r="AZ12" s="1124" t="s">
        <v>1456</v>
      </c>
      <c r="BB12" s="1124" t="s">
        <v>1457</v>
      </c>
      <c r="BC12" s="1124" t="s">
        <v>1348</v>
      </c>
      <c r="BE12" s="1124">
        <v>2010</v>
      </c>
      <c r="BF12" s="1124" t="s">
        <v>1458</v>
      </c>
      <c r="BH12" s="1072" t="s">
        <v>1459</v>
      </c>
      <c r="BJ12" s="1072" t="s">
        <v>1460</v>
      </c>
      <c r="BL12" s="1072" t="s">
        <v>1460</v>
      </c>
      <c r="BN12" s="1072" t="s">
        <v>1461</v>
      </c>
      <c r="BQ12" s="1285">
        <v>4213779</v>
      </c>
      <c r="BR12" s="1072" t="s">
        <v>1413</v>
      </c>
      <c r="BS12" s="1433"/>
      <c r="BT12" s="1074"/>
      <c r="BU12" s="1074"/>
      <c r="BV12" s="1074"/>
      <c r="BW12" s="1694"/>
      <c r="BX12" s="1694"/>
    </row>
    <row customHeight="1" ht="11.25">
      <c r="A13" s="1078" t="s">
        <v>1462</v>
      </c>
      <c r="B13" s="1079">
        <v>2011</v>
      </c>
      <c r="E13" s="1080" t="s">
        <v>1463</v>
      </c>
      <c r="F13" s="1097"/>
      <c r="I13" s="1080" t="s">
        <v>160</v>
      </c>
      <c r="K13" s="1103" t="s">
        <v>1412</v>
      </c>
      <c r="V13" s="374" t="s">
        <v>160</v>
      </c>
      <c r="W13" s="1093"/>
      <c r="X13" s="1093"/>
      <c r="Y13" s="1093"/>
      <c r="AW13" s="1124" t="s">
        <v>99</v>
      </c>
      <c r="AX13" s="1124" t="s">
        <v>99</v>
      </c>
      <c r="BB13" s="1124" t="s">
        <v>1464</v>
      </c>
      <c r="BC13" s="1124" t="s">
        <v>1465</v>
      </c>
      <c r="BE13" s="1124">
        <v>2011</v>
      </c>
      <c r="BF13" s="1124" t="s">
        <v>1466</v>
      </c>
      <c r="BH13" s="1072" t="s">
        <v>1467</v>
      </c>
      <c r="BJ13" s="1072" t="s">
        <v>1449</v>
      </c>
      <c r="BL13" s="1072" t="s">
        <v>1449</v>
      </c>
      <c r="BN13" s="1072" t="s">
        <v>1468</v>
      </c>
      <c r="BQ13" s="1285">
        <v>4213783</v>
      </c>
      <c r="BR13" s="1072" t="s">
        <v>1428</v>
      </c>
      <c r="BS13" s="1433"/>
      <c r="BT13" s="1074"/>
      <c r="BU13" s="1074"/>
      <c r="BV13" s="1074"/>
      <c r="BW13" s="1698"/>
      <c r="BX13" s="1694"/>
    </row>
    <row customHeight="1" ht="11.25">
      <c r="A14" s="1078" t="s">
        <v>1469</v>
      </c>
      <c r="B14" s="1079">
        <v>2012</v>
      </c>
      <c r="I14" s="1080" t="s">
        <v>161</v>
      </c>
      <c r="J14" s="1071" t="s">
        <v>1470</v>
      </c>
      <c r="N14" s="1071" t="s">
        <v>1471</v>
      </c>
      <c r="V14" s="1087">
        <v>13</v>
      </c>
      <c r="W14" s="1088"/>
      <c r="X14" s="1088" t="s">
        <v>1279</v>
      </c>
      <c r="Y14" s="1079" t="s">
        <v>1246</v>
      </c>
      <c r="AW14" s="1124" t="s">
        <v>160</v>
      </c>
      <c r="AX14" s="1124" t="s">
        <v>160</v>
      </c>
      <c r="AZ14" s="1071" t="s">
        <v>1472</v>
      </c>
      <c r="BB14" s="1124" t="s">
        <v>1473</v>
      </c>
      <c r="BC14" s="1124" t="s">
        <v>1465</v>
      </c>
      <c r="BE14" s="1124">
        <v>2012</v>
      </c>
      <c r="BH14" s="1072" t="s">
        <v>1388</v>
      </c>
      <c r="BJ14" s="1221" t="s">
        <v>1474</v>
      </c>
      <c r="BL14" s="1221" t="s">
        <v>1474</v>
      </c>
      <c r="BN14" s="1072" t="s">
        <v>1475</v>
      </c>
      <c r="BQ14" s="1285">
        <v>4213782</v>
      </c>
      <c r="BR14" s="1072" t="s">
        <v>199</v>
      </c>
      <c r="BS14" s="1433"/>
      <c r="BT14" s="1074"/>
      <c r="BU14" s="1074"/>
      <c r="BV14" s="1074"/>
      <c r="BW14" s="1698"/>
      <c r="BX14" s="1694"/>
    </row>
    <row customHeight="1" ht="19.5">
      <c r="A15" s="1078" t="s">
        <v>1476</v>
      </c>
      <c r="B15" s="1079">
        <v>2013</v>
      </c>
      <c r="E15" s="1702" t="s">
        <v>1477</v>
      </c>
      <c r="G15" s="1071" t="s">
        <v>1478</v>
      </c>
      <c r="H15" s="1071" t="s">
        <v>1479</v>
      </c>
      <c r="I15" s="1082" t="s">
        <v>162</v>
      </c>
      <c r="J15" s="1093" t="s">
        <v>590</v>
      </c>
      <c r="N15" s="1162" t="s">
        <v>1480</v>
      </c>
      <c r="X15" s="1091"/>
      <c r="AW15" s="1124" t="s">
        <v>161</v>
      </c>
      <c r="AX15" s="1124" t="s">
        <v>161</v>
      </c>
      <c r="AZ15" s="1124" t="s">
        <v>1399</v>
      </c>
      <c r="BB15" s="1124" t="s">
        <v>1481</v>
      </c>
      <c r="BC15" s="1124" t="s">
        <v>1465</v>
      </c>
      <c r="BE15" s="1124">
        <v>2013</v>
      </c>
      <c r="BH15" s="1072" t="s">
        <v>1404</v>
      </c>
      <c r="BJ15" s="1221" t="s">
        <v>1482</v>
      </c>
      <c r="BL15" s="1221" t="s">
        <v>1482</v>
      </c>
      <c r="BN15" s="1072" t="s">
        <v>1483</v>
      </c>
      <c r="BR15" s="1074"/>
      <c r="BS15" s="1435"/>
      <c r="BT15" s="1074"/>
      <c r="BU15" s="1074"/>
      <c r="BV15" s="1074"/>
      <c r="BW15" s="1698"/>
      <c r="BX15" s="1694"/>
    </row>
    <row customHeight="1" ht="21">
      <c r="A16" s="1874" t="s">
        <v>1484</v>
      </c>
      <c r="B16" s="1079">
        <v>2014</v>
      </c>
      <c r="E16" s="1703" t="s">
        <v>1485</v>
      </c>
      <c r="G16" s="1080" t="s">
        <v>1486</v>
      </c>
      <c r="H16" s="1080" t="s">
        <v>1487</v>
      </c>
      <c r="I16" s="1082" t="s">
        <v>1488</v>
      </c>
      <c r="J16" s="1093" t="s">
        <v>563</v>
      </c>
      <c r="N16" s="1162" t="s">
        <v>1489</v>
      </c>
      <c r="AW16" s="1124" t="s">
        <v>162</v>
      </c>
      <c r="AX16" s="1124" t="s">
        <v>162</v>
      </c>
      <c r="AZ16" s="1124" t="s">
        <v>1415</v>
      </c>
      <c r="BB16" s="1124" t="s">
        <v>1490</v>
      </c>
      <c r="BC16" s="1124" t="s">
        <v>1465</v>
      </c>
      <c r="BE16" s="1124">
        <v>2014</v>
      </c>
      <c r="BH16" s="1072" t="s">
        <v>1420</v>
      </c>
      <c r="BJ16" s="1221" t="s">
        <v>1491</v>
      </c>
      <c r="BL16" s="1221" t="s">
        <v>1491</v>
      </c>
      <c r="BN16" s="1072" t="s">
        <v>1492</v>
      </c>
      <c r="BR16" s="1074"/>
      <c r="BS16" s="1435"/>
      <c r="BT16" s="1074"/>
      <c r="BU16" s="1074"/>
      <c r="BV16" s="1074"/>
      <c r="BW16" s="1698"/>
      <c r="BX16" s="1694"/>
    </row>
    <row customHeight="1" ht="21">
      <c r="A17" s="1078" t="s">
        <v>1493</v>
      </c>
      <c r="B17" s="1079">
        <v>2015</v>
      </c>
      <c r="G17" s="1080" t="s">
        <v>1440</v>
      </c>
      <c r="H17" s="1080" t="s">
        <v>1440</v>
      </c>
      <c r="I17" s="1080" t="s">
        <v>1494</v>
      </c>
      <c r="N17" s="1162" t="s">
        <v>1495</v>
      </c>
      <c r="X17" s="1091"/>
      <c r="AW17" s="1124" t="s">
        <v>1488</v>
      </c>
      <c r="AX17" s="1124" t="s">
        <v>1488</v>
      </c>
      <c r="AZ17" s="1124" t="s">
        <v>1496</v>
      </c>
      <c r="BB17" s="1124" t="s">
        <v>1497</v>
      </c>
      <c r="BC17" s="1124" t="s">
        <v>1348</v>
      </c>
      <c r="BE17" s="1124">
        <v>2015</v>
      </c>
      <c r="BH17" s="1072" t="s">
        <v>1436</v>
      </c>
      <c r="BJ17" s="1221" t="s">
        <v>1498</v>
      </c>
      <c r="BL17" s="1221" t="s">
        <v>1498</v>
      </c>
      <c r="BN17" s="1072" t="s">
        <v>1499</v>
      </c>
      <c r="BR17" s="1071" t="s">
        <v>1290</v>
      </c>
      <c r="BS17" s="1432"/>
      <c r="BU17" s="1071" t="s">
        <v>1500</v>
      </c>
      <c r="BV17" s="1074"/>
      <c r="BW17" s="1694"/>
      <c r="BX17" s="1696" t="s">
        <v>1501</v>
      </c>
      <c r="CA17" s="1071" t="s">
        <v>1502</v>
      </c>
      <c r="CD17" s="1071" t="s">
        <v>1503</v>
      </c>
    </row>
    <row customHeight="1" ht="21">
      <c r="A18" s="1078" t="s">
        <v>1504</v>
      </c>
      <c r="B18" s="1079">
        <v>2016</v>
      </c>
      <c r="E18" s="2009" t="s">
        <v>1505</v>
      </c>
      <c r="I18" s="1080" t="s">
        <v>1506</v>
      </c>
      <c r="N18" s="1162" t="s">
        <v>1507</v>
      </c>
      <c r="X18" s="1091"/>
      <c r="AW18" s="1124" t="s">
        <v>1494</v>
      </c>
      <c r="AX18" s="1124" t="s">
        <v>1494</v>
      </c>
      <c r="BB18" s="1124" t="s">
        <v>1508</v>
      </c>
      <c r="BC18" s="1124" t="s">
        <v>1348</v>
      </c>
      <c r="BE18" s="1124">
        <v>2016</v>
      </c>
      <c r="BH18" s="1072" t="s">
        <v>1450</v>
      </c>
      <c r="BJ18" s="1221" t="s">
        <v>1509</v>
      </c>
      <c r="BL18" s="1221" t="s">
        <v>1509</v>
      </c>
      <c r="BN18" s="1072" t="s">
        <v>1510</v>
      </c>
      <c r="BQ18" s="1436" t="s">
        <v>1320</v>
      </c>
      <c r="BR18" s="1163" t="s">
        <v>1321</v>
      </c>
      <c r="BS18" s="278"/>
      <c r="BT18" s="1436" t="s">
        <v>1511</v>
      </c>
      <c r="BU18" s="1163" t="s">
        <v>1512</v>
      </c>
      <c r="BV18" s="1074"/>
      <c r="BW18" s="1701" t="s">
        <v>1513</v>
      </c>
      <c r="BX18" s="1695" t="s">
        <v>1514</v>
      </c>
      <c r="BZ18" s="1436" t="s">
        <v>1515</v>
      </c>
      <c r="CA18" s="1163" t="s">
        <v>1516</v>
      </c>
      <c r="CC18" s="1436" t="s">
        <v>1517</v>
      </c>
      <c r="CD18" s="1163" t="s">
        <v>1518</v>
      </c>
    </row>
    <row customHeight="1" ht="21">
      <c r="A19" s="1874" t="s">
        <v>1519</v>
      </c>
      <c r="B19" s="1079">
        <v>2017</v>
      </c>
      <c r="E19" s="1078" t="s">
        <v>174</v>
      </c>
      <c r="I19" s="1080" t="s">
        <v>1520</v>
      </c>
      <c r="N19" s="1162" t="s">
        <v>1521</v>
      </c>
      <c r="X19" s="1091"/>
      <c r="AW19" s="1124" t="s">
        <v>1506</v>
      </c>
      <c r="AX19" s="1124" t="s">
        <v>1506</v>
      </c>
      <c r="AZ19" s="1071" t="s">
        <v>1522</v>
      </c>
      <c r="BB19" s="1124" t="s">
        <v>1523</v>
      </c>
      <c r="BC19" s="1124" t="s">
        <v>1348</v>
      </c>
      <c r="BE19" s="1124">
        <v>2017</v>
      </c>
      <c r="BH19" s="1072" t="s">
        <v>1524</v>
      </c>
      <c r="BJ19" s="1221" t="s">
        <v>1525</v>
      </c>
      <c r="BL19" s="1221" t="s">
        <v>1525</v>
      </c>
      <c r="BQ19" s="1285">
        <v>4190064</v>
      </c>
      <c r="BR19" s="1072" t="s">
        <v>1526</v>
      </c>
      <c r="BS19" s="1433"/>
      <c r="BT19" s="1285">
        <v>4189671</v>
      </c>
      <c r="BU19" s="1072" t="s">
        <v>1527</v>
      </c>
      <c r="BV19" s="1074"/>
      <c r="BW19" s="1699">
        <v>4189706</v>
      </c>
      <c r="BX19" s="1697" t="s">
        <v>1528</v>
      </c>
      <c r="BZ19" s="1285">
        <v>4189714</v>
      </c>
      <c r="CA19" s="1072" t="s">
        <v>1529</v>
      </c>
      <c r="CC19" s="1285">
        <v>4189708</v>
      </c>
      <c r="CD19" s="1072" t="s">
        <v>1530</v>
      </c>
    </row>
    <row customHeight="1" ht="21">
      <c r="A20" s="1078" t="s">
        <v>1531</v>
      </c>
      <c r="B20" s="1079">
        <v>2018</v>
      </c>
      <c r="E20" s="1078" t="s">
        <v>1279</v>
      </c>
      <c r="I20" s="1080" t="s">
        <v>1532</v>
      </c>
      <c r="N20" s="1162" t="s">
        <v>1533</v>
      </c>
      <c r="AW20" s="1124" t="s">
        <v>1520</v>
      </c>
      <c r="AX20" s="1124" t="s">
        <v>1520</v>
      </c>
      <c r="AZ20" s="1124" t="s">
        <v>1534</v>
      </c>
      <c r="BB20" s="1124" t="s">
        <v>1535</v>
      </c>
      <c r="BC20" s="1124" t="s">
        <v>1465</v>
      </c>
      <c r="BE20" s="1124">
        <v>2018</v>
      </c>
      <c r="BH20" s="1072" t="s">
        <v>1461</v>
      </c>
      <c r="BJ20" s="1072" t="s">
        <v>1388</v>
      </c>
      <c r="BL20" s="1072" t="s">
        <v>1388</v>
      </c>
      <c r="BQ20" s="1285">
        <v>4190065</v>
      </c>
      <c r="BR20" s="1072" t="s">
        <v>1536</v>
      </c>
      <c r="BS20" s="1433"/>
      <c r="BT20" s="1285">
        <v>4189672</v>
      </c>
      <c r="BU20" s="1072" t="s">
        <v>1537</v>
      </c>
      <c r="BV20" s="1074"/>
      <c r="BW20" s="1699">
        <v>4189705</v>
      </c>
      <c r="BX20" s="1697" t="s">
        <v>1538</v>
      </c>
      <c r="BZ20" s="1285">
        <v>4189713</v>
      </c>
      <c r="CA20" s="1072" t="s">
        <v>1538</v>
      </c>
      <c r="CC20" s="1285">
        <v>4189709</v>
      </c>
      <c r="CD20" s="1072" t="s">
        <v>1539</v>
      </c>
    </row>
    <row customHeight="1" ht="21">
      <c r="A21" s="1078" t="s">
        <v>1540</v>
      </c>
      <c r="B21" s="1079">
        <v>2019</v>
      </c>
      <c r="I21" s="1080" t="s">
        <v>1541</v>
      </c>
      <c r="N21" s="1162" t="s">
        <v>1542</v>
      </c>
      <c r="AW21" s="1124" t="s">
        <v>1532</v>
      </c>
      <c r="AX21" s="1124" t="s">
        <v>1532</v>
      </c>
      <c r="AZ21" s="1124" t="s">
        <v>1543</v>
      </c>
      <c r="BB21" s="1124" t="s">
        <v>1544</v>
      </c>
      <c r="BC21" s="1124" t="s">
        <v>1348</v>
      </c>
      <c r="BE21" s="1124">
        <v>2019</v>
      </c>
      <c r="BH21" s="1072" t="s">
        <v>1468</v>
      </c>
      <c r="BJ21" s="1072" t="s">
        <v>1404</v>
      </c>
      <c r="BL21" s="1072" t="s">
        <v>1404</v>
      </c>
      <c r="BQ21" s="1285">
        <v>4190066</v>
      </c>
      <c r="BR21" s="1072" t="s">
        <v>1545</v>
      </c>
      <c r="BS21" s="1433"/>
      <c r="BT21" s="1285">
        <v>4189673</v>
      </c>
      <c r="BU21" s="1072" t="s">
        <v>1546</v>
      </c>
      <c r="BV21" s="1074"/>
      <c r="BW21" s="1699">
        <v>4189707</v>
      </c>
      <c r="BX21" s="1697" t="s">
        <v>1547</v>
      </c>
      <c r="BZ21" s="1285">
        <v>4189712</v>
      </c>
      <c r="CA21" s="1072" t="s">
        <v>1548</v>
      </c>
      <c r="CC21" s="1285">
        <v>4189710</v>
      </c>
      <c r="CD21" s="1072" t="s">
        <v>1549</v>
      </c>
    </row>
    <row customHeight="1" ht="21">
      <c r="A22" s="1078" t="s">
        <v>1550</v>
      </c>
      <c r="B22" s="1079">
        <v>2020</v>
      </c>
      <c r="N22" s="1162" t="s">
        <v>1551</v>
      </c>
      <c r="AW22" s="1124" t="s">
        <v>1541</v>
      </c>
      <c r="AX22" s="1124" t="s">
        <v>1541</v>
      </c>
      <c r="AZ22" s="1124" t="s">
        <v>1552</v>
      </c>
      <c r="BB22" s="1124" t="s">
        <v>1553</v>
      </c>
      <c r="BC22" s="1124" t="s">
        <v>1348</v>
      </c>
      <c r="BE22" s="1124">
        <v>2020</v>
      </c>
      <c r="BH22" s="1072" t="s">
        <v>1475</v>
      </c>
      <c r="BJ22" s="1072" t="s">
        <v>1420</v>
      </c>
      <c r="BL22" s="1072" t="s">
        <v>1420</v>
      </c>
      <c r="BQ22" s="1285">
        <v>4190067</v>
      </c>
      <c r="BR22" s="1072" t="s">
        <v>1554</v>
      </c>
      <c r="BS22" s="1433"/>
      <c r="BT22" s="1285">
        <v>4189674</v>
      </c>
      <c r="BU22" s="1072" t="s">
        <v>1555</v>
      </c>
      <c r="BV22" s="1074"/>
      <c r="BW22" s="1074"/>
      <c r="CC22" s="1285">
        <v>4189711</v>
      </c>
      <c r="CD22" s="1072" t="s">
        <v>300</v>
      </c>
    </row>
    <row customHeight="1" ht="21">
      <c r="A23" s="1078" t="s">
        <v>1556</v>
      </c>
      <c r="B23" s="1079">
        <v>2021</v>
      </c>
      <c r="AW23" s="1124" t="s">
        <v>1557</v>
      </c>
      <c r="AX23" s="1124" t="s">
        <v>1557</v>
      </c>
      <c r="AZ23" s="1124" t="s">
        <v>1558</v>
      </c>
      <c r="BB23" s="1124" t="s">
        <v>1559</v>
      </c>
      <c r="BC23" s="1124" t="s">
        <v>1256</v>
      </c>
      <c r="BE23" s="1124">
        <v>2021</v>
      </c>
      <c r="BH23" s="1072" t="s">
        <v>1483</v>
      </c>
      <c r="BJ23" s="1072" t="s">
        <v>1436</v>
      </c>
      <c r="BL23" s="1072" t="s">
        <v>1436</v>
      </c>
      <c r="BQ23" s="1285">
        <v>4190068</v>
      </c>
      <c r="BR23" s="1072" t="s">
        <v>1560</v>
      </c>
      <c r="BS23" s="1433"/>
      <c r="BT23" s="1285">
        <v>4189675</v>
      </c>
      <c r="BU23" s="1072" t="s">
        <v>1561</v>
      </c>
      <c r="BV23" s="1074"/>
      <c r="BW23" s="1074"/>
      <c r="CC23" s="1285">
        <v>5110778</v>
      </c>
      <c r="CD23" s="1072" t="s">
        <v>1562</v>
      </c>
    </row>
    <row customHeight="1" ht="21">
      <c r="A24" s="1078" t="s">
        <v>1563</v>
      </c>
      <c r="B24" s="1079">
        <v>2022</v>
      </c>
      <c r="AW24" s="1124" t="s">
        <v>1564</v>
      </c>
      <c r="AX24" s="1124" t="s">
        <v>1564</v>
      </c>
      <c r="AZ24" s="1124" t="s">
        <v>1565</v>
      </c>
      <c r="BB24" s="1124" t="s">
        <v>1566</v>
      </c>
      <c r="BC24" s="1124" t="s">
        <v>1567</v>
      </c>
      <c r="BE24" s="1124">
        <v>2022</v>
      </c>
      <c r="BH24" s="1072" t="s">
        <v>1492</v>
      </c>
      <c r="BJ24" s="1072" t="s">
        <v>1450</v>
      </c>
      <c r="BL24" s="1072" t="s">
        <v>1450</v>
      </c>
      <c r="BQ24" s="1285">
        <v>4190069</v>
      </c>
      <c r="BR24" s="1072" t="s">
        <v>1568</v>
      </c>
      <c r="BS24" s="1433"/>
      <c r="BT24" s="1285">
        <v>4189676</v>
      </c>
      <c r="BU24" s="1072" t="s">
        <v>1569</v>
      </c>
      <c r="BV24" s="1074"/>
      <c r="BW24" s="1074"/>
      <c r="CC24" s="1285">
        <v>25575374</v>
      </c>
      <c r="CD24" s="1072" t="s">
        <v>1570</v>
      </c>
    </row>
    <row customHeight="1" ht="11.25">
      <c r="A25" s="1078" t="s">
        <v>1571</v>
      </c>
      <c r="B25" s="1079">
        <v>2023</v>
      </c>
      <c r="AW25" s="1124" t="s">
        <v>1572</v>
      </c>
      <c r="AX25" s="1124" t="s">
        <v>1572</v>
      </c>
      <c r="AZ25" s="1124" t="s">
        <v>1573</v>
      </c>
      <c r="BB25" s="1124" t="s">
        <v>1574</v>
      </c>
      <c r="BC25" s="1124" t="s">
        <v>1567</v>
      </c>
      <c r="BE25" s="1124">
        <v>2023</v>
      </c>
      <c r="BH25" s="1072" t="s">
        <v>1499</v>
      </c>
      <c r="BJ25" s="1072" t="s">
        <v>1524</v>
      </c>
      <c r="BL25" s="1072" t="s">
        <v>1524</v>
      </c>
      <c r="BQ25" s="1285">
        <v>4190070</v>
      </c>
      <c r="BR25" s="1072" t="s">
        <v>1575</v>
      </c>
      <c r="BS25" s="1433"/>
      <c r="BT25" s="1285">
        <v>4189677</v>
      </c>
      <c r="BU25" s="1072" t="s">
        <v>1576</v>
      </c>
      <c r="BV25" s="1074"/>
      <c r="BW25" s="1074"/>
    </row>
    <row customHeight="1" ht="11.25">
      <c r="A26" s="1078" t="s">
        <v>1577</v>
      </c>
      <c r="B26" s="1079">
        <v>2024</v>
      </c>
      <c r="J26" s="1735" t="s">
        <v>1578</v>
      </c>
      <c r="AX26" s="1124" t="s">
        <v>1579</v>
      </c>
      <c r="AZ26" s="1124" t="s">
        <v>1443</v>
      </c>
      <c r="BB26" s="1124" t="s">
        <v>1580</v>
      </c>
      <c r="BC26" s="1124" t="s">
        <v>1567</v>
      </c>
      <c r="BE26" s="1124">
        <v>2024</v>
      </c>
      <c r="BH26" s="1072" t="s">
        <v>1510</v>
      </c>
      <c r="BJ26" s="1072" t="s">
        <v>1461</v>
      </c>
      <c r="BL26" s="1072" t="s">
        <v>1461</v>
      </c>
      <c r="BQ26" s="1285">
        <v>4190071</v>
      </c>
      <c r="BR26" s="1072" t="s">
        <v>1581</v>
      </c>
      <c r="BS26" s="1433"/>
      <c r="BV26" s="1074"/>
      <c r="BW26" s="1074"/>
    </row>
    <row customHeight="1" ht="11.25">
      <c r="A27" s="1078" t="s">
        <v>1582</v>
      </c>
      <c r="B27" s="1079">
        <v>2025</v>
      </c>
      <c r="J27" s="180" t="s">
        <v>122</v>
      </c>
      <c r="AX27" s="1124" t="s">
        <v>1583</v>
      </c>
      <c r="BB27" s="1124" t="s">
        <v>1584</v>
      </c>
      <c r="BC27" s="1124" t="s">
        <v>1567</v>
      </c>
      <c r="BE27" s="1124">
        <v>2025</v>
      </c>
      <c r="BH27" s="1074" t="s">
        <v>22</v>
      </c>
      <c r="BJ27" s="1072" t="s">
        <v>1468</v>
      </c>
      <c r="BL27" s="1072" t="s">
        <v>1468</v>
      </c>
      <c r="BN27" s="1074" t="s">
        <v>22</v>
      </c>
      <c r="BQ27" s="1285">
        <v>4190072</v>
      </c>
      <c r="BR27" s="1072" t="s">
        <v>1585</v>
      </c>
      <c r="BS27" s="1433"/>
      <c r="BV27" s="1074"/>
      <c r="BW27" s="1074"/>
    </row>
    <row customHeight="1" ht="11.25">
      <c r="A28" s="1078" t="s">
        <v>1586</v>
      </c>
      <c r="D28" s="1105"/>
      <c r="E28" s="1106"/>
      <c r="F28" s="1106"/>
      <c r="H28" s="1107" t="s">
        <v>1587</v>
      </c>
      <c r="AX28" s="1124" t="s">
        <v>1588</v>
      </c>
      <c r="AZ28" s="1071" t="s">
        <v>1589</v>
      </c>
      <c r="BB28" s="1124" t="s">
        <v>1590</v>
      </c>
      <c r="BC28" s="1124" t="s">
        <v>1591</v>
      </c>
      <c r="BE28" s="1124">
        <v>2026</v>
      </c>
      <c r="BH28" s="1074" t="s">
        <v>22</v>
      </c>
      <c r="BJ28" s="1072" t="s">
        <v>1475</v>
      </c>
      <c r="BL28" s="1072" t="s">
        <v>1475</v>
      </c>
      <c r="BN28" s="1074" t="s">
        <v>22</v>
      </c>
      <c r="BQ28" s="1285">
        <v>4190073</v>
      </c>
      <c r="BR28" s="1072" t="s">
        <v>1592</v>
      </c>
      <c r="BS28" s="1433"/>
      <c r="BV28" s="1074"/>
      <c r="BW28" s="1074"/>
    </row>
    <row customHeight="1" ht="11.25">
      <c r="A29" s="1078" t="s">
        <v>1593</v>
      </c>
      <c r="D29" s="1108" t="s">
        <v>1594</v>
      </c>
      <c r="E29" s="1109" t="str">
        <f>IF(TEMPLATE_GROUP="","",INDEX(StartDateList,MATCH(TEMPLATE_GROUP,CodeTemplateList,0),1))</f>
        <v>01.01.2026</v>
      </c>
      <c r="F29" s="1109" t="str">
        <f>IF(TEMPLATE_GROUP="","",INDEX(EndDateList,MATCH(TEMPLATE_GROUP,CodeTemplateList,0),1))</f>
        <v>31.12.2026</v>
      </c>
      <c r="H29" s="1110" t="s">
        <v>1595</v>
      </c>
      <c r="AX29" s="1124" t="s">
        <v>1596</v>
      </c>
      <c r="AZ29" s="1124" t="s">
        <v>1241</v>
      </c>
      <c r="BB29" s="1124" t="s">
        <v>1443</v>
      </c>
      <c r="BC29" s="1095"/>
      <c r="BE29" s="1124">
        <v>2027</v>
      </c>
      <c r="BJ29" s="1072" t="s">
        <v>1483</v>
      </c>
      <c r="BL29" s="1072" t="s">
        <v>1483</v>
      </c>
    </row>
    <row customHeight="1" ht="11.25">
      <c r="A30" s="1078" t="s">
        <v>1597</v>
      </c>
      <c r="D30" s="1111"/>
      <c r="E30" s="1112"/>
      <c r="F30" s="1112"/>
      <c r="AX30" s="1124" t="s">
        <v>1598</v>
      </c>
      <c r="AZ30" s="1124" t="s">
        <v>1268</v>
      </c>
      <c r="BE30" s="1124">
        <v>2028</v>
      </c>
      <c r="BJ30" s="1072" t="s">
        <v>1599</v>
      </c>
      <c r="BL30" s="1072" t="s">
        <v>1599</v>
      </c>
    </row>
    <row customHeight="1" ht="12.75">
      <c r="A31" s="1078" t="s">
        <v>1600</v>
      </c>
      <c r="D31" s="1105"/>
      <c r="E31" s="1106"/>
      <c r="F31" s="1106"/>
      <c r="H31" s="1113"/>
      <c r="AX31" s="1124" t="s">
        <v>1601</v>
      </c>
      <c r="AZ31" s="1124" t="s">
        <v>1602</v>
      </c>
      <c r="BE31" s="1124">
        <v>2029</v>
      </c>
      <c r="BJ31" s="1072" t="s">
        <v>1603</v>
      </c>
      <c r="BL31" s="1072" t="s">
        <v>1603</v>
      </c>
    </row>
    <row customHeight="1" ht="11.25">
      <c r="A32" s="1078" t="s">
        <v>1604</v>
      </c>
      <c r="D32" s="1108" t="s">
        <v>1605</v>
      </c>
      <c r="E32" s="1109" t="str">
        <f>IF(TEMPLATE_GROUP="","",INDEX(StartDateList,MATCH(TEMPLATE_GROUP,CodeTemplateList,0),1))</f>
        <v>01.01.2026</v>
      </c>
      <c r="F32" s="1109" t="str">
        <f>IF(TEMPLATE_GROUP="","",INDEX(EndDateList,MATCH(TEMPLATE_GROUP,CodeTemplateList,0),1))</f>
        <v>31.12.2026</v>
      </c>
      <c r="H32" s="1114" t="s">
        <v>1606</v>
      </c>
      <c r="O32" s="1078" t="s">
        <v>1239</v>
      </c>
      <c r="AX32" s="1124" t="s">
        <v>1607</v>
      </c>
      <c r="AZ32" s="1124" t="s">
        <v>1336</v>
      </c>
      <c r="BE32" s="1124">
        <v>2030</v>
      </c>
      <c r="BJ32" s="1072" t="s">
        <v>1492</v>
      </c>
      <c r="BL32" s="1072" t="s">
        <v>1492</v>
      </c>
    </row>
    <row customHeight="1" ht="11.25">
      <c r="A33" s="1078" t="s">
        <v>1608</v>
      </c>
      <c r="O33" s="1078" t="s">
        <v>1265</v>
      </c>
      <c r="AX33" s="1124" t="s">
        <v>1609</v>
      </c>
      <c r="AZ33" s="1124" t="s">
        <v>1240</v>
      </c>
      <c r="BE33" s="1124">
        <v>2031</v>
      </c>
      <c r="BJ33" s="1072" t="s">
        <v>1499</v>
      </c>
      <c r="BL33" s="1072" t="s">
        <v>1499</v>
      </c>
    </row>
    <row customHeight="1" ht="11.25">
      <c r="A34" s="1078" t="s">
        <v>1610</v>
      </c>
      <c r="O34" s="1078" t="s">
        <v>1301</v>
      </c>
      <c r="AX34" s="1124" t="s">
        <v>1611</v>
      </c>
      <c r="BE34" s="1124">
        <v>2032</v>
      </c>
      <c r="BJ34" s="1072" t="s">
        <v>1510</v>
      </c>
      <c r="BL34" s="1072" t="s">
        <v>1510</v>
      </c>
    </row>
    <row customHeight="1" ht="11.25">
      <c r="A35" s="1078" t="s">
        <v>1612</v>
      </c>
      <c r="O35" s="1078" t="s">
        <v>1334</v>
      </c>
      <c r="AX35" s="1124" t="s">
        <v>1613</v>
      </c>
      <c r="AZ35" s="1071" t="s">
        <v>1614</v>
      </c>
      <c r="BE35" s="1124">
        <v>2033</v>
      </c>
      <c r="BL35" s="1072" t="s">
        <v>1615</v>
      </c>
    </row>
    <row customHeight="1" ht="11.25">
      <c r="A36" s="1874" t="s">
        <v>1616</v>
      </c>
      <c r="D36" s="1115" t="s">
        <v>1617</v>
      </c>
      <c r="E36" s="1116" t="s">
        <v>817</v>
      </c>
      <c r="F36" s="1117" t="str">
        <f>INDEX(E37:E41,MATCH(TEMPLATE_SPHERE,F37:F41,0))</f>
        <v>теплоснабжения</v>
      </c>
      <c r="G36" s="1117" t="str">
        <f>INDEX(G37:G41,MATCH(TEMPLATE_SPHERE,F37:F41,0))</f>
        <v>теплоснабжение</v>
      </c>
      <c r="O36" s="1078" t="s">
        <v>1359</v>
      </c>
      <c r="AX36" s="1124" t="s">
        <v>1618</v>
      </c>
      <c r="AZ36" s="1124" t="s">
        <v>1240</v>
      </c>
      <c r="BE36" s="1124">
        <v>2034</v>
      </c>
      <c r="BL36" s="1072" t="s">
        <v>1619</v>
      </c>
    </row>
    <row customHeight="1" ht="11.25">
      <c r="A37" s="1078" t="s">
        <v>1620</v>
      </c>
      <c r="E37" s="411" t="s">
        <v>1621</v>
      </c>
      <c r="F37" s="1118" t="s">
        <v>817</v>
      </c>
      <c r="G37" s="411" t="s">
        <v>1622</v>
      </c>
      <c r="O37" s="1078" t="s">
        <v>1378</v>
      </c>
      <c r="AX37" s="1124" t="s">
        <v>1623</v>
      </c>
      <c r="AZ37" s="1124" t="s">
        <v>1267</v>
      </c>
      <c r="BE37" s="1124">
        <v>2035</v>
      </c>
    </row>
    <row customHeight="1" ht="11.25">
      <c r="A38" s="1078" t="s">
        <v>1624</v>
      </c>
      <c r="E38" s="411" t="s">
        <v>1625</v>
      </c>
      <c r="F38" s="1119" t="s">
        <v>863</v>
      </c>
      <c r="G38" s="411" t="s">
        <v>1626</v>
      </c>
      <c r="O38" s="1078" t="s">
        <v>1395</v>
      </c>
      <c r="AX38" s="1124" t="s">
        <v>1627</v>
      </c>
      <c r="AZ38" s="1124" t="s">
        <v>1302</v>
      </c>
      <c r="BE38" s="1124">
        <v>2036</v>
      </c>
      <c r="BH38" s="1071" t="s">
        <v>1628</v>
      </c>
      <c r="BJ38" s="1071" t="s">
        <v>1629</v>
      </c>
      <c r="BL38" s="1071" t="s">
        <v>1630</v>
      </c>
      <c r="BN38" s="1071" t="s">
        <v>1631</v>
      </c>
    </row>
    <row customHeight="1" ht="11.25">
      <c r="A39" s="1078" t="s">
        <v>1632</v>
      </c>
      <c r="E39" s="411" t="s">
        <v>1633</v>
      </c>
      <c r="F39" s="1119" t="s">
        <v>916</v>
      </c>
      <c r="G39" s="411" t="s">
        <v>1634</v>
      </c>
      <c r="O39" s="1078" t="s">
        <v>1411</v>
      </c>
      <c r="AX39" s="1124" t="s">
        <v>1635</v>
      </c>
      <c r="AZ39" s="1124" t="s">
        <v>1335</v>
      </c>
      <c r="BE39" s="1124">
        <v>2037</v>
      </c>
      <c r="BH39" s="1072" t="s">
        <v>1636</v>
      </c>
      <c r="BJ39" s="1221" t="s">
        <v>1636</v>
      </c>
      <c r="BL39" s="1221" t="s">
        <v>1636</v>
      </c>
      <c r="BN39" s="1072" t="s">
        <v>1637</v>
      </c>
    </row>
    <row customHeight="1" ht="11.25">
      <c r="A40" s="1078" t="s">
        <v>1638</v>
      </c>
      <c r="E40" s="411" t="s">
        <v>1639</v>
      </c>
      <c r="F40" s="1119" t="s">
        <v>903</v>
      </c>
      <c r="G40" s="411" t="s">
        <v>1640</v>
      </c>
      <c r="O40" s="1078" t="s">
        <v>1427</v>
      </c>
      <c r="AX40" s="1124" t="s">
        <v>1641</v>
      </c>
      <c r="BE40" s="1124">
        <v>2038</v>
      </c>
      <c r="BH40" s="1072" t="s">
        <v>1642</v>
      </c>
      <c r="BJ40" s="1221" t="s">
        <v>1036</v>
      </c>
      <c r="BL40" s="1221" t="s">
        <v>1036</v>
      </c>
      <c r="BN40" s="1072" t="s">
        <v>1070</v>
      </c>
    </row>
    <row customHeight="1" ht="11.25">
      <c r="A41" s="1078" t="s">
        <v>1643</v>
      </c>
      <c r="E41" s="411" t="s">
        <v>1644</v>
      </c>
      <c r="F41" s="1119" t="s">
        <v>1645</v>
      </c>
      <c r="G41" s="411" t="s">
        <v>1644</v>
      </c>
      <c r="O41" s="1078" t="s">
        <v>1443</v>
      </c>
      <c r="AX41" s="1124" t="s">
        <v>1646</v>
      </c>
      <c r="AZ41" s="1071" t="s">
        <v>1647</v>
      </c>
      <c r="BE41" s="1124">
        <v>2039</v>
      </c>
      <c r="BH41" s="1072" t="s">
        <v>1648</v>
      </c>
      <c r="BJ41" s="1221" t="s">
        <v>1032</v>
      </c>
      <c r="BL41" s="1221" t="s">
        <v>1032</v>
      </c>
      <c r="BN41" s="1072" t="s">
        <v>1057</v>
      </c>
    </row>
    <row customHeight="1" ht="11.25">
      <c r="A42" s="1078" t="s">
        <v>1649</v>
      </c>
      <c r="AX42" s="1124" t="s">
        <v>1650</v>
      </c>
      <c r="AZ42" s="1124" t="s">
        <v>1239</v>
      </c>
      <c r="BE42" s="1124">
        <v>2040</v>
      </c>
      <c r="BH42" s="1072" t="s">
        <v>1054</v>
      </c>
      <c r="BJ42" s="1221" t="s">
        <v>1034</v>
      </c>
      <c r="BL42" s="1221" t="s">
        <v>1034</v>
      </c>
      <c r="BN42" s="1072" t="s">
        <v>1651</v>
      </c>
    </row>
    <row customHeight="1" ht="11.25">
      <c r="A43" s="1078" t="s">
        <v>1652</v>
      </c>
      <c r="AX43" s="1124" t="s">
        <v>1653</v>
      </c>
      <c r="AZ43" s="1124" t="s">
        <v>1265</v>
      </c>
      <c r="BE43" s="1124">
        <v>2041</v>
      </c>
      <c r="BH43" s="1072" t="s">
        <v>1654</v>
      </c>
      <c r="BJ43" s="1221" t="s">
        <v>1648</v>
      </c>
      <c r="BL43" s="1221" t="s">
        <v>1648</v>
      </c>
      <c r="BN43" s="1072" t="s">
        <v>1655</v>
      </c>
    </row>
    <row customHeight="1" ht="11.25">
      <c r="A44" s="1078" t="s">
        <v>1656</v>
      </c>
      <c r="G44" s="1098">
        <f>YEAR(TODAY())</f>
        <v>2026</v>
      </c>
      <c r="I44" s="803" t="s">
        <v>1657</v>
      </c>
      <c r="J44" s="1093" t="s">
        <v>1658</v>
      </c>
      <c r="K44" s="1093" t="s">
        <v>1659</v>
      </c>
      <c r="AX44" s="1124" t="s">
        <v>1660</v>
      </c>
      <c r="AZ44" s="1124" t="s">
        <v>1301</v>
      </c>
      <c r="BE44" s="1124">
        <v>2042</v>
      </c>
      <c r="BH44" s="1072" t="s">
        <v>1661</v>
      </c>
      <c r="BJ44" s="1221" t="s">
        <v>1054</v>
      </c>
      <c r="BL44" s="1221" t="s">
        <v>1054</v>
      </c>
      <c r="BN44" s="1072" t="s">
        <v>1662</v>
      </c>
    </row>
    <row customHeight="1" ht="11.25">
      <c r="A45" s="1078" t="s">
        <v>1663</v>
      </c>
      <c r="D45" s="1115" t="s">
        <v>1664</v>
      </c>
      <c r="E45" s="1116" t="s">
        <v>1665</v>
      </c>
      <c r="F45" s="801" t="s">
        <v>1666</v>
      </c>
      <c r="G45" s="800" t="s">
        <v>1667</v>
      </c>
      <c r="H45" s="803" t="s">
        <v>1668</v>
      </c>
      <c r="I45" s="1745">
        <f>INDEX(PeriodIsEmptyList,MATCH(TEMPLATE_GROUP,CodeTemplateList,0),1)</f>
        <v>0</v>
      </c>
      <c r="J45" s="1748"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1669</v>
      </c>
      <c r="AZ45" s="1124" t="s">
        <v>1334</v>
      </c>
      <c r="BE45" s="1124">
        <v>2043</v>
      </c>
      <c r="BH45" s="1072" t="s">
        <v>1670</v>
      </c>
      <c r="BJ45" s="1221" t="s">
        <v>1048</v>
      </c>
      <c r="BL45" s="1221" t="s">
        <v>1048</v>
      </c>
      <c r="BN45" s="1072" t="s">
        <v>1671</v>
      </c>
    </row>
    <row customHeight="1" ht="11.25">
      <c r="A46" s="1078" t="s">
        <v>1672</v>
      </c>
      <c r="E46" s="411" t="s">
        <v>27</v>
      </c>
      <c r="F46" s="1118" t="s">
        <v>1673</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1674</v>
      </c>
      <c r="AZ46" s="1124" t="s">
        <v>1359</v>
      </c>
      <c r="BE46" s="1124">
        <v>2044</v>
      </c>
      <c r="BH46" s="1072" t="s">
        <v>1057</v>
      </c>
      <c r="BJ46" s="1221" t="s">
        <v>1038</v>
      </c>
      <c r="BL46" s="1221" t="s">
        <v>1038</v>
      </c>
      <c r="BN46" s="1072" t="s">
        <v>1675</v>
      </c>
    </row>
    <row customHeight="1" ht="11.25">
      <c r="A47" s="1078" t="s">
        <v>1676</v>
      </c>
      <c r="E47" s="411" t="s">
        <v>33</v>
      </c>
      <c r="F47" s="1119" t="s">
        <v>1677</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1678</v>
      </c>
      <c r="AZ47" s="1124" t="s">
        <v>1378</v>
      </c>
      <c r="BE47" s="1124">
        <v>2045</v>
      </c>
      <c r="BH47" s="1072" t="s">
        <v>1651</v>
      </c>
      <c r="BJ47" s="1221" t="s">
        <v>1040</v>
      </c>
      <c r="BL47" s="1221" t="s">
        <v>1040</v>
      </c>
      <c r="BN47" s="1072" t="s">
        <v>1679</v>
      </c>
    </row>
    <row customHeight="1" ht="11.25">
      <c r="A48" s="1078" t="s">
        <v>1680</v>
      </c>
      <c r="E48" s="411" t="s">
        <v>1681</v>
      </c>
      <c r="F48" s="1119" t="s">
        <v>1682</v>
      </c>
      <c r="G48" s="1120" t="str">
        <f>_xlfn.IFERROR(IF(f_year="","01.01."&amp;CURRENT_YEAR,"01.01."&amp;f_year),"01.01."&amp;CURRENT_YEAR)</f>
        <v>01.01.2026</v>
      </c>
      <c r="H48" s="1120" t="str">
        <f>_xlfn.IFERROR(IF(f_year="","31.12."&amp;CURRENT_YEAR,"31.12."&amp;f_year),"31.12."&amp;CURRENT_YEAR)</f>
        <v>31.12.2026</v>
      </c>
      <c r="I48" s="1746">
        <f>IF(f_year="",TRUE,FALSE)</f>
        <v>0</v>
      </c>
      <c r="J48" s="1749" t="s">
        <v>1683</v>
      </c>
      <c r="K48" s="1750"/>
      <c r="AX48" s="1124" t="s">
        <v>1684</v>
      </c>
      <c r="AZ48" s="1124" t="s">
        <v>1395</v>
      </c>
      <c r="BE48" s="1124">
        <v>2046</v>
      </c>
      <c r="BH48" s="1072" t="s">
        <v>1655</v>
      </c>
      <c r="BJ48" s="1221" t="s">
        <v>1042</v>
      </c>
      <c r="BL48" s="1221" t="s">
        <v>1042</v>
      </c>
      <c r="BN48" s="1072" t="s">
        <v>1685</v>
      </c>
    </row>
    <row customHeight="1" ht="11.25">
      <c r="A49" s="1078" t="s">
        <v>1686</v>
      </c>
      <c r="E49" s="411" t="s">
        <v>1687</v>
      </c>
      <c r="F49" s="1119" t="s">
        <v>1665</v>
      </c>
      <c r="G49" s="1120" t="str">
        <f>_xlfn.IFERROR(IF(f_year="","01.01."&amp;CURRENT_YEAR,"01.01."&amp;f_year),"01.01."&amp;CURRENT_YEAR)</f>
        <v>01.01.2026</v>
      </c>
      <c r="H49" s="1120" t="str">
        <f>_xlfn.IFERROR(IF(f_year="","31.12."&amp;CURRENT_YEAR,"31.12."&amp;f_year),"31.12."&amp;CURRENT_YEAR)</f>
        <v>31.12.2026</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1688</v>
      </c>
      <c r="AZ49" s="1124" t="s">
        <v>1411</v>
      </c>
      <c r="BE49" s="1124">
        <v>2047</v>
      </c>
      <c r="BH49" s="1072" t="s">
        <v>1058</v>
      </c>
      <c r="BJ49" s="1221" t="s">
        <v>1044</v>
      </c>
      <c r="BL49" s="1221" t="s">
        <v>1044</v>
      </c>
    </row>
    <row customHeight="1" ht="11.25">
      <c r="A50" s="1078" t="s">
        <v>1689</v>
      </c>
      <c r="E50" s="411" t="s">
        <v>1690</v>
      </c>
      <c r="F50" s="1119" t="s">
        <v>1028</v>
      </c>
      <c r="G50" s="1120" t="str">
        <f>_xlfn.IFERROR(IF(f_year="","01.01."&amp;CURRENT_YEAR,"01.01."&amp;f_year),"01.01."&amp;CURRENT_YEAR)</f>
        <v>01.01.2026</v>
      </c>
      <c r="H50" s="1120" t="str">
        <f>_xlfn.IFERROR(IF(f_year="","31.12."&amp;CURRENT_YEAR,"31.12."&amp;f_year),"31.12."&amp;CURRENT_YEAR)</f>
        <v>31.12.2026</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1691</v>
      </c>
      <c r="AZ50" s="1124" t="s">
        <v>1427</v>
      </c>
      <c r="BE50" s="1124">
        <v>2048</v>
      </c>
      <c r="BH50" s="1072" t="s">
        <v>1662</v>
      </c>
      <c r="BJ50" s="1221" t="s">
        <v>1046</v>
      </c>
      <c r="BL50" s="1221" t="s">
        <v>1046</v>
      </c>
    </row>
    <row customHeight="1" ht="11.25">
      <c r="A51" s="1078" t="s">
        <v>1692</v>
      </c>
      <c r="E51" s="411" t="s">
        <v>1693</v>
      </c>
      <c r="F51" s="1119" t="s">
        <v>1694</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1695</v>
      </c>
      <c r="AZ51" s="1124" t="s">
        <v>1443</v>
      </c>
      <c r="BE51" s="1124">
        <v>2049</v>
      </c>
      <c r="BH51" s="1072" t="s">
        <v>1671</v>
      </c>
      <c r="BJ51" s="1221" t="s">
        <v>1696</v>
      </c>
      <c r="BL51" s="1221" t="s">
        <v>1696</v>
      </c>
    </row>
    <row customHeight="1" ht="11.25">
      <c r="A52" s="1078" t="s">
        <v>1697</v>
      </c>
      <c r="E52" s="411" t="s">
        <v>1698</v>
      </c>
      <c r="F52" s="1119" t="s">
        <v>1699</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1700</v>
      </c>
      <c r="AZ52" s="1124" t="s">
        <v>1240</v>
      </c>
      <c r="BE52" s="1124">
        <v>2050</v>
      </c>
      <c r="BH52" s="1072" t="s">
        <v>1675</v>
      </c>
      <c r="BJ52" s="1221" t="s">
        <v>1057</v>
      </c>
      <c r="BL52" s="1221" t="s">
        <v>1057</v>
      </c>
    </row>
    <row customHeight="1" ht="11.25">
      <c r="A53" s="1078" t="s">
        <v>1701</v>
      </c>
      <c r="E53" s="411" t="s">
        <v>1702</v>
      </c>
      <c r="F53" s="1119" t="s">
        <v>1702</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1703</v>
      </c>
      <c r="K53" s="1750"/>
      <c r="AX53" s="1124" t="s">
        <v>1704</v>
      </c>
      <c r="BE53" s="1124">
        <v>2051</v>
      </c>
      <c r="BH53" s="1072" t="s">
        <v>1679</v>
      </c>
      <c r="BJ53" s="1221" t="s">
        <v>1651</v>
      </c>
      <c r="BL53" s="1221" t="s">
        <v>1651</v>
      </c>
    </row>
    <row customHeight="1" ht="11.25">
      <c r="A54" s="1078" t="s">
        <v>1705</v>
      </c>
      <c r="AX54" s="1124" t="s">
        <v>1706</v>
      </c>
      <c r="AZ54" s="1071" t="s">
        <v>1707</v>
      </c>
      <c r="BE54" s="1124">
        <v>2052</v>
      </c>
      <c r="BH54" s="1072" t="s">
        <v>1685</v>
      </c>
      <c r="BJ54" s="1221" t="s">
        <v>1655</v>
      </c>
      <c r="BL54" s="1221" t="s">
        <v>1655</v>
      </c>
    </row>
    <row customHeight="1" ht="11.25">
      <c r="A55" s="1078" t="s">
        <v>1708</v>
      </c>
      <c r="AX55" s="1124" t="s">
        <v>1709</v>
      </c>
      <c r="AZ55" s="1124" t="s">
        <v>1242</v>
      </c>
      <c r="BE55" s="1124">
        <v>2053</v>
      </c>
      <c r="BH55" s="1074" t="s">
        <v>22</v>
      </c>
      <c r="BJ55" s="1221" t="s">
        <v>1058</v>
      </c>
      <c r="BL55" s="1221" t="s">
        <v>1058</v>
      </c>
    </row>
    <row customHeight="1" ht="11.25">
      <c r="A56" s="1078" t="s">
        <v>1710</v>
      </c>
      <c r="D56" s="1122" t="s">
        <v>1711</v>
      </c>
      <c r="E56" s="1099" t="s">
        <v>111</v>
      </c>
      <c r="F56" s="1078" t="s">
        <v>1712</v>
      </c>
      <c r="AX56" s="1124" t="s">
        <v>1713</v>
      </c>
      <c r="AZ56" s="1124" t="s">
        <v>1269</v>
      </c>
      <c r="BE56" s="1124">
        <v>2054</v>
      </c>
      <c r="BH56" s="1074" t="s">
        <v>22</v>
      </c>
      <c r="BJ56" s="1221" t="s">
        <v>1662</v>
      </c>
      <c r="BL56" s="1221" t="s">
        <v>1662</v>
      </c>
    </row>
    <row customHeight="1" ht="11.25">
      <c r="A57" s="1078" t="s">
        <v>1714</v>
      </c>
      <c r="D57" s="1122" t="s">
        <v>1715</v>
      </c>
      <c r="E57" s="1099" t="s">
        <v>1716</v>
      </c>
      <c r="F57" s="1078" t="s">
        <v>1712</v>
      </c>
      <c r="AX57" s="1124" t="s">
        <v>1717</v>
      </c>
      <c r="AZ57" s="1124" t="s">
        <v>1304</v>
      </c>
      <c r="BE57" s="1124">
        <v>2055</v>
      </c>
      <c r="BJ57" s="1221" t="s">
        <v>1671</v>
      </c>
      <c r="BL57" s="1221" t="s">
        <v>1671</v>
      </c>
    </row>
    <row customHeight="1" ht="11.25">
      <c r="A58" s="1078" t="s">
        <v>1718</v>
      </c>
      <c r="D58" s="1122" t="s">
        <v>1719</v>
      </c>
      <c r="E58" s="1099" t="s">
        <v>111</v>
      </c>
      <c r="F58" s="1078" t="s">
        <v>1712</v>
      </c>
      <c r="AX58" s="1124" t="s">
        <v>1720</v>
      </c>
      <c r="BE58" s="1124">
        <v>2056</v>
      </c>
      <c r="BJ58" s="1221" t="s">
        <v>1675</v>
      </c>
      <c r="BL58" s="1221" t="s">
        <v>1675</v>
      </c>
    </row>
    <row customHeight="1" ht="11.25">
      <c r="A59" s="1078" t="s">
        <v>1721</v>
      </c>
      <c r="D59" s="1122" t="s">
        <v>141</v>
      </c>
      <c r="E59" s="1099" t="s">
        <v>1607</v>
      </c>
      <c r="F59" s="1078" t="s">
        <v>1722</v>
      </c>
      <c r="AX59" s="1124" t="s">
        <v>1723</v>
      </c>
      <c r="AZ59" s="1071" t="s">
        <v>1724</v>
      </c>
      <c r="BE59" s="1124">
        <v>2057</v>
      </c>
      <c r="BJ59" s="1221" t="s">
        <v>1679</v>
      </c>
      <c r="BL59" s="1221" t="s">
        <v>1679</v>
      </c>
    </row>
    <row customHeight="1" ht="11.25">
      <c r="A60" s="1078" t="s">
        <v>1725</v>
      </c>
      <c r="D60" s="1122" t="s">
        <v>1726</v>
      </c>
      <c r="E60" s="1099" t="s">
        <v>1607</v>
      </c>
      <c r="F60" s="1078" t="s">
        <v>1722</v>
      </c>
      <c r="AX60" s="1124" t="s">
        <v>1727</v>
      </c>
      <c r="AZ60" s="1124" t="s">
        <v>1243</v>
      </c>
      <c r="BE60" s="1124">
        <v>2058</v>
      </c>
      <c r="BJ60" s="1221" t="s">
        <v>1685</v>
      </c>
      <c r="BL60" s="1221" t="s">
        <v>1685</v>
      </c>
    </row>
    <row customHeight="1" ht="11.25">
      <c r="A61" s="1078" t="s">
        <v>1728</v>
      </c>
      <c r="D61" s="1122" t="s">
        <v>1729</v>
      </c>
      <c r="E61" s="1099" t="s">
        <v>1607</v>
      </c>
      <c r="F61" s="1078" t="s">
        <v>1722</v>
      </c>
      <c r="AX61" s="1124" t="s">
        <v>1730</v>
      </c>
      <c r="AZ61" s="1124" t="s">
        <v>1270</v>
      </c>
      <c r="BE61" s="1124">
        <v>2059</v>
      </c>
      <c r="BL61" s="1221" t="s">
        <v>1050</v>
      </c>
    </row>
    <row customHeight="1" ht="11.25">
      <c r="A62" s="1078" t="s">
        <v>1731</v>
      </c>
      <c r="D62" s="1122" t="s">
        <v>140</v>
      </c>
      <c r="E62" s="1099">
        <v>30</v>
      </c>
      <c r="F62" s="1078" t="s">
        <v>1722</v>
      </c>
      <c r="AZ62" s="1124" t="s">
        <v>1305</v>
      </c>
      <c r="BE62" s="1124">
        <v>2060</v>
      </c>
      <c r="BL62" s="1221" t="s">
        <v>1052</v>
      </c>
    </row>
    <row customHeight="1" ht="11.25">
      <c r="A63" s="1078" t="s">
        <v>1732</v>
      </c>
      <c r="D63" s="1122" t="s">
        <v>1733</v>
      </c>
      <c r="E63" s="1099">
        <v>30</v>
      </c>
      <c r="F63" s="1078" t="s">
        <v>1722</v>
      </c>
      <c r="AZ63" s="1124" t="s">
        <v>1337</v>
      </c>
      <c r="BE63" s="1124">
        <v>2061</v>
      </c>
    </row>
    <row customHeight="1" ht="11.25">
      <c r="A64" s="1078" t="s">
        <v>1734</v>
      </c>
      <c r="D64" s="1122" t="s">
        <v>1735</v>
      </c>
      <c r="E64" s="1099">
        <v>30</v>
      </c>
      <c r="F64" s="1078" t="s">
        <v>1722</v>
      </c>
      <c r="AZ64" s="1124" t="s">
        <v>1360</v>
      </c>
      <c r="BE64" s="1124">
        <v>2062</v>
      </c>
    </row>
    <row customHeight="1" ht="11.25">
      <c r="A65" s="1078" t="s">
        <v>1736</v>
      </c>
      <c r="D65" s="1078"/>
      <c r="BE65" s="1124">
        <v>2063</v>
      </c>
    </row>
    <row customHeight="1" ht="11.25">
      <c r="A66" s="1078" t="s">
        <v>1737</v>
      </c>
      <c r="AZ66" s="1071" t="s">
        <v>1738</v>
      </c>
      <c r="BE66" s="1124">
        <v>2064</v>
      </c>
    </row>
    <row customHeight="1" ht="11.25">
      <c r="A67" s="1078" t="s">
        <v>1739</v>
      </c>
      <c r="AZ67" s="1124" t="s">
        <v>1244</v>
      </c>
      <c r="BE67" s="1124">
        <v>2065</v>
      </c>
    </row>
    <row customHeight="1" ht="11.25">
      <c r="A68" s="1078" t="s">
        <v>1740</v>
      </c>
      <c r="AZ68" s="1124" t="s">
        <v>1271</v>
      </c>
      <c r="BE68" s="1124">
        <v>2066</v>
      </c>
      <c r="BH68" s="1071" t="s">
        <v>1741</v>
      </c>
      <c r="BJ68" s="1071" t="s">
        <v>1742</v>
      </c>
      <c r="BL68" s="1071" t="s">
        <v>1743</v>
      </c>
      <c r="BN68" s="1071" t="s">
        <v>1744</v>
      </c>
    </row>
    <row customHeight="1" ht="11.25">
      <c r="A69" s="1078" t="s">
        <v>1745</v>
      </c>
      <c r="AZ69" s="1124" t="s">
        <v>1306</v>
      </c>
      <c r="BE69" s="1124">
        <v>2067</v>
      </c>
      <c r="BH69" s="1072" t="s">
        <v>1746</v>
      </c>
      <c r="BI69" s="1121" t="s">
        <v>109</v>
      </c>
      <c r="BJ69" s="1072" t="s">
        <v>1747</v>
      </c>
      <c r="BK69" s="1121" t="s">
        <v>109</v>
      </c>
      <c r="BL69" s="1072" t="s">
        <v>1748</v>
      </c>
      <c r="BM69" s="1074" t="s">
        <v>109</v>
      </c>
      <c r="BN69" s="1072" t="s">
        <v>1749</v>
      </c>
    </row>
    <row customHeight="1" ht="11.25">
      <c r="A70" s="1078" t="s">
        <v>1750</v>
      </c>
      <c r="AZ70" s="1124" t="s">
        <v>1338</v>
      </c>
      <c r="BE70" s="1124">
        <v>2068</v>
      </c>
      <c r="BH70" s="1072" t="s">
        <v>1751</v>
      </c>
      <c r="BJ70" s="1072" t="s">
        <v>1752</v>
      </c>
      <c r="BL70" s="1072" t="s">
        <v>1753</v>
      </c>
      <c r="BN70" s="1072" t="s">
        <v>1754</v>
      </c>
    </row>
    <row customHeight="1" ht="11.25">
      <c r="A71" s="1078" t="s">
        <v>1755</v>
      </c>
      <c r="AZ71" s="1124" t="s">
        <v>1340</v>
      </c>
      <c r="BE71" s="1124">
        <v>2069</v>
      </c>
      <c r="BH71" s="1072" t="s">
        <v>1756</v>
      </c>
      <c r="BI71" s="1121" t="s">
        <v>90</v>
      </c>
      <c r="BJ71" s="1072" t="s">
        <v>1757</v>
      </c>
      <c r="BK71" s="1121" t="s">
        <v>90</v>
      </c>
      <c r="BL71" s="1072" t="s">
        <v>1758</v>
      </c>
      <c r="BM71" s="1074" t="s">
        <v>90</v>
      </c>
      <c r="BN71" s="1072" t="s">
        <v>1759</v>
      </c>
    </row>
    <row customHeight="1" ht="11.25">
      <c r="A72" s="1078" t="s">
        <v>1760</v>
      </c>
      <c r="AZ72" s="1124" t="s">
        <v>19</v>
      </c>
      <c r="BE72" s="1124">
        <v>2070</v>
      </c>
      <c r="BH72" s="1072" t="s">
        <v>1761</v>
      </c>
      <c r="BJ72" s="1072" t="s">
        <v>1761</v>
      </c>
      <c r="BL72" s="1072" t="s">
        <v>1761</v>
      </c>
      <c r="BN72" s="1072" t="s">
        <v>1762</v>
      </c>
    </row>
    <row customHeight="1" ht="11.25">
      <c r="A73" s="1078" t="s">
        <v>1763</v>
      </c>
      <c r="BH73" s="1072" t="s">
        <v>1764</v>
      </c>
      <c r="BI73" s="1121" t="s">
        <v>111</v>
      </c>
      <c r="BJ73" s="1072" t="s">
        <v>1765</v>
      </c>
      <c r="BK73" s="1121" t="s">
        <v>111</v>
      </c>
      <c r="BL73" s="1072" t="s">
        <v>1766</v>
      </c>
      <c r="BM73" s="1074" t="s">
        <v>111</v>
      </c>
      <c r="BN73" s="1072" t="s">
        <v>1767</v>
      </c>
    </row>
    <row customHeight="1" ht="11.25">
      <c r="A74" s="1078" t="s">
        <v>1768</v>
      </c>
      <c r="BH74" s="1072" t="s">
        <v>1769</v>
      </c>
      <c r="BJ74" s="1072" t="s">
        <v>1770</v>
      </c>
      <c r="BL74" s="1072" t="s">
        <v>1771</v>
      </c>
      <c r="BN74" s="1072" t="s">
        <v>1772</v>
      </c>
    </row>
    <row customHeight="1" ht="11.25">
      <c r="A75" s="1078" t="s">
        <v>1773</v>
      </c>
      <c r="AZ75" s="1071" t="s">
        <v>1774</v>
      </c>
      <c r="BH75" s="1072" t="s">
        <v>1775</v>
      </c>
      <c r="BJ75" s="1072" t="s">
        <v>1775</v>
      </c>
      <c r="BL75" s="1072" t="s">
        <v>1775</v>
      </c>
    </row>
    <row customHeight="1" ht="11.25">
      <c r="A76" s="1078" t="s">
        <v>1776</v>
      </c>
      <c r="AZ76" s="1124" t="s">
        <v>1253</v>
      </c>
      <c r="BH76" s="1072" t="s">
        <v>1777</v>
      </c>
      <c r="BJ76" s="1072" t="s">
        <v>1778</v>
      </c>
      <c r="BL76" s="1072" t="s">
        <v>1779</v>
      </c>
    </row>
    <row customHeight="1" ht="11.25">
      <c r="A77" s="1078" t="s">
        <v>1780</v>
      </c>
      <c r="AZ77" s="1124" t="s">
        <v>1281</v>
      </c>
    </row>
    <row customHeight="1" ht="11.25">
      <c r="A78" s="1078" t="s">
        <v>1781</v>
      </c>
      <c r="AZ78" s="1124" t="s">
        <v>1313</v>
      </c>
    </row>
    <row customHeight="1" ht="11.25">
      <c r="A79" s="1078" t="s">
        <v>1782</v>
      </c>
      <c r="AZ79" s="1124" t="s">
        <v>1344</v>
      </c>
      <c r="BH79" s="1071" t="s">
        <v>1783</v>
      </c>
      <c r="BJ79" s="1071" t="s">
        <v>1784</v>
      </c>
      <c r="BL79" s="1071" t="s">
        <v>1785</v>
      </c>
    </row>
    <row customHeight="1" ht="11.25">
      <c r="A80" s="1078" t="s">
        <v>1786</v>
      </c>
      <c r="AZ80" s="1124" t="s">
        <v>1365</v>
      </c>
      <c r="BH80" s="1072" t="s">
        <v>1787</v>
      </c>
      <c r="BJ80" s="1072" t="s">
        <v>1788</v>
      </c>
      <c r="BL80" s="1072" t="s">
        <v>1789</v>
      </c>
    </row>
    <row customHeight="1" ht="11.25">
      <c r="A81" s="1078" t="s">
        <v>1790</v>
      </c>
      <c r="AZ81" s="1124" t="s">
        <v>1382</v>
      </c>
      <c r="BH81" s="1072" t="s">
        <v>1791</v>
      </c>
      <c r="BJ81" s="1072" t="s">
        <v>1792</v>
      </c>
      <c r="BL81" s="1072" t="s">
        <v>1793</v>
      </c>
    </row>
    <row customHeight="1" ht="11.25">
      <c r="A82" s="1078" t="s">
        <v>1794</v>
      </c>
      <c r="AZ82" s="1124" t="s">
        <v>1397</v>
      </c>
      <c r="BH82" s="1072" t="s">
        <v>1795</v>
      </c>
      <c r="BJ82" s="1072" t="s">
        <v>1796</v>
      </c>
      <c r="BL82" s="1072" t="s">
        <v>1797</v>
      </c>
    </row>
    <row customHeight="1" ht="11.25">
      <c r="A83" s="1078" t="s">
        <v>1798</v>
      </c>
      <c r="BH83" s="1072" t="s">
        <v>1799</v>
      </c>
      <c r="BJ83" s="1072" t="s">
        <v>1800</v>
      </c>
      <c r="BL83" s="1072" t="s">
        <v>1801</v>
      </c>
    </row>
    <row customHeight="1" ht="11.25">
      <c r="A84" s="1078" t="s">
        <v>1802</v>
      </c>
      <c r="AZ84" s="1071" t="s">
        <v>1803</v>
      </c>
    </row>
    <row customHeight="1" ht="11.25">
      <c r="A85" s="1874" t="s">
        <v>1804</v>
      </c>
      <c r="AZ85" s="1124" t="s">
        <v>1805</v>
      </c>
    </row>
    <row customHeight="1" ht="11.25">
      <c r="A86" s="1078" t="s">
        <v>1806</v>
      </c>
      <c r="AZ86" s="1124" t="s">
        <v>1807</v>
      </c>
      <c r="BH86" s="1071" t="s">
        <v>1808</v>
      </c>
      <c r="BJ86" s="1071" t="s">
        <v>1809</v>
      </c>
      <c r="BL86" s="1071" t="s">
        <v>1810</v>
      </c>
    </row>
    <row customHeight="1" ht="11.25">
      <c r="A87" s="1078" t="s">
        <v>1811</v>
      </c>
      <c r="AZ87" s="1124" t="s">
        <v>1812</v>
      </c>
      <c r="BH87" s="1072" t="s">
        <v>1813</v>
      </c>
      <c r="BJ87" s="1072" t="s">
        <v>1814</v>
      </c>
      <c r="BL87" s="1072" t="s">
        <v>1815</v>
      </c>
    </row>
    <row customHeight="1" ht="11.25">
      <c r="A88" s="1078" t="s">
        <v>1816</v>
      </c>
      <c r="AZ88" s="1610"/>
      <c r="BH88" s="1072" t="s">
        <v>1817</v>
      </c>
      <c r="BJ88" s="1072" t="s">
        <v>1818</v>
      </c>
      <c r="BL88" s="1072" t="s">
        <v>1819</v>
      </c>
    </row>
    <row customHeight="1" ht="11.25">
      <c r="A89" s="1078" t="s">
        <v>1820</v>
      </c>
      <c r="AZ89" s="1071" t="s">
        <v>1821</v>
      </c>
    </row>
    <row customHeight="1" ht="11.25">
      <c r="A90" s="1078" t="s">
        <v>16</v>
      </c>
      <c r="AZ90" s="1124" t="s">
        <v>1028</v>
      </c>
    </row>
    <row customHeight="1" ht="11.25">
      <c r="A91" s="1078" t="s">
        <v>1822</v>
      </c>
      <c r="AZ91" s="1124" t="s">
        <v>1064</v>
      </c>
      <c r="BH91" s="1071" t="s">
        <v>1823</v>
      </c>
      <c r="BJ91" s="1071" t="s">
        <v>1824</v>
      </c>
      <c r="BL91" s="1071" t="s">
        <v>1825</v>
      </c>
    </row>
    <row customHeight="1" ht="11.25">
      <c r="AZ92" s="1124" t="s">
        <v>1826</v>
      </c>
      <c r="BH92" s="1072" t="s">
        <v>1827</v>
      </c>
      <c r="BJ92" s="1072" t="s">
        <v>1828</v>
      </c>
      <c r="BL92" s="1072" t="s">
        <v>1829</v>
      </c>
    </row>
    <row customHeight="1" ht="11.25">
      <c r="AZ93" s="1124" t="s">
        <v>1830</v>
      </c>
      <c r="BH93" s="1072" t="s">
        <v>1831</v>
      </c>
      <c r="BJ93" s="1072" t="s">
        <v>1832</v>
      </c>
      <c r="BL93" s="1072" t="s">
        <v>1833</v>
      </c>
    </row>
    <row customHeight="1" ht="11.25">
      <c r="AZ94" s="1124" t="s">
        <v>1834</v>
      </c>
    </row>
    <row r="96" customHeight="1" ht="11.25">
      <c r="AZ96" s="1071" t="s">
        <v>1835</v>
      </c>
      <c r="BH96" s="1071" t="s">
        <v>1836</v>
      </c>
      <c r="BJ96" s="1071" t="s">
        <v>1837</v>
      </c>
      <c r="BL96" s="1071" t="s">
        <v>1838</v>
      </c>
      <c r="BN96" s="1071" t="s">
        <v>1839</v>
      </c>
    </row>
    <row customHeight="1" ht="11.25">
      <c r="AZ97" s="1905" t="s">
        <v>1840</v>
      </c>
      <c r="BA97" s="1906" t="s">
        <v>1841</v>
      </c>
      <c r="BH97" s="1072" t="s">
        <v>1842</v>
      </c>
      <c r="BJ97" s="1072" t="s">
        <v>1843</v>
      </c>
      <c r="BL97" s="1072" t="s">
        <v>1844</v>
      </c>
      <c r="BN97" s="1072" t="s">
        <v>1845</v>
      </c>
    </row>
    <row customHeight="1" ht="11.25">
      <c r="AZ98" s="1905" t="s">
        <v>1846</v>
      </c>
      <c r="BA98" s="1906" t="s">
        <v>1847</v>
      </c>
      <c r="BH98" s="1072" t="s">
        <v>1848</v>
      </c>
      <c r="BJ98" s="1072" t="s">
        <v>1849</v>
      </c>
      <c r="BL98" s="1072" t="s">
        <v>1850</v>
      </c>
      <c r="BN98" s="1072" t="s">
        <v>1851</v>
      </c>
    </row>
    <row customHeight="1" ht="22.5">
      <c r="AZ99" s="1905" t="s">
        <v>1852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1853</v>
      </c>
      <c r="BJ99" s="1072" t="s">
        <v>1854</v>
      </c>
      <c r="BL99" s="1072" t="s">
        <v>1855</v>
      </c>
      <c r="BN99" s="1072" t="s">
        <v>1856</v>
      </c>
    </row>
    <row customHeight="1" ht="22.5">
      <c r="AZ100" s="1905" t="s">
        <v>1857</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1443</v>
      </c>
      <c r="BL100" s="1072" t="s">
        <v>1443</v>
      </c>
      <c r="BN100" s="1072" t="s">
        <v>1858</v>
      </c>
    </row>
    <row customHeight="1" ht="22.5">
      <c r="AZ101" s="1905" t="s">
        <v>1859</v>
      </c>
      <c r="BA101" s="1906" t="s">
        <v>1860</v>
      </c>
      <c r="BN101" s="1072" t="s">
        <v>1861</v>
      </c>
    </row>
    <row customHeight="1" ht="22.5">
      <c r="AZ102" s="1905" t="s">
        <v>1862</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1863</v>
      </c>
    </row>
    <row customHeight="1" ht="11.25">
      <c r="AZ103" s="1905" t="s">
        <v>1864</v>
      </c>
      <c r="BA103" s="1906" t="s">
        <v>1865</v>
      </c>
      <c r="BN103" s="1072" t="s">
        <v>1866</v>
      </c>
    </row>
    <row customHeight="1" ht="11.25">
      <c r="BN104" s="1072" t="s">
        <v>1867</v>
      </c>
    </row>
    <row customHeight="1" ht="11.25">
      <c r="AZ105" s="1696" t="s">
        <v>1868</v>
      </c>
    </row>
    <row customHeight="1" ht="11.25">
      <c r="AZ106" s="1124" t="s">
        <v>1869</v>
      </c>
    </row>
    <row customHeight="1" ht="11.25">
      <c r="AZ107" s="1124" t="s">
        <v>1870</v>
      </c>
      <c r="BH107" s="1071" t="s">
        <v>1871</v>
      </c>
      <c r="BJ107" s="1071" t="s">
        <v>1872</v>
      </c>
      <c r="BL107" s="1071" t="s">
        <v>1873</v>
      </c>
      <c r="BN107" s="1071" t="s">
        <v>1874</v>
      </c>
    </row>
    <row customHeight="1" ht="11.25">
      <c r="AZ108" s="1124" t="s">
        <v>578</v>
      </c>
      <c r="BH108" s="1072" t="s">
        <v>1875</v>
      </c>
      <c r="BJ108" s="1072" t="s">
        <v>1876</v>
      </c>
      <c r="BL108" s="1072" t="s">
        <v>1529</v>
      </c>
      <c r="BN108" s="1072" t="s">
        <v>1877</v>
      </c>
    </row>
    <row customHeight="1" ht="11.25">
      <c r="BH109" s="1072" t="s">
        <v>1878</v>
      </c>
    </row>
    <row customHeight="1" ht="11.25">
      <c r="AZ110" s="1696" t="s">
        <v>1879</v>
      </c>
      <c r="BH110" s="1072" t="s">
        <v>1878</v>
      </c>
    </row>
    <row customHeight="1" ht="11.25">
      <c r="AZ111" s="1905" t="s">
        <v>1840</v>
      </c>
      <c r="BA111" s="1906" t="s">
        <v>1841</v>
      </c>
    </row>
    <row customHeight="1" ht="11.25">
      <c r="AZ112" s="1905" t="s">
        <v>1846</v>
      </c>
      <c r="BA112" s="1906" t="s">
        <v>1847</v>
      </c>
    </row>
    <row customHeight="1" ht="22.5">
      <c r="AZ113" s="1905" t="s">
        <v>1852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1857</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1880</v>
      </c>
    </row>
    <row customHeight="1" ht="22.5">
      <c r="AZ115" s="1905" t="s">
        <v>1862</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1240</v>
      </c>
    </row>
    <row customHeight="1" ht="11.25">
      <c r="AZ116" s="1905" t="s">
        <v>1864</v>
      </c>
      <c r="BA116" s="1906" t="s">
        <v>1865</v>
      </c>
      <c r="BH116" s="1072" t="s">
        <v>1267</v>
      </c>
    </row>
    <row customHeight="1" ht="11.25">
      <c r="BH117" s="1072" t="s">
        <v>1302</v>
      </c>
    </row>
    <row customHeight="1" ht="11.25">
      <c r="BH118" s="1072"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F1451-2931-EDA2-5028-0.5FB094B4}"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306</v>
      </c>
      <c r="J1" s="459" t="s">
        <v>14</v>
      </c>
    </row>
    <row customHeight="1" ht="22.5" hidden="1">
      <c r="A2" s="506"/>
      <c r="B2" s="506"/>
      <c r="C2" s="1734" t="s">
        <v>122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Ямало-Ненецкий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307</v>
      </c>
      <c r="E9" s="2209"/>
      <c r="F9" s="2209"/>
      <c r="G9" s="2212" t="s">
        <v>308</v>
      </c>
      <c r="J9" s="459">
        <v>11</v>
      </c>
    </row>
    <row customHeight="1" ht="11.549999999999999">
      <c r="A10" s="506"/>
      <c r="B10" s="506"/>
      <c r="C10" s="461"/>
      <c r="D10" s="1478" t="s">
        <v>88</v>
      </c>
      <c r="E10" s="1480" t="s">
        <v>309</v>
      </c>
      <c r="F10" s="1480" t="s">
        <v>310</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"Уренгойская ГРЭС" АО "Интер РАО - Электрогенерация"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1881</v>
      </c>
      <c r="F13" s="1525" t="s">
        <v>313</v>
      </c>
      <c r="G13" s="478"/>
      <c r="H13" s="1537"/>
      <c r="J13" s="459">
        <v>19</v>
      </c>
    </row>
    <row customHeight="1" ht="19.95">
      <c r="A14" s="506"/>
      <c r="B14" s="506"/>
      <c r="C14" s="461"/>
      <c r="D14" s="1527" t="s">
        <v>718</v>
      </c>
      <c r="E14" s="1528" t="s">
        <v>1882</v>
      </c>
      <c r="F14" s="1530"/>
      <c r="G14" s="1529" t="s">
        <v>1883</v>
      </c>
      <c r="H14" s="1537"/>
      <c r="J14" s="459">
        <v>19</v>
      </c>
    </row>
    <row customHeight="1" ht="19.95">
      <c r="A15" s="506"/>
      <c r="B15" s="506"/>
      <c r="C15" s="461"/>
      <c r="D15" s="1527" t="s">
        <v>314</v>
      </c>
      <c r="E15" s="1528" t="s">
        <v>1884</v>
      </c>
      <c r="F15" s="1530"/>
      <c r="G15" s="1529" t="s">
        <v>1885</v>
      </c>
      <c r="H15" s="1537"/>
      <c r="J15" s="459">
        <v>19</v>
      </c>
    </row>
    <row customHeight="1" ht="24">
      <c r="A16" s="506"/>
      <c r="B16" s="506"/>
      <c r="C16" s="461"/>
      <c r="D16" s="1527" t="s">
        <v>317</v>
      </c>
      <c r="E16" s="1526" t="s">
        <v>1886</v>
      </c>
      <c r="F16" s="1535"/>
      <c r="G16" s="478" t="s">
        <v>1887</v>
      </c>
      <c r="H16" s="1537"/>
      <c r="J16" s="459">
        <v>23</v>
      </c>
    </row>
    <row customHeight="1" ht="48.29999999999999">
      <c r="A17" s="506"/>
      <c r="B17" s="506"/>
      <c r="C17" s="461"/>
      <c r="D17" s="1524">
        <v>3</v>
      </c>
      <c r="E17" s="1531" t="s">
        <v>1888</v>
      </c>
      <c r="F17" s="1530"/>
      <c r="G17" s="478" t="s">
        <v>1889</v>
      </c>
      <c r="H17" s="1537"/>
      <c r="J17" s="459">
        <v>46</v>
      </c>
    </row>
    <row customHeight="1" ht="48.29999999999999">
      <c r="A18" s="1479">
        <v>1</v>
      </c>
      <c r="B18" s="506"/>
      <c r="C18" s="1481"/>
      <c r="D18" s="1524" t="s">
        <v>91</v>
      </c>
      <c r="E18" s="1531" t="s">
        <v>1890</v>
      </c>
      <c r="F18" s="1530"/>
      <c r="G18" s="478" t="s">
        <v>1889</v>
      </c>
      <c r="H18" s="1537"/>
      <c r="I18" s="856"/>
      <c r="J18" s="459">
        <v>46</v>
      </c>
    </row>
    <row customHeight="1" ht="23.25">
      <c r="A19" s="506"/>
      <c r="B19" s="506"/>
      <c r="C19" s="461"/>
      <c r="D19" s="1524" t="s">
        <v>111</v>
      </c>
      <c r="E19" s="1531" t="s">
        <v>1891</v>
      </c>
      <c r="F19" s="1525" t="s">
        <v>313</v>
      </c>
      <c r="G19" s="2475" t="s">
        <v>1892</v>
      </c>
      <c r="H19" s="479"/>
      <c r="J19" s="459">
        <v>22</v>
      </c>
    </row>
    <row s="1534" customFormat="1" customHeight="1" ht="5.25" hidden="1">
      <c r="A20" s="506"/>
      <c r="B20" s="506"/>
      <c r="C20" s="1533"/>
      <c r="D20" s="1532" t="s">
        <v>1125</v>
      </c>
      <c r="E20" s="1018"/>
      <c r="F20" s="1017"/>
      <c r="G20" s="2476"/>
      <c r="J20" s="1534">
        <v>0</v>
      </c>
    </row>
    <row customHeight="1" ht="15.75">
      <c r="A21" s="506"/>
      <c r="B21" s="506"/>
      <c r="C21" s="461"/>
      <c r="D21" s="471"/>
      <c r="E21" s="419" t="s">
        <v>346</v>
      </c>
      <c r="F21" s="473"/>
      <c r="G21" s="2477"/>
      <c r="H21" s="1537"/>
      <c r="J21" s="459">
        <v>15</v>
      </c>
    </row>
    <row s="505" customFormat="1" customHeight="1" ht="26.25">
      <c r="A22" s="506"/>
      <c r="B22" s="506"/>
      <c r="C22" s="506"/>
      <c r="D22" s="1524" t="s">
        <v>92</v>
      </c>
      <c r="E22" s="478" t="s">
        <v>1893</v>
      </c>
      <c r="F22" s="1530"/>
      <c r="G22" s="478" t="s">
        <v>1894</v>
      </c>
      <c r="H22" s="1536"/>
      <c r="J22" s="505">
        <v>25</v>
      </c>
    </row>
    <row s="505" customFormat="1" customHeight="1" ht="19.95">
      <c r="A23" s="506"/>
      <c r="B23" s="506"/>
      <c r="C23" s="506"/>
      <c r="D23" s="1524" t="s">
        <v>93</v>
      </c>
      <c r="E23" s="1531" t="s">
        <v>1895</v>
      </c>
      <c r="F23" s="1535"/>
      <c r="G23" s="478" t="s">
        <v>1896</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429B1-EEE5-571F-A9C1-0.C0E3808}"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1897</v>
      </c>
      <c r="G1" s="1635" t="s">
        <v>48</v>
      </c>
      <c r="H1" s="1635" t="s">
        <v>50</v>
      </c>
      <c r="IU1" s="1159" t="s">
        <v>14</v>
      </c>
    </row>
    <row s="1854" customFormat="1" customHeight="1" ht="22.5" hidden="1">
      <c r="A2" s="835"/>
      <c r="B2" s="1164">
        <v>1</v>
      </c>
      <c r="C2" s="1164"/>
      <c r="D2" s="1932" t="s">
        <v>122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307</v>
      </c>
      <c r="F7" s="2106"/>
      <c r="G7" s="2106"/>
      <c r="H7" s="2106"/>
      <c r="I7" s="2106"/>
      <c r="J7" s="2478" t="s">
        <v>308</v>
      </c>
      <c r="K7" s="504"/>
      <c r="L7" s="504"/>
      <c r="M7" s="504"/>
      <c r="N7" s="504"/>
      <c r="O7" s="230"/>
      <c r="P7" s="504"/>
      <c r="Q7" s="229"/>
      <c r="R7" s="229"/>
      <c r="S7" s="229"/>
      <c r="T7" s="229"/>
      <c r="IU7" s="511">
        <v>14</v>
      </c>
    </row>
    <row s="1823" customFormat="1" customHeight="1" ht="21">
      <c r="A8" s="1159"/>
      <c r="B8" s="1164"/>
      <c r="C8" s="1159"/>
      <c r="D8" s="1499"/>
      <c r="E8" s="1552" t="s">
        <v>88</v>
      </c>
      <c r="F8" s="1544" t="s">
        <v>1897</v>
      </c>
      <c r="G8" s="1544" t="s">
        <v>48</v>
      </c>
      <c r="H8" s="1544" t="s">
        <v>50</v>
      </c>
      <c r="I8" s="1544" t="s">
        <v>1898</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1899</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4E25B-422B-F0E5-5F07-0.1C6FA5CE}"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122</v>
      </c>
      <c r="E2" s="1893"/>
      <c r="F2" s="1896" t="str">
        <f>IF(ROIV_INFO_NAME="","",ROIV_INFO_NAME)</f>
        <v>Филиал "Уренгойская ГРЭС" АО "Интер РАО - Электрогенерация"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307</v>
      </c>
      <c r="F7" s="2106"/>
      <c r="G7" s="2106"/>
      <c r="H7" s="2106"/>
      <c r="I7" s="2106"/>
      <c r="J7" s="2106"/>
      <c r="K7" s="2106"/>
      <c r="L7" s="2478" t="s">
        <v>308</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1900</v>
      </c>
      <c r="H9" s="1541" t="s">
        <v>1901</v>
      </c>
      <c r="I9" s="1541" t="s">
        <v>1902</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"Уренгойская ГРЭС" АО "Интер РАО - Электрогенерация"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1903</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D4EB6-A4BF-4EFA-C5BA-0.DE96491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122</v>
      </c>
      <c r="E2" s="1908"/>
      <c r="F2" s="1910" t="str">
        <f>IF(ROIV_INFO_NAME="","",ROIV_INFO_NAME)</f>
        <v>Филиал "Уренгойская ГРЭС" АО "Интер РАО - Электрогенерация"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307</v>
      </c>
      <c r="F7" s="2106"/>
      <c r="G7" s="2106"/>
      <c r="H7" s="2106"/>
      <c r="I7" s="2106"/>
      <c r="J7" s="2106"/>
      <c r="K7" s="2106"/>
      <c r="L7" s="2478" t="s">
        <v>308</v>
      </c>
      <c r="M7" s="1628"/>
      <c r="N7" s="1628"/>
      <c r="O7" s="1628"/>
      <c r="P7" s="1628"/>
      <c r="Q7" s="1628"/>
      <c r="R7" s="1628"/>
      <c r="S7" s="229"/>
      <c r="T7" s="229"/>
      <c r="U7" s="229"/>
      <c r="V7" s="229"/>
      <c r="IW7" s="1613">
        <v>14</v>
      </c>
    </row>
    <row s="1823" customFormat="1" customHeight="1" ht="67.2">
      <c r="A8" s="1635"/>
      <c r="B8" s="1370"/>
      <c r="C8" s="1635"/>
      <c r="D8" s="1519"/>
      <c r="E8" s="2482" t="s">
        <v>88</v>
      </c>
      <c r="F8" s="2482" t="s">
        <v>1904</v>
      </c>
      <c r="G8" s="2484" t="s">
        <v>1905</v>
      </c>
      <c r="H8" s="2485"/>
      <c r="I8" s="2486"/>
      <c r="J8" s="2482" t="s">
        <v>1906</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1900</v>
      </c>
      <c r="H9" s="1898" t="s">
        <v>1901</v>
      </c>
      <c r="I9" s="1898" t="s">
        <v>1902</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"Уренгойская ГРЭС" АО "Интер РАО - Электрогенерация"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1903</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B889-B1B5-0084-3FAF-0.F3EC3FC6}"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122</v>
      </c>
      <c r="E2" s="2131">
        <v>1</v>
      </c>
      <c r="F2" s="2307" t="str">
        <f>IF(region_name="","",region_name)</f>
        <v>Ямало-Ненецкий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1907</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122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307</v>
      </c>
      <c r="F10" s="2131"/>
      <c r="G10" s="2131"/>
      <c r="H10" s="2131"/>
      <c r="I10" s="2131"/>
      <c r="J10" s="2131"/>
      <c r="K10" s="2131"/>
      <c r="L10" s="2131"/>
      <c r="M10" s="2105"/>
      <c r="N10" s="2482" t="s">
        <v>308</v>
      </c>
      <c r="O10" s="504"/>
      <c r="P10" s="504"/>
      <c r="Q10" s="511">
        <v>14</v>
      </c>
    </row>
    <row s="1823" customFormat="1" customHeight="1" ht="44.25">
      <c r="A11" s="1635"/>
      <c r="B11" s="1370"/>
      <c r="C11" s="1635"/>
      <c r="D11" s="1519"/>
      <c r="E11" s="2496" t="s">
        <v>88</v>
      </c>
      <c r="F11" s="2496" t="s">
        <v>311</v>
      </c>
      <c r="G11" s="2496" t="s">
        <v>1908</v>
      </c>
      <c r="H11" s="2496"/>
      <c r="I11" s="2496" t="s">
        <v>1909</v>
      </c>
      <c r="J11" s="2496"/>
      <c r="K11" s="2496"/>
      <c r="L11" s="2496" t="s">
        <v>1910</v>
      </c>
      <c r="M11" s="2484" t="s">
        <v>1911</v>
      </c>
      <c r="N11" s="2495"/>
      <c r="O11" s="1628"/>
      <c r="P11" s="1628"/>
      <c r="Q11" s="1613">
        <v>42</v>
      </c>
    </row>
    <row s="1823" customFormat="1" customHeight="1" ht="29.25">
      <c r="A12" s="1159"/>
      <c r="B12" s="1164"/>
      <c r="C12" s="1159"/>
      <c r="D12" s="1499"/>
      <c r="E12" s="2482"/>
      <c r="F12" s="2496"/>
      <c r="G12" s="1913" t="s">
        <v>1912</v>
      </c>
      <c r="H12" s="1913" t="s">
        <v>315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Ямало-Ненецкий автономный округ</v>
      </c>
      <c r="G13" s="2491"/>
      <c r="H13" s="2498"/>
      <c r="I13" s="478"/>
      <c r="J13" s="1909">
        <v>1</v>
      </c>
      <c r="K13" s="1922"/>
      <c r="L13" s="1923"/>
      <c r="M13" s="1923"/>
      <c r="N13" s="2492" t="s">
        <v>1913</v>
      </c>
      <c r="O13" s="1539"/>
      <c r="P13" s="515"/>
      <c r="Q13" s="427">
        <v>22</v>
      </c>
    </row>
    <row s="1854" customFormat="1" customHeight="1" ht="23.25">
      <c r="A14" s="2103"/>
      <c r="B14" s="1164"/>
      <c r="C14" s="1164"/>
      <c r="D14" s="805"/>
      <c r="E14" s="2131"/>
      <c r="F14" s="2490"/>
      <c r="G14" s="2491"/>
      <c r="H14" s="2499"/>
      <c r="I14" s="425"/>
      <c r="J14" s="1504"/>
      <c r="K14" s="1504" t="s">
        <v>1907</v>
      </c>
      <c r="L14" s="1547"/>
      <c r="M14" s="1547"/>
      <c r="N14" s="2493"/>
      <c r="O14" s="1539"/>
      <c r="P14" s="515"/>
      <c r="Q14" s="427">
        <v>22</v>
      </c>
    </row>
    <row s="1854" customFormat="1" customHeight="1" ht="23.25">
      <c r="A15" s="2103"/>
      <c r="B15" s="1164"/>
      <c r="C15" s="416"/>
      <c r="D15" s="805"/>
      <c r="E15" s="425"/>
      <c r="F15" s="1504" t="s">
        <v>1899</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029C6-F72C-D861-07C1-0.D9E08E2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1914</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307</v>
      </c>
      <c r="E8" s="2213"/>
      <c r="F8" s="2213"/>
      <c r="G8" s="2213"/>
      <c r="H8" s="2213"/>
      <c r="I8" s="2213" t="s">
        <v>308</v>
      </c>
      <c r="M8" s="125">
        <v>14</v>
      </c>
    </row>
    <row customHeight="1" ht="29.25">
      <c r="D9" s="2213" t="s">
        <v>88</v>
      </c>
      <c r="E9" s="2213" t="s">
        <v>1915</v>
      </c>
      <c r="F9" s="2213"/>
      <c r="G9" s="2213"/>
      <c r="H9" s="2213"/>
      <c r="I9" s="2213"/>
      <c r="M9" s="125">
        <v>28</v>
      </c>
    </row>
    <row customHeight="1" ht="24">
      <c r="D10" s="2213"/>
      <c r="E10" s="131" t="s">
        <v>1916</v>
      </c>
      <c r="F10" s="131" t="s">
        <v>1917</v>
      </c>
      <c r="G10" s="131" t="s">
        <v>1918</v>
      </c>
      <c r="H10" s="131" t="s">
        <v>397</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1919</v>
      </c>
      <c r="K12" s="276"/>
      <c r="L12" s="277"/>
      <c r="M12" s="121">
        <v>25</v>
      </c>
    </row>
    <row customHeight="1" ht="15.75">
      <c r="A13" s="125"/>
      <c r="B13" s="125"/>
      <c r="C13" s="125"/>
      <c r="D13" s="113"/>
      <c r="E13" s="134" t="s">
        <v>475</v>
      </c>
      <c r="F13" s="133"/>
      <c r="G13" s="133"/>
      <c r="H13" s="218"/>
      <c r="I13" s="2175"/>
      <c r="M13" s="125">
        <v>15</v>
      </c>
    </row>
    <row customHeight="1" ht="3">
      <c r="A14" s="125"/>
      <c r="B14" s="125"/>
      <c r="C14" s="125"/>
      <c r="M14" s="125">
        <v>3</v>
      </c>
    </row>
    <row customHeight="1" ht="29.25">
      <c r="E15" s="2500" t="s">
        <v>1920</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C9443-A132-B6C7-AD5D-0.448046A4}" mc:Ignorable="x14ac xr xr2 xr3">
  <sheetPr>
    <tabColor rgb="FFCCCCFF"/>
    <pageSetUpPr fitToPage="1"/>
  </sheetPr>
  <dimension ref="A1:J17"/>
  <sheetViews>
    <sheetView topLeftCell="A1" showGridLines="0" zoomScale="90" workbookViewId="0">
      <selection activeCell="C12" sqref="A12:J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1921</v>
      </c>
      <c r="E7" s="2502"/>
      <c r="F7" s="271"/>
      <c r="J7" s="73">
        <v>22</v>
      </c>
    </row>
    <row customHeight="1" ht="3">
      <c r="C8" s="96"/>
      <c r="D8" s="74"/>
      <c r="E8" s="74"/>
      <c r="J8" s="73">
        <v>3</v>
      </c>
    </row>
    <row customHeight="1" ht="16.8">
      <c r="C9" s="96"/>
      <c r="D9" s="109" t="s">
        <v>88</v>
      </c>
      <c r="E9" s="264" t="s">
        <v>1922</v>
      </c>
      <c r="J9" s="73">
        <v>16</v>
      </c>
    </row>
    <row customHeight="1" ht="1.05">
      <c r="C10" s="96"/>
      <c r="D10" s="91"/>
      <c r="E10" s="91"/>
      <c r="J10" s="73">
        <v>1</v>
      </c>
    </row>
    <row customHeight="1" ht="11.25" hidden="1">
      <c r="C11" s="96"/>
      <c r="D11" s="154">
        <v>0</v>
      </c>
      <c r="E11" s="265"/>
      <c r="J11" s="73">
        <v>0</v>
      </c>
    </row>
    <row customHeight="1" ht="45.75">
      <c r="C12" s="140"/>
      <c r="D12" s="117">
        <v>1</v>
      </c>
      <c r="E12" s="381" t="s">
        <v>1923</v>
      </c>
      <c r="J12" s="73">
        <v>15</v>
      </c>
    </row>
    <row customHeight="1" ht="45.75">
      <c r="A13" s="268"/>
      <c r="B13" s="268"/>
      <c r="C13" s="687" t="s">
        <v>122</v>
      </c>
      <c r="D13" s="117" t="s">
        <v>110</v>
      </c>
      <c r="E13" s="381" t="s">
        <v>1924</v>
      </c>
      <c r="F13" s="268"/>
      <c r="G13" s="268"/>
      <c r="H13" s="268"/>
      <c r="I13" s="268"/>
      <c r="J13" s="268"/>
    </row>
    <row customHeight="1" ht="12.75">
      <c r="C14" s="96"/>
      <c r="D14" s="266"/>
      <c r="E14" s="267" t="s">
        <v>1925</v>
      </c>
      <c r="J14" s="73">
        <v>12</v>
      </c>
    </row>
    <row customHeight="1" ht="3">
      <c r="J15" s="73">
        <v>3</v>
      </c>
    </row>
    <row customHeight="1" ht="23.25">
      <c r="C16" s="141"/>
      <c r="D16" s="2503" t="s">
        <v>1926</v>
      </c>
      <c r="E16" s="2503"/>
      <c r="F16" s="142"/>
      <c r="G16" s="142"/>
      <c r="H16" s="142"/>
      <c r="I16" s="142"/>
      <c r="J16" s="73">
        <v>22</v>
      </c>
    </row>
    <row customHeight="1" ht="14.25" hidden="1">
      <c r="A17" s="73" t="s">
        <v>82</v>
      </c>
      <c r="B17" s="73">
        <v>0</v>
      </c>
      <c r="C17" s="95">
        <v>3</v>
      </c>
      <c r="D17" s="73">
        <v>6</v>
      </c>
      <c r="E17" s="73">
        <v>94</v>
      </c>
      <c r="F17" s="73">
        <v>8</v>
      </c>
      <c r="G17" s="73">
        <v>8</v>
      </c>
      <c r="H17" s="73">
        <v>8</v>
      </c>
      <c r="I17" s="73">
        <v>8</v>
      </c>
      <c r="J17" s="73">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F7784-524E-89F3-3008-0.5C07CFB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1927</v>
      </c>
      <c r="E7" s="2104"/>
      <c r="F7" s="271"/>
      <c r="M7" s="73">
        <v>22</v>
      </c>
    </row>
    <row customHeight="1" ht="3">
      <c r="C8" s="96"/>
      <c r="D8" s="74"/>
      <c r="E8" s="74"/>
      <c r="M8" s="73">
        <v>3</v>
      </c>
    </row>
    <row customHeight="1" ht="16.8">
      <c r="C9" s="96"/>
      <c r="D9" s="109" t="s">
        <v>88</v>
      </c>
      <c r="E9" s="112" t="s">
        <v>294</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1925</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C53BF-8A89-4912-3334-0.DF3311F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286</v>
      </c>
      <c r="M2" s="1557" t="s">
        <v>287</v>
      </c>
      <c r="R2" s="1557" t="s">
        <v>288</v>
      </c>
      <c r="S2" s="1557" t="s">
        <v>287</v>
      </c>
      <c r="X2" s="1557" t="s">
        <v>286</v>
      </c>
      <c r="Y2" s="1557" t="s">
        <v>287</v>
      </c>
      <c r="AD2" s="1557" t="s">
        <v>286</v>
      </c>
      <c r="AE2" s="1557" t="s">
        <v>287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"Уренгойская ГРЭС" АО "Интер РАО - Электрогенерация"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132</v>
      </c>
      <c r="G8" s="2197"/>
      <c r="H8" s="2196" t="s">
        <v>88</v>
      </c>
      <c r="I8" s="2197"/>
      <c r="J8" s="2131" t="s">
        <v>133</v>
      </c>
      <c r="K8" s="1560"/>
      <c r="L8" s="2200" t="s">
        <v>290</v>
      </c>
      <c r="M8" s="2200"/>
      <c r="N8" s="2200"/>
      <c r="O8" s="2200"/>
      <c r="P8" s="2200"/>
      <c r="Q8" s="1561"/>
      <c r="R8" s="2100" t="s">
        <v>291</v>
      </c>
      <c r="S8" s="2201"/>
      <c r="T8" s="2201"/>
      <c r="U8" s="2201"/>
      <c r="V8" s="2201"/>
      <c r="W8" s="1561"/>
      <c r="X8" s="2202" t="s">
        <v>292</v>
      </c>
      <c r="Y8" s="2202"/>
      <c r="Z8" s="2202"/>
      <c r="AA8" s="2202"/>
      <c r="AB8" s="2202"/>
      <c r="AC8" s="1562"/>
      <c r="AD8" s="2131" t="s">
        <v>293</v>
      </c>
      <c r="AE8" s="2131"/>
      <c r="AF8" s="2131"/>
      <c r="AG8" s="2131"/>
      <c r="AH8" s="2105"/>
      <c r="AI8" s="2131" t="s">
        <v>294</v>
      </c>
      <c r="AJ8" s="1578"/>
      <c r="BM8" s="297">
        <v>32</v>
      </c>
    </row>
    <row customHeight="1" ht="23.25">
      <c r="D9" s="2131"/>
      <c r="E9" s="2131"/>
      <c r="F9" s="2179" t="s">
        <v>89</v>
      </c>
      <c r="G9" s="2179" t="s">
        <v>138</v>
      </c>
      <c r="H9" s="2198"/>
      <c r="I9" s="2199"/>
      <c r="J9" s="2105"/>
      <c r="K9" s="1563"/>
      <c r="L9" s="2131" t="s">
        <v>295</v>
      </c>
      <c r="M9" s="2105"/>
      <c r="N9" s="2196" t="s">
        <v>88</v>
      </c>
      <c r="O9" s="2197"/>
      <c r="P9" s="2131" t="s">
        <v>139</v>
      </c>
      <c r="Q9" s="1560"/>
      <c r="R9" s="2131" t="s">
        <v>295</v>
      </c>
      <c r="S9" s="2105"/>
      <c r="T9" s="2196" t="s">
        <v>88</v>
      </c>
      <c r="U9" s="2197"/>
      <c r="V9" s="2131" t="s">
        <v>139</v>
      </c>
      <c r="W9" s="1560"/>
      <c r="X9" s="2131" t="s">
        <v>295</v>
      </c>
      <c r="Y9" s="2105"/>
      <c r="Z9" s="2196" t="s">
        <v>88</v>
      </c>
      <c r="AA9" s="2197"/>
      <c r="AB9" s="2131" t="s">
        <v>296</v>
      </c>
      <c r="AC9" s="1560"/>
      <c r="AD9" s="2131" t="s">
        <v>295</v>
      </c>
      <c r="AE9" s="2105"/>
      <c r="AF9" s="2196" t="s">
        <v>88</v>
      </c>
      <c r="AG9" s="2197"/>
      <c r="AH9" s="2105" t="s">
        <v>296</v>
      </c>
      <c r="AI9" s="2131"/>
      <c r="AJ9" s="1578"/>
      <c r="BM9" s="297">
        <v>22</v>
      </c>
    </row>
    <row customHeight="1" ht="24">
      <c r="D10" s="2179"/>
      <c r="E10" s="2179"/>
      <c r="F10" s="2203"/>
      <c r="G10" s="2203"/>
      <c r="H10" s="2204"/>
      <c r="I10" s="2205"/>
      <c r="J10" s="2196"/>
      <c r="K10" s="1563"/>
      <c r="L10" s="1582" t="s">
        <v>297</v>
      </c>
      <c r="M10" s="1577" t="s">
        <v>298</v>
      </c>
      <c r="N10" s="2198"/>
      <c r="O10" s="2199"/>
      <c r="P10" s="2179"/>
      <c r="Q10" s="1560"/>
      <c r="R10" s="1582" t="s">
        <v>297</v>
      </c>
      <c r="S10" s="1577" t="s">
        <v>298</v>
      </c>
      <c r="T10" s="2198"/>
      <c r="U10" s="2199"/>
      <c r="V10" s="2179"/>
      <c r="W10" s="1560"/>
      <c r="X10" s="1582" t="s">
        <v>297</v>
      </c>
      <c r="Y10" s="1577" t="s">
        <v>298</v>
      </c>
      <c r="Z10" s="2198"/>
      <c r="AA10" s="2199"/>
      <c r="AB10" s="2179"/>
      <c r="AC10" s="1560"/>
      <c r="AD10" s="1582" t="s">
        <v>297</v>
      </c>
      <c r="AE10" s="1577" t="s">
        <v>298</v>
      </c>
      <c r="AF10" s="2198"/>
      <c r="AG10" s="2199"/>
      <c r="AH10" s="2196"/>
      <c r="AI10" s="2179"/>
      <c r="AJ10" s="1578"/>
      <c r="AK10" s="258" t="s">
        <v>299</v>
      </c>
      <c r="AL10" s="258" t="s">
        <v>140</v>
      </c>
      <c r="BM10" s="297">
        <v>23</v>
      </c>
    </row>
    <row customHeight="1" ht="15">
      <c r="D11" s="2187" t="s">
        <v>109</v>
      </c>
      <c r="E11" s="2183" t="s">
        <v>300</v>
      </c>
      <c r="F11" s="2183" t="s">
        <v>301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300</v>
      </c>
      <c r="F17" s="2183" t="s">
        <v>302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300</v>
      </c>
      <c r="F23" s="2183" t="s">
        <v>303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300</v>
      </c>
      <c r="F29" s="2183" t="s">
        <v>304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300</v>
      </c>
      <c r="F35" s="2183" t="s">
        <v>305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ED506-4932-6C57-6BFA-0.69A9A2A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1928</v>
      </c>
      <c r="C2" s="2504"/>
      <c r="D2" s="2504"/>
      <c r="E2" s="272"/>
      <c r="F2" s="93">
        <v>22</v>
      </c>
    </row>
    <row customHeight="1" ht="3">
      <c r="F3" s="93">
        <v>3</v>
      </c>
    </row>
    <row customHeight="1" ht="23.25">
      <c r="B4" s="2618" t="s">
        <v>1929</v>
      </c>
      <c r="C4" s="387" t="s">
        <v>1930</v>
      </c>
      <c r="D4" s="387" t="s">
        <v>1931</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4D4DB-3B09-BDFE-6E3A-0.CE1696E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1932</v>
      </c>
    </row>
    <row r="4" s="268" customFormat="1" customHeight="1" ht="15">
      <c r="C4" s="1820"/>
      <c r="D4" s="117"/>
      <c r="E4" s="381"/>
    </row>
    <row r="6" s="1819" customFormat="1" customHeight="1" ht="17.25">
      <c r="A6" s="1819" t="s">
        <v>1933</v>
      </c>
    </row>
    <row r="8" s="268" customFormat="1" customHeight="1" ht="17.25">
      <c r="C8" s="1821"/>
      <c r="D8" s="117"/>
      <c r="E8" s="118"/>
    </row>
    <row r="11" s="1819" customFormat="1" customHeight="1" ht="17.25">
      <c r="A11" s="1819" t="s">
        <v>1934</v>
      </c>
    </row>
    <row r="13" s="1823" customFormat="1" customHeight="1" ht="15">
      <c r="A13" s="2221">
        <v>1</v>
      </c>
      <c r="B13" s="1164"/>
      <c r="C13" s="805" t="s">
        <v>122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1935</v>
      </c>
    </row>
    <row r="19" s="1854" customFormat="1" customHeight="1" ht="15">
      <c r="A19" s="1886"/>
      <c r="B19" s="1370">
        <v>1</v>
      </c>
      <c r="C19" s="1370"/>
      <c r="D19" s="804" t="s">
        <v>122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1936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122</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1937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122</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1938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122</v>
      </c>
      <c r="L34" s="1733"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1939</v>
      </c>
    </row>
    <row customHeight="1" ht="11.25"/>
    <row s="459" customFormat="1" customHeight="1" ht="22.5">
      <c r="A39" s="1795"/>
      <c r="B39" s="461"/>
      <c r="C39" s="863"/>
      <c r="D39" s="444"/>
      <c r="E39" s="864"/>
      <c r="F39" s="1816"/>
      <c r="G39" s="1826"/>
      <c r="H39" s="479"/>
    </row>
    <row customHeight="1" ht="11.25"/>
    <row s="1819" customFormat="1" customHeight="1" ht="11.25">
      <c r="A41" s="1819" t="s">
        <v>1940</v>
      </c>
    </row>
    <row customHeight="1" ht="11.25"/>
    <row s="459" customFormat="1" customHeight="1" ht="22.5">
      <c r="A43" s="461"/>
      <c r="B43" s="461"/>
      <c r="C43" s="461"/>
      <c r="D43" s="444"/>
      <c r="E43" s="864"/>
      <c r="F43" s="865"/>
      <c r="G43" s="1826"/>
      <c r="H43" s="479"/>
    </row>
    <row customHeight="1" ht="11.25"/>
    <row s="1819" customFormat="1" customHeight="1" ht="11.25">
      <c r="A45" s="1819" t="s">
        <v>1941</v>
      </c>
    </row>
    <row customHeight="1" ht="11.25"/>
    <row s="459" customFormat="1" customHeight="1" ht="24">
      <c r="A47" s="2206" t="s">
        <v>320</v>
      </c>
      <c r="B47" s="506"/>
      <c r="C47" s="2217"/>
      <c r="D47" s="449" t="str">
        <f>A47</f>
        <v>5.1</v>
      </c>
      <c r="E47" s="446" t="s">
        <v>321</v>
      </c>
      <c r="F47" s="1980" t="s">
        <v>313</v>
      </c>
      <c r="G47" s="448" t="s">
        <v>322</v>
      </c>
      <c r="H47" s="479"/>
      <c r="I47" s="856"/>
    </row>
    <row s="459" customFormat="1" customHeight="1" ht="22.5">
      <c r="A48" s="2206"/>
      <c r="B48" s="506"/>
      <c r="C48" s="2217"/>
      <c r="D48" s="444" t="str">
        <f>D47&amp;".1"</f>
        <v>5.1.1</v>
      </c>
      <c r="E48" s="443" t="s">
        <v>323</v>
      </c>
      <c r="F48" s="1981" t="s">
        <v>22</v>
      </c>
      <c r="G48" s="478"/>
      <c r="H48" s="479"/>
      <c r="I48" s="856"/>
    </row>
    <row s="459" customFormat="1" customHeight="1" ht="22.5">
      <c r="A49" s="2206"/>
      <c r="B49" s="506"/>
      <c r="C49" s="2217"/>
      <c r="D49" s="444" t="str">
        <f>D47&amp;".2"</f>
        <v>5.1.2</v>
      </c>
      <c r="E49" s="443" t="s">
        <v>324</v>
      </c>
      <c r="F49" s="1736" t="s">
        <v>22</v>
      </c>
      <c r="G49" s="448" t="s">
        <v>325</v>
      </c>
      <c r="H49" s="479"/>
      <c r="I49" s="856"/>
    </row>
    <row s="459" customFormat="1" customHeight="1" ht="22.5">
      <c r="A50" s="2206"/>
      <c r="B50" s="506"/>
      <c r="C50" s="2217"/>
      <c r="D50" s="444" t="str">
        <f>D47&amp;".3"</f>
        <v>5.1.3</v>
      </c>
      <c r="E50" s="443" t="s">
        <v>326</v>
      </c>
      <c r="F50" s="1981" t="s">
        <v>22</v>
      </c>
      <c r="G50" s="478"/>
      <c r="H50" s="479"/>
      <c r="I50" s="856"/>
    </row>
    <row s="459" customFormat="1" customHeight="1" ht="22.5">
      <c r="A51" s="2206"/>
      <c r="B51" s="506"/>
      <c r="C51" s="2217"/>
      <c r="D51" s="444" t="str">
        <f>D47&amp;".4"</f>
        <v>5.1.4</v>
      </c>
      <c r="E51" s="443" t="s">
        <v>327</v>
      </c>
      <c r="F51" s="1981" t="s">
        <v>22</v>
      </c>
      <c r="G51" s="448" t="s">
        <v>328</v>
      </c>
      <c r="H51" s="479"/>
      <c r="I51" s="856"/>
    </row>
    <row r="54" s="1819" customFormat="1" customHeight="1" ht="17.25">
      <c r="A54" s="1819" t="s">
        <v>1942</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399</v>
      </c>
      <c r="Q56" s="520" t="s">
        <v>400</v>
      </c>
      <c r="R56" s="521" t="s">
        <v>401</v>
      </c>
      <c r="S56" s="1640" t="s">
        <v>402</v>
      </c>
      <c r="T56" s="1640"/>
      <c r="U56" s="1640"/>
      <c r="V56" s="1640"/>
    </row>
    <row r="58" s="1819" customFormat="1" customHeight="1" ht="11.25">
      <c r="A58" s="1819" t="s">
        <v>1943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388</v>
      </c>
      <c r="AQ60" s="1628" t="s">
        <v>388</v>
      </c>
      <c r="AR60" s="1640"/>
      <c r="AS60" s="1640"/>
    </row>
    <row r="62" s="1819" customFormat="1" customHeight="1" ht="11.25">
      <c r="A62" s="1819" t="s">
        <v>1944</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1945</v>
      </c>
    </row>
    <row r="68" s="1639" customFormat="1" customHeight="1" ht="14.25">
      <c r="A68" s="347"/>
      <c r="B68" s="1164"/>
      <c r="C68" s="380"/>
      <c r="D68" s="1814"/>
      <c r="E68" s="890"/>
      <c r="F68" s="1829"/>
      <c r="G68" s="93"/>
      <c r="I68" s="1628"/>
      <c r="J68" s="1628"/>
    </row>
    <row r="70" s="1819" customFormat="1" customHeight="1" ht="11.25">
      <c r="A70" s="1819" t="s">
        <v>1946</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1947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1948</v>
      </c>
    </row>
    <row r="75" s="1819" customFormat="1" customHeight="1" ht="11.25">
      <c r="A75" s="1819" t="s">
        <v>1949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1947</v>
      </c>
    </row>
    <row r="79" s="1819" customFormat="1" customHeight="1" ht="11.25">
      <c r="A79" s="1819" t="s">
        <v>1950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1951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1953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1955</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383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1953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1956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1958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1959</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617</v>
      </c>
      <c r="F118" s="2380"/>
      <c r="G118" s="2380"/>
      <c r="H118" s="2380"/>
      <c r="I118" s="2380"/>
      <c r="J118" s="2380"/>
      <c r="K118" s="2380"/>
      <c r="L118" s="2380"/>
      <c r="M118" s="2380"/>
      <c r="N118" s="2380"/>
      <c r="O118" s="2380"/>
      <c r="P118" s="2380"/>
      <c r="Q118" s="562">
        <f>SUMIF(T119:T120,"i",Q119:Q120)</f>
        <v>0</v>
      </c>
      <c r="R118" s="1021"/>
      <c r="S118" s="1802" t="s">
        <v>618</v>
      </c>
      <c r="T118" s="721" t="s">
        <v>619</v>
      </c>
      <c r="U118" s="2378">
        <v>1</v>
      </c>
      <c r="V118" s="2378" t="s">
        <v>582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622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620</v>
      </c>
      <c r="F121" s="2380"/>
      <c r="G121" s="2380"/>
      <c r="H121" s="2380"/>
      <c r="I121" s="2380"/>
      <c r="J121" s="2380"/>
      <c r="K121" s="2380"/>
      <c r="L121" s="2380"/>
      <c r="M121" s="2380"/>
      <c r="N121" s="2380"/>
      <c r="O121" s="2380"/>
      <c r="P121" s="2380"/>
      <c r="Q121" s="562">
        <f>SUMIF(T122:T123,"i",Q122:Q123)</f>
        <v>0</v>
      </c>
      <c r="R121" s="1021"/>
      <c r="S121" s="1802" t="s">
        <v>621</v>
      </c>
      <c r="T121" s="721" t="s">
        <v>619</v>
      </c>
      <c r="U121" s="2378">
        <v>1</v>
      </c>
      <c r="V121" s="2378" t="s">
        <v>582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622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1960</v>
      </c>
    </row>
    <row r="127" s="1854" customFormat="1" customHeight="1" ht="15" hidden="1">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571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572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617</v>
      </c>
      <c r="F130" s="2380"/>
      <c r="G130" s="2380"/>
      <c r="H130" s="2380"/>
      <c r="I130" s="2380"/>
      <c r="J130" s="2380"/>
      <c r="K130" s="2380"/>
      <c r="L130" s="2380"/>
      <c r="M130" s="2380"/>
      <c r="N130" s="2380"/>
      <c r="O130" s="2380"/>
      <c r="P130" s="2380"/>
      <c r="Q130" s="562">
        <f>SUMIF(T131:T132,"i",Q131:Q132)</f>
        <v>0</v>
      </c>
      <c r="R130" s="1021"/>
      <c r="S130" s="1802" t="s">
        <v>618</v>
      </c>
      <c r="T130" s="721" t="s">
        <v>619</v>
      </c>
      <c r="U130" s="2378">
        <v>1</v>
      </c>
      <c r="V130" s="2378" t="s">
        <v>582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622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619</v>
      </c>
      <c r="U133" s="2378">
        <v>1</v>
      </c>
      <c r="V133" s="2378" t="s">
        <v>582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1961</v>
      </c>
    </row>
    <row r="139" s="1854" customFormat="1" customHeight="1" ht="45">
      <c r="A139" s="1810"/>
      <c r="B139" s="1164"/>
      <c r="C139" s="416"/>
      <c r="D139" s="93"/>
      <c r="E139" s="2576"/>
      <c r="F139" s="2112" t="s">
        <v>109</v>
      </c>
      <c r="G139" s="2579" t="s">
        <v>22</v>
      </c>
      <c r="H139" s="293"/>
      <c r="I139" s="641" t="s">
        <v>109</v>
      </c>
      <c r="J139" s="1811" t="s">
        <v>1962</v>
      </c>
      <c r="K139" s="642" t="s">
        <v>553</v>
      </c>
      <c r="L139" s="2228" t="s">
        <v>553</v>
      </c>
      <c r="M139" s="2581"/>
      <c r="N139" s="642" t="s">
        <v>553</v>
      </c>
      <c r="O139" s="642" t="s">
        <v>553</v>
      </c>
      <c r="P139" s="642" t="s">
        <v>553</v>
      </c>
      <c r="Q139" s="643">
        <f>SUM(Q140:Q142)</f>
        <v>0</v>
      </c>
      <c r="R139" s="643">
        <f>IF(R136=0,0,(Q136/R136)*100)</f>
        <v>0</v>
      </c>
      <c r="S139" s="2183"/>
      <c r="T139" s="721" t="s">
        <v>619</v>
      </c>
      <c r="U139" s="93"/>
      <c r="V139" s="93"/>
      <c r="AC139" s="93"/>
    </row>
    <row s="1854" customFormat="1" customHeight="1" ht="11.25">
      <c r="A140" s="1810"/>
      <c r="B140" s="1164"/>
      <c r="C140" s="416"/>
      <c r="D140" s="93"/>
      <c r="E140" s="2577"/>
      <c r="F140" s="2112"/>
      <c r="G140" s="2579"/>
      <c r="H140" s="2131"/>
      <c r="I140" s="2519" t="s">
        <v>1031</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1963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1964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1031</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1963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1965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422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423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422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423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422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1966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422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423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422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423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422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1967</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1968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1970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7C9B3-E2D7-DCEF-1FBD-0.CDE4F1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1971</v>
      </c>
      <c r="B1" s="850"/>
      <c r="C1" s="986" t="s">
        <v>1972</v>
      </c>
      <c r="D1" s="984" t="s">
        <v>817</v>
      </c>
      <c r="E1" s="984" t="s">
        <v>863</v>
      </c>
      <c r="F1" s="984" t="s">
        <v>916</v>
      </c>
      <c r="G1" s="984" t="s">
        <v>903</v>
      </c>
      <c r="H1" s="984" t="s">
        <v>1645</v>
      </c>
    </row>
    <row customHeight="1" ht="9">
      <c r="A2" s="987" t="s">
        <v>1973</v>
      </c>
      <c r="B2" s="987"/>
      <c r="C2" s="988" t="str">
        <f>INDEX(TEMPLATE_NUMBER_FORM_LIST,MATCH(TEMPLATE_SPHERE,TEMPLATE_SPHERE_LIST,0))</f>
        <v>16</v>
      </c>
      <c r="D2" s="987" t="s">
        <v>1494</v>
      </c>
      <c r="E2" s="987" t="s">
        <v>159</v>
      </c>
      <c r="F2" s="989" t="s">
        <v>159</v>
      </c>
      <c r="G2" s="987" t="s">
        <v>159</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1974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1975</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1976</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1977</v>
      </c>
    </row>
    <row customHeight="1" ht="117">
      <c r="A5" s="850" t="s">
        <v>1978</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1979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1980</v>
      </c>
    </row>
    <row customHeight="1" ht="90">
      <c r="A6" s="850" t="s">
        <v>1981</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1982</v>
      </c>
      <c r="B7" s="850" t="s">
        <v>111</v>
      </c>
      <c r="C7" s="988" t="str">
        <f>IF(TEMPLATE_SPHERE="HEAT",D7,E7)</f>
        <v>Форма 11. Информация о расходах на капитальный и текущий ремонт основных средств</v>
      </c>
      <c r="D7" s="850" t="s">
        <v>1983</v>
      </c>
      <c r="E7" s="850" t="s">
        <v>1984</v>
      </c>
      <c r="F7" s="990"/>
      <c r="G7" s="990"/>
      <c r="H7" s="990"/>
    </row>
    <row customHeight="1" ht="108">
      <c r="A8" s="850" t="s">
        <v>1985</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1181</v>
      </c>
      <c r="E8" s="850" t="s">
        <v>1986</v>
      </c>
      <c r="F8" s="990"/>
      <c r="G8" s="990"/>
      <c r="H8" s="990"/>
    </row>
    <row customHeight="1" ht="99">
      <c r="A9" s="850" t="s">
        <v>1987</v>
      </c>
      <c r="B9" s="850"/>
      <c r="C9" s="850" t="s">
        <v>1988</v>
      </c>
      <c r="D9" s="850"/>
      <c r="E9" s="850"/>
      <c r="F9" s="990"/>
      <c r="G9" s="990"/>
      <c r="H9" s="990"/>
    </row>
    <row customHeight="1" ht="126">
      <c r="A10" s="850" t="s">
        <v>1989</v>
      </c>
      <c r="B10" s="850"/>
      <c r="C10" s="850" t="s">
        <v>1990</v>
      </c>
      <c r="D10" s="850"/>
      <c r="E10" s="850"/>
      <c r="F10" s="990"/>
      <c r="G10" s="990"/>
      <c r="H10" s="990"/>
    </row>
    <row customHeight="1" ht="108">
      <c r="A11" s="850" t="s">
        <v>1991</v>
      </c>
      <c r="B11" s="850"/>
      <c r="C11" s="850" t="s">
        <v>1992</v>
      </c>
      <c r="D11" s="850"/>
      <c r="E11" s="850"/>
      <c r="F11" s="990"/>
      <c r="G11" s="990"/>
      <c r="H11" s="990"/>
    </row>
    <row customHeight="1" ht="54">
      <c r="A12" s="850" t="s">
        <v>1993</v>
      </c>
      <c r="B12" s="850"/>
      <c r="C12" s="850" t="s">
        <v>1994</v>
      </c>
      <c r="D12" s="850"/>
      <c r="E12" s="850"/>
      <c r="F12" s="990"/>
      <c r="G12" s="990"/>
      <c r="H12" s="990"/>
    </row>
    <row customHeight="1" ht="45">
      <c r="A13" s="850" t="s">
        <v>1995</v>
      </c>
      <c r="B13" s="850"/>
      <c r="C13" s="850" t="s">
        <v>1996</v>
      </c>
      <c r="D13" s="850"/>
      <c r="E13" s="850"/>
      <c r="F13" s="990"/>
      <c r="G13" s="990"/>
      <c r="H13" s="990"/>
    </row>
    <row customHeight="1" ht="117">
      <c r="A14" s="850" t="s">
        <v>1997</v>
      </c>
      <c r="B14" s="850"/>
      <c r="C14" s="850" t="s">
        <v>1998</v>
      </c>
      <c r="D14" s="850"/>
      <c r="E14" s="850"/>
      <c r="F14" s="990"/>
      <c r="G14" s="990"/>
      <c r="H14" s="990"/>
    </row>
    <row customHeight="1" ht="117">
      <c r="A15" s="850" t="s">
        <v>1999</v>
      </c>
      <c r="B15" s="850"/>
      <c r="C15" s="850" t="s">
        <v>2000</v>
      </c>
      <c r="D15" s="850"/>
      <c r="E15" s="850"/>
      <c r="F15" s="990"/>
      <c r="G15" s="990"/>
      <c r="H15" s="990"/>
    </row>
    <row customHeight="1" ht="63">
      <c r="A16" s="850" t="s">
        <v>2001</v>
      </c>
      <c r="B16" s="850"/>
      <c r="C16" s="850" t="s">
        <v>2002</v>
      </c>
      <c r="D16" s="850"/>
      <c r="E16" s="850"/>
      <c r="F16" s="990"/>
      <c r="G16" s="990"/>
      <c r="H16" s="990"/>
    </row>
    <row customHeight="1" ht="54">
      <c r="A17" s="850" t="s">
        <v>2003</v>
      </c>
      <c r="B17" s="850"/>
      <c r="C17" s="988" t="s">
        <v>2004</v>
      </c>
      <c r="D17" s="850"/>
      <c r="E17" s="850"/>
      <c r="F17" s="990"/>
      <c r="G17" s="990"/>
      <c r="H17" s="990"/>
    </row>
    <row customHeight="1" ht="27">
      <c r="A18" s="850" t="s">
        <v>2005</v>
      </c>
      <c r="B18" s="850"/>
      <c r="C18" s="988" t="s">
        <v>2006</v>
      </c>
      <c r="D18" s="850"/>
      <c r="E18" s="850"/>
      <c r="F18" s="990"/>
      <c r="G18" s="990"/>
      <c r="H18" s="990"/>
    </row>
    <row customHeight="1" ht="54">
      <c r="A19" s="850" t="s">
        <v>2007</v>
      </c>
      <c r="B19" s="850"/>
      <c r="C19" s="988" t="s">
        <v>2008</v>
      </c>
      <c r="D19" s="850"/>
      <c r="E19" s="850"/>
      <c r="F19" s="990"/>
      <c r="G19" s="990"/>
      <c r="H19" s="990"/>
    </row>
    <row customHeight="1" ht="36">
      <c r="A20" s="850" t="s">
        <v>2009</v>
      </c>
      <c r="B20" s="850"/>
      <c r="C20" s="988" t="s">
        <v>2010</v>
      </c>
      <c r="D20" s="850"/>
      <c r="E20" s="850"/>
      <c r="F20" s="990"/>
      <c r="G20" s="990"/>
      <c r="H20" s="990"/>
    </row>
    <row customHeight="1" ht="36">
      <c r="A21" s="850" t="s">
        <v>2011</v>
      </c>
      <c r="B21" s="850"/>
      <c r="C21" s="988" t="s">
        <v>2012</v>
      </c>
      <c r="D21" s="850"/>
      <c r="E21" s="850"/>
      <c r="F21" s="990"/>
      <c r="G21" s="990"/>
      <c r="H21" s="990"/>
    </row>
    <row customHeight="1" ht="27">
      <c r="A22" s="850" t="s">
        <v>2013</v>
      </c>
      <c r="B22" s="850"/>
      <c r="C22" s="988" t="s">
        <v>2014</v>
      </c>
      <c r="D22" s="850"/>
      <c r="E22" s="850"/>
      <c r="F22" s="990"/>
      <c r="G22" s="990"/>
      <c r="H22" s="990"/>
    </row>
    <row customHeight="1" ht="36">
      <c r="A23" s="850" t="s">
        <v>2015</v>
      </c>
      <c r="B23" s="850"/>
      <c r="C23" s="988" t="s">
        <v>2016</v>
      </c>
      <c r="D23" s="850"/>
      <c r="E23" s="850"/>
      <c r="F23" s="990"/>
      <c r="G23" s="990"/>
      <c r="H23" s="990"/>
    </row>
    <row customHeight="1" ht="28.5">
      <c r="A24" s="850" t="s">
        <v>2017</v>
      </c>
      <c r="B24" s="850"/>
      <c r="C24" s="988" t="s">
        <v>2018</v>
      </c>
      <c r="D24" s="850"/>
      <c r="E24" s="850"/>
      <c r="F24" s="990"/>
      <c r="G24" s="990"/>
      <c r="H24" s="990"/>
    </row>
    <row customHeight="1" ht="36">
      <c r="A25" s="850" t="s">
        <v>2019</v>
      </c>
      <c r="B25" s="850"/>
      <c r="C25" s="988" t="s">
        <v>2020</v>
      </c>
      <c r="D25" s="850"/>
      <c r="E25" s="850"/>
      <c r="F25" s="990"/>
      <c r="G25" s="990"/>
      <c r="H25" s="990"/>
    </row>
    <row customHeight="1" ht="27">
      <c r="A26" s="850" t="s">
        <v>2021</v>
      </c>
      <c r="B26" s="850"/>
      <c r="C26" s="988" t="s">
        <v>2022</v>
      </c>
      <c r="D26" s="850"/>
      <c r="E26" s="850"/>
      <c r="F26" s="990"/>
      <c r="G26" s="990"/>
      <c r="H26" s="990"/>
    </row>
    <row customHeight="1" ht="36">
      <c r="A27" s="850" t="s">
        <v>2023</v>
      </c>
      <c r="B27" s="850"/>
      <c r="C27" s="988" t="s">
        <v>2024</v>
      </c>
      <c r="D27" s="850"/>
      <c r="E27" s="850"/>
      <c r="F27" s="990"/>
      <c r="G27" s="990"/>
      <c r="H27" s="990"/>
    </row>
    <row customHeight="1" ht="28.5">
      <c r="A28" s="850" t="s">
        <v>2025</v>
      </c>
      <c r="B28" s="850"/>
      <c r="C28" s="988" t="s">
        <v>2026</v>
      </c>
      <c r="D28" s="850"/>
      <c r="E28" s="850"/>
      <c r="F28" s="990"/>
      <c r="G28" s="990"/>
      <c r="H28" s="990"/>
    </row>
    <row customHeight="1" ht="126">
      <c r="A29" s="850" t="s">
        <v>2027</v>
      </c>
      <c r="B29" s="850" t="s">
        <v>1596</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2028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2029</v>
      </c>
    </row>
    <row customHeight="1" ht="36">
      <c r="A30" s="850" t="s">
        <v>2030</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2031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2032</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2033</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2034</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2035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2036</v>
      </c>
    </row>
    <row customHeight="1" ht="9">
      <c r="A33" s="850"/>
      <c r="B33" s="850"/>
      <c r="C33" s="988"/>
      <c r="D33" s="850"/>
      <c r="E33" s="850"/>
      <c r="F33" s="990"/>
      <c r="G33" s="990"/>
      <c r="H33" s="990"/>
    </row>
    <row customHeight="1" ht="9">
      <c r="A34" s="850"/>
      <c r="B34" s="850" t="s">
        <v>1532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D0685A-23ED-5FFA-3803-0.EC97B91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2037</v>
      </c>
      <c r="D1" s="902"/>
      <c r="E1" s="902"/>
      <c r="F1" s="902"/>
      <c r="G1" s="902"/>
      <c r="H1" s="902" t="s">
        <v>2038</v>
      </c>
      <c r="I1" s="902"/>
      <c r="J1" s="902"/>
      <c r="K1" s="902"/>
      <c r="L1" s="902"/>
      <c r="M1" s="902" t="s">
        <v>2039</v>
      </c>
      <c r="N1" s="902" t="s">
        <v>2040</v>
      </c>
      <c r="O1" s="2596" t="s">
        <v>2041</v>
      </c>
      <c r="P1" s="2596"/>
      <c r="Q1" s="2596"/>
      <c r="R1" s="2596"/>
      <c r="S1" s="2596"/>
      <c r="T1" s="2596" t="s">
        <v>2039</v>
      </c>
      <c r="U1" s="2596"/>
      <c r="V1" s="2596"/>
      <c r="W1" s="2596"/>
      <c r="X1" s="2596"/>
      <c r="Y1" s="1003"/>
      <c r="Z1" s="2596" t="s">
        <v>2042</v>
      </c>
      <c r="AA1" s="2596"/>
      <c r="AB1" s="2596"/>
      <c r="AC1" s="2596"/>
      <c r="AD1" s="2596"/>
    </row>
    <row customHeight="1" ht="18">
      <c r="A2" s="850"/>
      <c r="B2" s="850"/>
      <c r="C2" s="845" t="s">
        <v>817</v>
      </c>
      <c r="D2" s="845" t="s">
        <v>863</v>
      </c>
      <c r="E2" s="845" t="s">
        <v>916</v>
      </c>
      <c r="F2" s="845" t="s">
        <v>903</v>
      </c>
      <c r="G2" s="845" t="s">
        <v>1645</v>
      </c>
      <c r="H2" s="847"/>
      <c r="I2" s="847"/>
      <c r="J2" s="847"/>
      <c r="K2" s="847"/>
      <c r="L2" s="847"/>
      <c r="M2" s="847"/>
      <c r="N2" s="847"/>
      <c r="O2" s="845" t="s">
        <v>817</v>
      </c>
      <c r="P2" s="845" t="s">
        <v>863</v>
      </c>
      <c r="Q2" s="845" t="s">
        <v>903</v>
      </c>
      <c r="R2" s="845" t="s">
        <v>916</v>
      </c>
      <c r="S2" s="845" t="s">
        <v>1645</v>
      </c>
      <c r="T2" s="845" t="s">
        <v>817</v>
      </c>
      <c r="U2" s="845" t="s">
        <v>863</v>
      </c>
      <c r="V2" s="845" t="s">
        <v>903</v>
      </c>
      <c r="W2" s="845" t="s">
        <v>916</v>
      </c>
      <c r="X2" s="845" t="s">
        <v>1645</v>
      </c>
      <c r="Y2" s="845"/>
      <c r="Z2" s="845" t="s">
        <v>817</v>
      </c>
      <c r="AA2" s="854" t="s">
        <v>863</v>
      </c>
      <c r="AB2" s="845" t="s">
        <v>903</v>
      </c>
      <c r="AC2" s="845" t="s">
        <v>916</v>
      </c>
      <c r="AD2" s="845" t="s">
        <v>1645</v>
      </c>
    </row>
    <row customHeight="1" ht="162">
      <c r="A3" s="849" t="s">
        <v>27</v>
      </c>
      <c r="B3" s="849"/>
      <c r="C3" s="2600" t="s">
        <v>2043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2044</v>
      </c>
      <c r="AA3" s="847" t="s">
        <v>2045</v>
      </c>
      <c r="AB3" s="850" t="s">
        <v>2046</v>
      </c>
      <c r="AC3" s="850" t="s">
        <v>2047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1583</v>
      </c>
      <c r="D11" s="2603" t="s">
        <v>1579</v>
      </c>
      <c r="E11" s="2603" t="s">
        <v>1678</v>
      </c>
      <c r="F11" s="2603" t="s">
        <v>2048</v>
      </c>
      <c r="G11" s="2603"/>
      <c r="H11" s="902" t="s">
        <v>2049</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2050</v>
      </c>
      <c r="U11" s="847" t="s">
        <v>2051</v>
      </c>
      <c r="V11" s="847"/>
      <c r="W11" s="847"/>
      <c r="X11" s="847"/>
      <c r="Y11" s="1004"/>
      <c r="Z11" s="850" t="s">
        <v>2052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2053</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2054</v>
      </c>
      <c r="U12" s="847" t="s">
        <v>2055</v>
      </c>
      <c r="V12" s="847"/>
      <c r="W12" s="847"/>
      <c r="X12" s="847"/>
      <c r="Y12" s="1004"/>
      <c r="Z12" s="850" t="s">
        <v>2056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2057</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2058</v>
      </c>
      <c r="U13" s="848" t="s">
        <v>2059</v>
      </c>
      <c r="V13" s="848"/>
      <c r="W13" s="848"/>
      <c r="X13" s="847"/>
      <c r="Y13" s="1004"/>
      <c r="Z13" s="850" t="s">
        <v>2060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2062</v>
      </c>
      <c r="AA14" s="853" t="s">
        <v>2062</v>
      </c>
      <c r="AB14" s="850"/>
      <c r="AC14" s="850"/>
      <c r="AD14" s="850"/>
    </row>
    <row customHeight="1" ht="108">
      <c r="A15" s="2597"/>
      <c r="B15" s="903">
        <v>5</v>
      </c>
      <c r="C15" s="2604"/>
      <c r="D15" s="2604"/>
      <c r="E15" s="2604"/>
      <c r="F15" s="2604"/>
      <c r="G15" s="2604"/>
      <c r="H15" s="2598" t="s">
        <v>2063</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2064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2065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2065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1681</v>
      </c>
      <c r="B18" s="903">
        <v>1</v>
      </c>
      <c r="C18" s="847" t="s">
        <v>2049</v>
      </c>
      <c r="D18" s="971" t="s">
        <v>2049</v>
      </c>
      <c r="E18" s="847" t="s">
        <v>2049</v>
      </c>
      <c r="F18" s="847" t="s">
        <v>2049</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2066</v>
      </c>
      <c r="U18" s="850" t="s">
        <v>2067</v>
      </c>
      <c r="V18" s="850" t="s">
        <v>2068</v>
      </c>
      <c r="W18" s="850" t="s">
        <v>2069</v>
      </c>
      <c r="X18" s="847"/>
      <c r="Y18" s="1004"/>
      <c r="Z18" s="850" t="s">
        <v>2070</v>
      </c>
      <c r="AA18" s="853" t="s">
        <v>2071</v>
      </c>
      <c r="AB18" s="853" t="s">
        <v>2071</v>
      </c>
      <c r="AC18" s="853" t="s">
        <v>2071</v>
      </c>
      <c r="AD18" s="850"/>
    </row>
    <row customHeight="1" ht="36">
      <c r="A19" s="849"/>
      <c r="B19" s="903">
        <v>2</v>
      </c>
      <c r="C19" s="847" t="s">
        <v>2053</v>
      </c>
      <c r="D19" s="971" t="s">
        <v>2053</v>
      </c>
      <c r="E19" s="847" t="s">
        <v>2053</v>
      </c>
      <c r="F19" s="847" t="s">
        <v>2053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2072</v>
      </c>
      <c r="U19" s="850" t="s">
        <v>2073</v>
      </c>
      <c r="V19" s="850" t="s">
        <v>2074</v>
      </c>
      <c r="W19" s="850" t="s">
        <v>2075</v>
      </c>
      <c r="X19" s="847"/>
      <c r="Y19" s="1004"/>
      <c r="Z19" s="850" t="s">
        <v>2076</v>
      </c>
      <c r="AA19" s="853" t="s">
        <v>2076</v>
      </c>
      <c r="AB19" s="853" t="s">
        <v>2076</v>
      </c>
      <c r="AC19" s="853" t="s">
        <v>2076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718</v>
      </c>
      <c r="P20" s="961" t="s">
        <v>718</v>
      </c>
      <c r="Q20" s="961" t="s">
        <v>718</v>
      </c>
      <c r="R20" s="961" t="s">
        <v>718</v>
      </c>
      <c r="S20" s="961"/>
      <c r="T20" s="968" t="s">
        <v>2077</v>
      </c>
      <c r="U20" s="850" t="s">
        <v>2078</v>
      </c>
      <c r="V20" s="850" t="s">
        <v>2079</v>
      </c>
      <c r="W20" s="850" t="s">
        <v>2080</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314</v>
      </c>
      <c r="P21" s="961"/>
      <c r="Q21" s="961"/>
      <c r="R21" s="961"/>
      <c r="S21" s="961"/>
      <c r="T21" s="968" t="s">
        <v>2081</v>
      </c>
      <c r="U21" s="850"/>
      <c r="V21" s="850"/>
      <c r="W21" s="850"/>
      <c r="X21" s="847"/>
      <c r="Y21" s="1004"/>
      <c r="Z21" s="850" t="s">
        <v>2082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314</v>
      </c>
      <c r="R22" s="961"/>
      <c r="S22" s="961"/>
      <c r="T22" s="968"/>
      <c r="U22" s="850"/>
      <c r="V22" s="850" t="s">
        <v>2083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317</v>
      </c>
      <c r="R23" s="961"/>
      <c r="S23" s="961"/>
      <c r="T23" s="968"/>
      <c r="U23" s="850"/>
      <c r="V23" s="850" t="s">
        <v>2084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738</v>
      </c>
      <c r="R24" s="961"/>
      <c r="S24" s="961"/>
      <c r="T24" s="968"/>
      <c r="U24" s="850"/>
      <c r="V24" s="850" t="s">
        <v>2085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317</v>
      </c>
      <c r="P25" s="961" t="s">
        <v>314</v>
      </c>
      <c r="Q25" s="961" t="s">
        <v>745</v>
      </c>
      <c r="R25" s="961" t="s">
        <v>314</v>
      </c>
      <c r="S25" s="961"/>
      <c r="T25" s="968" t="s">
        <v>2086</v>
      </c>
      <c r="U25" s="850" t="s">
        <v>2086</v>
      </c>
      <c r="V25" s="850" t="s">
        <v>2086</v>
      </c>
      <c r="W25" s="850" t="s">
        <v>2086</v>
      </c>
      <c r="X25" s="847"/>
      <c r="Y25" s="1004"/>
      <c r="Z25" s="850"/>
      <c r="AA25" s="853"/>
      <c r="AB25" s="850"/>
      <c r="AC25" s="850"/>
      <c r="AD25" s="850"/>
    </row>
    <row customHeight="1" ht="18">
      <c r="A26" s="849"/>
      <c r="B26" s="903">
        <v>9</v>
      </c>
      <c r="C26" s="847" t="s">
        <v>662</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734</v>
      </c>
      <c r="P26" s="961" t="s">
        <v>728</v>
      </c>
      <c r="Q26" s="961" t="s">
        <v>2087</v>
      </c>
      <c r="R26" s="961" t="s">
        <v>728</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2088</v>
      </c>
      <c r="V26" s="968" t="s">
        <v>2088</v>
      </c>
      <c r="W26" s="968" t="s">
        <v>2088</v>
      </c>
      <c r="X26" s="847"/>
      <c r="Y26" s="1004"/>
      <c r="Z26" s="850"/>
      <c r="AA26" s="853"/>
      <c r="AB26" s="850"/>
      <c r="AC26" s="850"/>
      <c r="AD26" s="850"/>
    </row>
    <row customHeight="1" ht="18">
      <c r="A27" s="849"/>
      <c r="B27" s="903">
        <v>10</v>
      </c>
      <c r="C27" s="847" t="s">
        <v>666</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736</v>
      </c>
      <c r="P27" s="961" t="s">
        <v>730</v>
      </c>
      <c r="Q27" s="961" t="s">
        <v>2089</v>
      </c>
      <c r="R27" s="961" t="s">
        <v>730</v>
      </c>
      <c r="S27" s="961"/>
      <c r="T27" s="968" t="s">
        <v>2090</v>
      </c>
      <c r="U27" s="968" t="s">
        <v>2090</v>
      </c>
      <c r="V27" s="968" t="s">
        <v>2090</v>
      </c>
      <c r="W27" s="968" t="s">
        <v>2090</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738</v>
      </c>
      <c r="P28" s="961"/>
      <c r="Q28" s="961"/>
      <c r="R28" s="961"/>
      <c r="S28" s="961"/>
      <c r="T28" s="968" t="s">
        <v>2091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745</v>
      </c>
      <c r="P29" s="961" t="s">
        <v>317</v>
      </c>
      <c r="Q29" s="961"/>
      <c r="R29" s="961" t="s">
        <v>317</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2092</v>
      </c>
      <c r="V29" s="850"/>
      <c r="W29" s="850" t="s">
        <v>2092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747</v>
      </c>
      <c r="P30" s="961" t="s">
        <v>738</v>
      </c>
      <c r="Q30" s="961" t="s">
        <v>747</v>
      </c>
      <c r="R30" s="961" t="s">
        <v>738</v>
      </c>
      <c r="S30" s="961"/>
      <c r="T30" s="968" t="s">
        <v>2093</v>
      </c>
      <c r="U30" s="850" t="s">
        <v>2093</v>
      </c>
      <c r="V30" s="850" t="s">
        <v>2093</v>
      </c>
      <c r="W30" s="850" t="s">
        <v>2093</v>
      </c>
      <c r="X30" s="847"/>
      <c r="Y30" s="1004"/>
      <c r="Z30" s="850"/>
      <c r="AA30" s="853" t="s">
        <v>2094</v>
      </c>
      <c r="AB30" s="853" t="s">
        <v>2094</v>
      </c>
      <c r="AC30" s="853" t="s">
        <v>2094</v>
      </c>
      <c r="AD30" s="850"/>
    </row>
    <row customHeight="1" ht="18">
      <c r="A31" s="849"/>
      <c r="B31" s="903">
        <v>14</v>
      </c>
      <c r="C31" s="847" t="s">
        <v>2095</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2096</v>
      </c>
      <c r="P31" s="961" t="s">
        <v>741</v>
      </c>
      <c r="Q31" s="961" t="s">
        <v>2096</v>
      </c>
      <c r="R31" s="961" t="s">
        <v>741</v>
      </c>
      <c r="S31" s="961"/>
      <c r="T31" s="969" t="s">
        <v>2097</v>
      </c>
      <c r="U31" s="850" t="s">
        <v>2097</v>
      </c>
      <c r="V31" s="850" t="s">
        <v>2097</v>
      </c>
      <c r="W31" s="850" t="s">
        <v>2097</v>
      </c>
      <c r="X31" s="847"/>
      <c r="Y31" s="1004"/>
      <c r="Z31" s="850"/>
      <c r="AA31" s="853"/>
      <c r="AB31" s="853"/>
      <c r="AC31" s="853"/>
      <c r="AD31" s="850"/>
    </row>
    <row customHeight="1" ht="36">
      <c r="A32" s="849"/>
      <c r="B32" s="903">
        <v>15</v>
      </c>
      <c r="C32" s="847" t="s">
        <v>2098</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2099</v>
      </c>
      <c r="P32" s="961" t="s">
        <v>743</v>
      </c>
      <c r="Q32" s="961" t="s">
        <v>2099</v>
      </c>
      <c r="R32" s="961" t="s">
        <v>743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2100</v>
      </c>
      <c r="V32" s="850" t="s">
        <v>2100</v>
      </c>
      <c r="W32" s="850" t="s">
        <v>2100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749</v>
      </c>
      <c r="P33" s="961" t="s">
        <v>745</v>
      </c>
      <c r="Q33" s="961" t="s">
        <v>749</v>
      </c>
      <c r="R33" s="961" t="s">
        <v>745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2101</v>
      </c>
      <c r="V33" s="850" t="s">
        <v>2101</v>
      </c>
      <c r="W33" s="850" t="s">
        <v>2102</v>
      </c>
      <c r="X33" s="847"/>
      <c r="Y33" s="1004"/>
      <c r="Z33" s="850"/>
      <c r="AA33" s="853" t="s">
        <v>2103</v>
      </c>
      <c r="AB33" s="853" t="s">
        <v>2103</v>
      </c>
      <c r="AC33" s="853" t="s">
        <v>2103</v>
      </c>
      <c r="AD33" s="850"/>
    </row>
    <row customHeight="1" ht="27">
      <c r="A34" s="849"/>
      <c r="B34" s="903">
        <v>17</v>
      </c>
      <c r="C34" s="847" t="s">
        <v>2104</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2105</v>
      </c>
      <c r="P34" s="961" t="s">
        <v>2087</v>
      </c>
      <c r="Q34" s="961" t="s">
        <v>2105</v>
      </c>
      <c r="R34" s="961" t="s">
        <v>2087</v>
      </c>
      <c r="S34" s="961"/>
      <c r="T34" s="970" t="s">
        <v>2106</v>
      </c>
      <c r="U34" s="850" t="s">
        <v>2106</v>
      </c>
      <c r="V34" s="850" t="s">
        <v>2106</v>
      </c>
      <c r="W34" s="850" t="s">
        <v>2107</v>
      </c>
      <c r="X34" s="847"/>
      <c r="Y34" s="1004"/>
      <c r="Z34" s="850"/>
      <c r="AA34" s="853"/>
      <c r="AB34" s="850"/>
      <c r="AC34" s="850"/>
      <c r="AD34" s="850"/>
    </row>
    <row customHeight="1" ht="45">
      <c r="A35" s="849"/>
      <c r="B35" s="903">
        <v>18</v>
      </c>
      <c r="C35" s="847" t="s">
        <v>2108</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2109</v>
      </c>
      <c r="P35" s="961" t="s">
        <v>2089</v>
      </c>
      <c r="Q35" s="961" t="s">
        <v>2109</v>
      </c>
      <c r="R35" s="961" t="s">
        <v>2089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2110</v>
      </c>
      <c r="V35" s="850" t="s">
        <v>2110</v>
      </c>
      <c r="W35" s="850" t="s">
        <v>2110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751</v>
      </c>
      <c r="P36" s="961" t="s">
        <v>747</v>
      </c>
      <c r="Q36" s="961" t="s">
        <v>751</v>
      </c>
      <c r="R36" s="961" t="s">
        <v>747</v>
      </c>
      <c r="S36" s="961"/>
      <c r="T36" s="968" t="s">
        <v>2111</v>
      </c>
      <c r="U36" s="850" t="s">
        <v>2111</v>
      </c>
      <c r="V36" s="850" t="s">
        <v>2111</v>
      </c>
      <c r="W36" s="850" t="s">
        <v>2111</v>
      </c>
      <c r="X36" s="847"/>
      <c r="Y36" s="1004"/>
      <c r="Z36" s="850"/>
      <c r="AA36" s="853"/>
      <c r="AB36" s="850"/>
      <c r="AC36" s="850"/>
      <c r="AD36" s="850"/>
    </row>
    <row customHeight="1" ht="18">
      <c r="A37" s="849"/>
      <c r="B37" s="903">
        <v>20</v>
      </c>
      <c r="C37" s="847" t="s">
        <v>2112</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2113</v>
      </c>
      <c r="P37" s="961" t="s">
        <v>2096</v>
      </c>
      <c r="Q37" s="961" t="s">
        <v>2113</v>
      </c>
      <c r="R37" s="961" t="s">
        <v>2096</v>
      </c>
      <c r="S37" s="961"/>
      <c r="T37" s="968" t="s">
        <v>2114</v>
      </c>
      <c r="U37" s="850" t="s">
        <v>2114</v>
      </c>
      <c r="V37" s="850" t="s">
        <v>2114</v>
      </c>
      <c r="W37" s="850" t="s">
        <v>2114</v>
      </c>
      <c r="X37" s="847"/>
      <c r="Y37" s="1004"/>
      <c r="Z37" s="850"/>
      <c r="AA37" s="853"/>
      <c r="AB37" s="850"/>
      <c r="AC37" s="850"/>
      <c r="AD37" s="850"/>
    </row>
    <row customHeight="1" ht="18">
      <c r="A38" s="849"/>
      <c r="B38" s="903">
        <v>21</v>
      </c>
      <c r="C38" s="847" t="s">
        <v>2115</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2116</v>
      </c>
      <c r="P38" s="961" t="s">
        <v>2099</v>
      </c>
      <c r="Q38" s="961" t="s">
        <v>2116</v>
      </c>
      <c r="R38" s="961" t="s">
        <v>2099</v>
      </c>
      <c r="S38" s="961"/>
      <c r="T38" s="968" t="s">
        <v>2117</v>
      </c>
      <c r="U38" s="850" t="s">
        <v>2117</v>
      </c>
      <c r="V38" s="850" t="s">
        <v>2117</v>
      </c>
      <c r="W38" s="850" t="s">
        <v>2117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755</v>
      </c>
      <c r="P39" s="961" t="s">
        <v>749</v>
      </c>
      <c r="Q39" s="961" t="s">
        <v>755</v>
      </c>
      <c r="R39" s="961" t="s">
        <v>749</v>
      </c>
      <c r="S39" s="961"/>
      <c r="T39" s="968" t="s">
        <v>2118</v>
      </c>
      <c r="U39" s="850" t="s">
        <v>2119</v>
      </c>
      <c r="V39" s="850" t="s">
        <v>2120</v>
      </c>
      <c r="W39" s="850" t="s">
        <v>2121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2122</v>
      </c>
      <c r="P40" s="961" t="s">
        <v>751</v>
      </c>
      <c r="Q40" s="961" t="s">
        <v>2122</v>
      </c>
      <c r="R40" s="961" t="s">
        <v>751</v>
      </c>
      <c r="S40" s="961"/>
      <c r="T40" s="847" t="s">
        <v>2123</v>
      </c>
      <c r="U40" s="847" t="s">
        <v>2123</v>
      </c>
      <c r="V40" s="847" t="s">
        <v>2123</v>
      </c>
      <c r="W40" s="847" t="s">
        <v>2123</v>
      </c>
      <c r="X40" s="847"/>
      <c r="Y40" s="1004"/>
      <c r="Z40" s="850" t="s">
        <v>2124</v>
      </c>
      <c r="AA40" s="853" t="s">
        <v>2124</v>
      </c>
      <c r="AB40" s="853" t="s">
        <v>2124</v>
      </c>
      <c r="AC40" s="853" t="s">
        <v>2124</v>
      </c>
      <c r="AD40" s="850"/>
    </row>
    <row customHeight="1" ht="27">
      <c r="A41" s="849"/>
      <c r="B41" s="903">
        <v>24</v>
      </c>
      <c r="C41" s="847" t="s">
        <v>2125</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2126</v>
      </c>
      <c r="P41" s="961" t="s">
        <v>2113</v>
      </c>
      <c r="Q41" s="961" t="s">
        <v>2126</v>
      </c>
      <c r="R41" s="961" t="s">
        <v>2113</v>
      </c>
      <c r="S41" s="961"/>
      <c r="T41" s="847" t="s">
        <v>2127</v>
      </c>
      <c r="U41" s="847" t="s">
        <v>2127</v>
      </c>
      <c r="V41" s="847" t="s">
        <v>2127</v>
      </c>
      <c r="W41" s="847" t="s">
        <v>2127</v>
      </c>
      <c r="X41" s="847"/>
      <c r="Y41" s="1004"/>
      <c r="Z41" s="850" t="s">
        <v>2128</v>
      </c>
      <c r="AA41" s="850" t="s">
        <v>2128</v>
      </c>
      <c r="AB41" s="850" t="s">
        <v>2128</v>
      </c>
      <c r="AC41" s="850" t="s">
        <v>2128</v>
      </c>
      <c r="AD41" s="850"/>
    </row>
    <row customHeight="1" ht="27">
      <c r="A42" s="849"/>
      <c r="B42" s="903">
        <v>25</v>
      </c>
      <c r="C42" s="847" t="s">
        <v>2129</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2130</v>
      </c>
      <c r="P42" s="961" t="s">
        <v>2116</v>
      </c>
      <c r="Q42" s="961" t="s">
        <v>2130</v>
      </c>
      <c r="R42" s="961" t="s">
        <v>2116</v>
      </c>
      <c r="S42" s="961"/>
      <c r="T42" s="847" t="s">
        <v>2131</v>
      </c>
      <c r="U42" s="847" t="s">
        <v>2131</v>
      </c>
      <c r="V42" s="847" t="s">
        <v>2131</v>
      </c>
      <c r="W42" s="847" t="s">
        <v>2131</v>
      </c>
      <c r="X42" s="847"/>
      <c r="Y42" s="1004"/>
      <c r="Z42" s="850" t="s">
        <v>2132</v>
      </c>
      <c r="AA42" s="850" t="s">
        <v>2132</v>
      </c>
      <c r="AB42" s="850" t="s">
        <v>2132</v>
      </c>
      <c r="AC42" s="850" t="s">
        <v>2132</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2133</v>
      </c>
      <c r="P43" s="961" t="s">
        <v>755</v>
      </c>
      <c r="Q43" s="961" t="s">
        <v>2133</v>
      </c>
      <c r="R43" s="961" t="s">
        <v>755</v>
      </c>
      <c r="S43" s="961"/>
      <c r="T43" s="847" t="s">
        <v>2134</v>
      </c>
      <c r="U43" s="847" t="s">
        <v>2134</v>
      </c>
      <c r="V43" s="847" t="s">
        <v>2134</v>
      </c>
      <c r="W43" s="847" t="s">
        <v>2134</v>
      </c>
      <c r="X43" s="847"/>
      <c r="Y43" s="1004"/>
      <c r="Z43" s="850" t="s">
        <v>2135</v>
      </c>
      <c r="AA43" s="850" t="s">
        <v>2135</v>
      </c>
      <c r="AB43" s="850" t="s">
        <v>2135</v>
      </c>
      <c r="AC43" s="850" t="s">
        <v>2135</v>
      </c>
      <c r="AD43" s="850"/>
    </row>
    <row customHeight="1" ht="27">
      <c r="A44" s="849"/>
      <c r="B44" s="903">
        <v>27</v>
      </c>
      <c r="C44" s="847" t="s">
        <v>2136</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2137</v>
      </c>
      <c r="P44" s="961" t="s">
        <v>2138</v>
      </c>
      <c r="Q44" s="961" t="s">
        <v>2137</v>
      </c>
      <c r="R44" s="961" t="s">
        <v>2138</v>
      </c>
      <c r="S44" s="961"/>
      <c r="T44" s="847" t="s">
        <v>2127</v>
      </c>
      <c r="U44" s="847" t="s">
        <v>2127</v>
      </c>
      <c r="V44" s="847" t="s">
        <v>2127</v>
      </c>
      <c r="W44" s="847" t="s">
        <v>2127</v>
      </c>
      <c r="X44" s="847"/>
      <c r="Y44" s="1004"/>
      <c r="Z44" s="850" t="s">
        <v>2139</v>
      </c>
      <c r="AA44" s="850" t="s">
        <v>2139</v>
      </c>
      <c r="AB44" s="850" t="s">
        <v>2139</v>
      </c>
      <c r="AC44" s="850" t="s">
        <v>2139</v>
      </c>
      <c r="AD44" s="850"/>
    </row>
    <row customHeight="1" ht="27">
      <c r="A45" s="849"/>
      <c r="B45" s="903">
        <v>28</v>
      </c>
      <c r="C45" s="847" t="s">
        <v>2140</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2141</v>
      </c>
      <c r="P45" s="961" t="s">
        <v>2142</v>
      </c>
      <c r="Q45" s="961" t="s">
        <v>2141</v>
      </c>
      <c r="R45" s="961" t="s">
        <v>2142</v>
      </c>
      <c r="S45" s="961"/>
      <c r="T45" s="847" t="s">
        <v>2131</v>
      </c>
      <c r="U45" s="847" t="s">
        <v>2131</v>
      </c>
      <c r="V45" s="847" t="s">
        <v>2131</v>
      </c>
      <c r="W45" s="847" t="s">
        <v>2131</v>
      </c>
      <c r="X45" s="847"/>
      <c r="Y45" s="1004"/>
      <c r="Z45" s="850" t="s">
        <v>2143</v>
      </c>
      <c r="AA45" s="850" t="s">
        <v>2143</v>
      </c>
      <c r="AB45" s="850" t="s">
        <v>2143</v>
      </c>
      <c r="AC45" s="850" t="s">
        <v>2143</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2144</v>
      </c>
      <c r="P46" s="961" t="s">
        <v>2122</v>
      </c>
      <c r="Q46" s="961" t="s">
        <v>2144</v>
      </c>
      <c r="R46" s="961" t="s">
        <v>2122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2145</v>
      </c>
      <c r="V46" s="847" t="s">
        <v>2145</v>
      </c>
      <c r="W46" s="847" t="s">
        <v>2145</v>
      </c>
      <c r="X46" s="847"/>
      <c r="Y46" s="1004"/>
      <c r="Z46" s="850" t="s">
        <v>2146</v>
      </c>
      <c r="AA46" s="850" t="s">
        <v>2147</v>
      </c>
      <c r="AB46" s="850" t="s">
        <v>2147</v>
      </c>
      <c r="AC46" s="850" t="s">
        <v>2147</v>
      </c>
      <c r="AD46" s="850"/>
    </row>
    <row customHeight="1" ht="54">
      <c r="A47" s="849"/>
      <c r="B47" s="903">
        <v>30</v>
      </c>
      <c r="C47" s="847" t="s">
        <v>2148</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2149</v>
      </c>
      <c r="P47" s="961" t="s">
        <v>2126</v>
      </c>
      <c r="Q47" s="961" t="s">
        <v>2149</v>
      </c>
      <c r="R47" s="961" t="s">
        <v>2126</v>
      </c>
      <c r="S47" s="961"/>
      <c r="T47" s="847" t="s">
        <v>2150</v>
      </c>
      <c r="U47" s="847" t="s">
        <v>2150</v>
      </c>
      <c r="V47" s="847" t="s">
        <v>2150</v>
      </c>
      <c r="W47" s="847" t="s">
        <v>2150</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2133</v>
      </c>
      <c r="Q48" s="961" t="s">
        <v>2151</v>
      </c>
      <c r="R48" s="961" t="s">
        <v>2133</v>
      </c>
      <c r="S48" s="961"/>
      <c r="T48" s="847"/>
      <c r="U48" s="847" t="s">
        <v>2152</v>
      </c>
      <c r="V48" s="847" t="s">
        <v>2153</v>
      </c>
      <c r="W48" s="847" t="s">
        <v>2153</v>
      </c>
      <c r="X48" s="847"/>
      <c r="Y48" s="1004"/>
      <c r="Z48" s="850"/>
      <c r="AA48" s="853" t="s">
        <v>2147</v>
      </c>
      <c r="AB48" s="853" t="s">
        <v>2147</v>
      </c>
      <c r="AC48" s="853" t="s">
        <v>2147</v>
      </c>
      <c r="AD48" s="850"/>
    </row>
    <row customHeight="1" ht="54">
      <c r="A49" s="849"/>
      <c r="B49" s="903">
        <v>32</v>
      </c>
      <c r="C49" s="847" t="s">
        <v>2154</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2137</v>
      </c>
      <c r="Q49" s="961" t="s">
        <v>2155</v>
      </c>
      <c r="R49" s="961" t="s">
        <v>2137</v>
      </c>
      <c r="S49" s="961"/>
      <c r="T49" s="847"/>
      <c r="U49" s="847" t="s">
        <v>2150</v>
      </c>
      <c r="V49" s="847" t="s">
        <v>2150</v>
      </c>
      <c r="W49" s="847" t="s">
        <v>2150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2151</v>
      </c>
      <c r="P50" s="961" t="s">
        <v>2144</v>
      </c>
      <c r="Q50" s="961" t="s">
        <v>2156</v>
      </c>
      <c r="R50" s="961" t="s">
        <v>2144</v>
      </c>
      <c r="S50" s="961"/>
      <c r="T50" s="847" t="s">
        <v>2157</v>
      </c>
      <c r="U50" s="847" t="s">
        <v>2158</v>
      </c>
      <c r="V50" s="847" t="s">
        <v>2159</v>
      </c>
      <c r="W50" s="847" t="s">
        <v>2160</v>
      </c>
      <c r="X50" s="847"/>
      <c r="Y50" s="1004"/>
      <c r="Z50" s="850" t="s">
        <v>2161</v>
      </c>
      <c r="AA50" s="853" t="s">
        <v>2162</v>
      </c>
      <c r="AB50" s="853" t="s">
        <v>2162</v>
      </c>
      <c r="AC50" s="853" t="s">
        <v>2162</v>
      </c>
      <c r="AD50" s="850"/>
    </row>
    <row customHeight="1" ht="27">
      <c r="A51" s="849"/>
      <c r="B51" s="903">
        <v>34</v>
      </c>
      <c r="C51" s="847" t="s">
        <v>2163</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2164</v>
      </c>
      <c r="U51" s="847"/>
      <c r="V51" s="847"/>
      <c r="W51" s="847"/>
      <c r="X51" s="847"/>
      <c r="Y51" s="1004"/>
      <c r="Z51" s="850"/>
      <c r="AA51" s="853"/>
      <c r="AB51" s="853"/>
      <c r="AC51" s="853"/>
      <c r="AD51" s="850"/>
    </row>
    <row customHeight="1" ht="36">
      <c r="A52" s="849"/>
      <c r="B52" s="903">
        <v>35</v>
      </c>
      <c r="C52" s="847" t="s">
        <v>2057</v>
      </c>
      <c r="D52" s="971" t="s">
        <v>2057</v>
      </c>
      <c r="E52" s="847" t="s">
        <v>2057</v>
      </c>
      <c r="F52" s="847" t="s">
        <v>2057</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2165</v>
      </c>
      <c r="U52" s="847" t="s">
        <v>2166</v>
      </c>
      <c r="V52" s="847" t="s">
        <v>2167</v>
      </c>
      <c r="W52" s="847" t="s">
        <v>2168</v>
      </c>
      <c r="X52" s="847"/>
      <c r="Y52" s="1004"/>
      <c r="Z52" s="850" t="s">
        <v>759</v>
      </c>
      <c r="AA52" s="853" t="s">
        <v>759</v>
      </c>
      <c r="AB52" s="853" t="s">
        <v>759</v>
      </c>
      <c r="AC52" s="853" t="s">
        <v>759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763</v>
      </c>
      <c r="P53" s="961" t="s">
        <v>331</v>
      </c>
      <c r="Q53" s="961" t="s">
        <v>331</v>
      </c>
      <c r="R53" s="961" t="s">
        <v>331</v>
      </c>
      <c r="S53" s="961"/>
      <c r="T53" s="847" t="s">
        <v>2169</v>
      </c>
      <c r="U53" s="847" t="s">
        <v>2169</v>
      </c>
      <c r="V53" s="847" t="s">
        <v>2169</v>
      </c>
      <c r="W53" s="847" t="s">
        <v>2169</v>
      </c>
      <c r="X53" s="847"/>
      <c r="Y53" s="1004"/>
      <c r="Z53" s="850"/>
      <c r="AA53" s="853"/>
      <c r="AB53" s="850"/>
      <c r="AC53" s="850"/>
      <c r="AD53" s="850"/>
    </row>
    <row customHeight="1" ht="18">
      <c r="A54" s="849"/>
      <c r="B54" s="903">
        <v>37</v>
      </c>
      <c r="C54" s="847" t="s">
        <v>2063</v>
      </c>
      <c r="D54" s="971" t="s">
        <v>2063</v>
      </c>
      <c r="E54" s="847" t="s">
        <v>2063</v>
      </c>
      <c r="F54" s="847" t="s">
        <v>2063</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761</v>
      </c>
      <c r="U54" s="847" t="s">
        <v>761</v>
      </c>
      <c r="V54" s="847" t="s">
        <v>761</v>
      </c>
      <c r="W54" s="847" t="s">
        <v>761</v>
      </c>
      <c r="X54" s="847"/>
      <c r="Y54" s="1004"/>
      <c r="Z54" s="850" t="s">
        <v>762</v>
      </c>
      <c r="AA54" s="850" t="s">
        <v>762</v>
      </c>
      <c r="AB54" s="850" t="s">
        <v>762</v>
      </c>
      <c r="AC54" s="850" t="s">
        <v>762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320</v>
      </c>
      <c r="P55" s="961" t="s">
        <v>763</v>
      </c>
      <c r="Q55" s="961" t="s">
        <v>763</v>
      </c>
      <c r="R55" s="961" t="s">
        <v>763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2170</v>
      </c>
      <c r="V55" s="847" t="s">
        <v>2170</v>
      </c>
      <c r="W55" s="847" t="s">
        <v>2170</v>
      </c>
      <c r="X55" s="847"/>
      <c r="Y55" s="1004"/>
      <c r="Z55" s="850" t="s">
        <v>2171</v>
      </c>
      <c r="AA55" s="850" t="s">
        <v>2171</v>
      </c>
      <c r="AB55" s="850" t="s">
        <v>2171</v>
      </c>
      <c r="AC55" s="850" t="s">
        <v>2171</v>
      </c>
      <c r="AD55" s="850"/>
    </row>
    <row customHeight="1" ht="27">
      <c r="A56" s="849"/>
      <c r="B56" s="903">
        <v>39</v>
      </c>
      <c r="C56" s="847" t="s">
        <v>1031</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1165</v>
      </c>
      <c r="P56" s="961" t="s">
        <v>766</v>
      </c>
      <c r="Q56" s="961" t="s">
        <v>766</v>
      </c>
      <c r="R56" s="961" t="s">
        <v>766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2172</v>
      </c>
      <c r="V56" s="847" t="s">
        <v>2172</v>
      </c>
      <c r="W56" s="847" t="s">
        <v>2172</v>
      </c>
      <c r="X56" s="847"/>
      <c r="Y56" s="1004"/>
      <c r="Z56" s="850" t="s">
        <v>768</v>
      </c>
      <c r="AA56" s="850" t="s">
        <v>768</v>
      </c>
      <c r="AB56" s="850" t="s">
        <v>768</v>
      </c>
      <c r="AC56" s="850" t="s">
        <v>768</v>
      </c>
      <c r="AD56" s="850"/>
    </row>
    <row customHeight="1" ht="27">
      <c r="A57" s="849"/>
      <c r="B57" s="903">
        <v>40</v>
      </c>
      <c r="C57" s="847" t="s">
        <v>1033</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2173</v>
      </c>
      <c r="P57" s="961" t="s">
        <v>769</v>
      </c>
      <c r="Q57" s="961" t="s">
        <v>769</v>
      </c>
      <c r="R57" s="961" t="s">
        <v>769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2174</v>
      </c>
      <c r="V57" s="847" t="s">
        <v>2174</v>
      </c>
      <c r="W57" s="847" t="s">
        <v>2174</v>
      </c>
      <c r="X57" s="847"/>
      <c r="Y57" s="1004"/>
      <c r="Z57" s="850" t="s">
        <v>771</v>
      </c>
      <c r="AA57" s="850" t="s">
        <v>771</v>
      </c>
      <c r="AB57" s="850" t="s">
        <v>771</v>
      </c>
      <c r="AC57" s="850" t="s">
        <v>771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891</v>
      </c>
      <c r="P58" s="961" t="s">
        <v>805</v>
      </c>
      <c r="Q58" s="961" t="s">
        <v>805</v>
      </c>
      <c r="R58" s="961" t="s">
        <v>805</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2175</v>
      </c>
      <c r="V58" s="847" t="s">
        <v>2175</v>
      </c>
      <c r="W58" s="847" t="s">
        <v>2175</v>
      </c>
      <c r="X58" s="847"/>
      <c r="Y58" s="1004"/>
      <c r="Z58" s="850"/>
      <c r="AA58" s="853"/>
      <c r="AB58" s="850"/>
      <c r="AC58" s="850"/>
      <c r="AD58" s="850"/>
    </row>
    <row customHeight="1" ht="36">
      <c r="A59" s="849"/>
      <c r="B59" s="903">
        <v>42</v>
      </c>
      <c r="C59" s="847">
        <v>3</v>
      </c>
      <c r="D59" s="971" t="s">
        <v>2163</v>
      </c>
      <c r="E59" s="847" t="s">
        <v>2163</v>
      </c>
      <c r="F59" s="847" t="s">
        <v>2163</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2176</v>
      </c>
      <c r="V59" s="847" t="s">
        <v>2177</v>
      </c>
      <c r="W59" s="847" t="s">
        <v>2178</v>
      </c>
      <c r="X59" s="847"/>
      <c r="Y59" s="1004"/>
      <c r="Z59" s="850"/>
      <c r="AA59" s="853"/>
      <c r="AB59" s="850"/>
      <c r="AC59" s="850"/>
      <c r="AD59" s="850"/>
    </row>
    <row customHeight="1" ht="81">
      <c r="A60" s="849"/>
      <c r="B60" s="903">
        <v>43</v>
      </c>
      <c r="C60" s="847" t="s">
        <v>2179</v>
      </c>
      <c r="D60" s="971" t="s">
        <v>2179</v>
      </c>
      <c r="E60" s="847" t="s">
        <v>2179</v>
      </c>
      <c r="F60" s="847" t="s">
        <v>2179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639</v>
      </c>
      <c r="U60" s="847" t="s">
        <v>639</v>
      </c>
      <c r="V60" s="847" t="s">
        <v>639</v>
      </c>
      <c r="W60" s="847" t="s">
        <v>639</v>
      </c>
      <c r="X60" s="847"/>
      <c r="Y60" s="1004"/>
      <c r="Z60" s="850" t="s">
        <v>2180</v>
      </c>
      <c r="AA60" s="853" t="s">
        <v>2181</v>
      </c>
      <c r="AB60" s="850" t="s">
        <v>2182</v>
      </c>
      <c r="AC60" s="850" t="s">
        <v>2181</v>
      </c>
      <c r="AD60" s="850"/>
    </row>
    <row customHeight="1" ht="9">
      <c r="A61" s="849"/>
      <c r="B61" s="903">
        <v>44</v>
      </c>
      <c r="C61" s="847"/>
      <c r="D61" s="971" t="s">
        <v>2183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2184</v>
      </c>
      <c r="V61" s="847"/>
      <c r="W61" s="847"/>
      <c r="X61" s="847"/>
      <c r="Y61" s="1004"/>
      <c r="Z61" s="850"/>
      <c r="AA61" s="853"/>
      <c r="AB61" s="850"/>
      <c r="AC61" s="850"/>
      <c r="AD61" s="850"/>
    </row>
    <row customHeight="1" ht="9">
      <c r="A62" s="849"/>
      <c r="B62" s="903">
        <v>45</v>
      </c>
      <c r="C62" s="847"/>
      <c r="D62" s="971" t="s">
        <v>2185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2186</v>
      </c>
      <c r="V62" s="847"/>
      <c r="W62" s="847"/>
      <c r="X62" s="847"/>
      <c r="Y62" s="1004"/>
      <c r="Z62" s="850"/>
      <c r="AA62" s="853"/>
      <c r="AB62" s="850"/>
      <c r="AC62" s="850"/>
      <c r="AD62" s="850"/>
    </row>
    <row customHeight="1" ht="18">
      <c r="A63" s="849"/>
      <c r="B63" s="903">
        <v>46</v>
      </c>
      <c r="C63" s="847"/>
      <c r="D63" s="971" t="s">
        <v>2187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158</v>
      </c>
      <c r="Q63" s="961"/>
      <c r="R63" s="961"/>
      <c r="S63" s="961"/>
      <c r="T63" s="847"/>
      <c r="U63" s="847" t="s">
        <v>2188</v>
      </c>
      <c r="V63" s="847"/>
      <c r="W63" s="847"/>
      <c r="X63" s="847"/>
      <c r="Y63" s="1004"/>
      <c r="Z63" s="850"/>
      <c r="AA63" s="853"/>
      <c r="AB63" s="850"/>
      <c r="AC63" s="850"/>
      <c r="AD63" s="850"/>
    </row>
    <row customHeight="1" ht="18">
      <c r="A64" s="849"/>
      <c r="B64" s="903">
        <v>47</v>
      </c>
      <c r="C64" s="847"/>
      <c r="D64" s="971" t="s">
        <v>2189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159</v>
      </c>
      <c r="Q64" s="961"/>
      <c r="R64" s="961"/>
      <c r="S64" s="961"/>
      <c r="T64" s="847"/>
      <c r="U64" s="847" t="s">
        <v>2190</v>
      </c>
      <c r="V64" s="847"/>
      <c r="W64" s="847"/>
      <c r="X64" s="847"/>
      <c r="Y64" s="1004"/>
      <c r="Z64" s="850"/>
      <c r="AA64" s="853" t="s">
        <v>2191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2104</v>
      </c>
      <c r="Q65" s="961"/>
      <c r="R65" s="961"/>
      <c r="S65" s="961"/>
      <c r="T65" s="847"/>
      <c r="U65" s="847" t="s">
        <v>2192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2108</v>
      </c>
      <c r="Q66" s="961"/>
      <c r="R66" s="961"/>
      <c r="S66" s="961"/>
      <c r="T66" s="847"/>
      <c r="U66" s="847" t="s">
        <v>2193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2194</v>
      </c>
      <c r="Q67" s="961"/>
      <c r="R67" s="961"/>
      <c r="S67" s="961"/>
      <c r="T67" s="847"/>
      <c r="U67" s="847" t="s">
        <v>2195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2196</v>
      </c>
      <c r="Q68" s="961"/>
      <c r="R68" s="961"/>
      <c r="S68" s="961"/>
      <c r="T68" s="847"/>
      <c r="U68" s="847" t="s">
        <v>2197</v>
      </c>
      <c r="V68" s="847"/>
      <c r="W68" s="847"/>
      <c r="X68" s="847"/>
      <c r="Y68" s="1004"/>
      <c r="Z68" s="850"/>
      <c r="AA68" s="853"/>
      <c r="AB68" s="850"/>
      <c r="AC68" s="850"/>
      <c r="AD68" s="850"/>
    </row>
    <row customHeight="1" ht="9">
      <c r="A69" s="849"/>
      <c r="B69" s="903">
        <v>52</v>
      </c>
      <c r="C69" s="847"/>
      <c r="D69" s="971" t="s">
        <v>2198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99</v>
      </c>
      <c r="Q69" s="961"/>
      <c r="R69" s="961"/>
      <c r="S69" s="961"/>
      <c r="T69" s="847"/>
      <c r="U69" s="847" t="s">
        <v>2199</v>
      </c>
      <c r="V69" s="847"/>
      <c r="W69" s="847"/>
      <c r="X69" s="847"/>
      <c r="Y69" s="1004"/>
      <c r="Z69" s="850"/>
      <c r="AA69" s="853"/>
      <c r="AB69" s="850"/>
      <c r="AC69" s="850"/>
      <c r="AD69" s="850"/>
    </row>
    <row customHeight="1" ht="27">
      <c r="A70" s="849"/>
      <c r="B70" s="903">
        <v>53</v>
      </c>
      <c r="C70" s="847"/>
      <c r="D70" s="971"/>
      <c r="E70" s="847" t="s">
        <v>2183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2200</v>
      </c>
      <c r="W70" s="847"/>
      <c r="X70" s="847"/>
      <c r="Y70" s="1004"/>
      <c r="Z70" s="850"/>
      <c r="AA70" s="853"/>
      <c r="AB70" s="850"/>
      <c r="AC70" s="850"/>
      <c r="AD70" s="850"/>
    </row>
    <row customHeight="1" ht="36">
      <c r="A71" s="849"/>
      <c r="B71" s="903">
        <v>54</v>
      </c>
      <c r="C71" s="847"/>
      <c r="D71" s="971"/>
      <c r="E71" s="847" t="s">
        <v>2185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2201</v>
      </c>
      <c r="W71" s="847"/>
      <c r="X71" s="847"/>
      <c r="Y71" s="1004"/>
      <c r="Z71" s="850"/>
      <c r="AA71" s="853"/>
      <c r="AB71" s="850"/>
      <c r="AC71" s="850"/>
      <c r="AD71" s="850"/>
    </row>
    <row customHeight="1" ht="27">
      <c r="A72" s="849"/>
      <c r="B72" s="903">
        <v>55</v>
      </c>
      <c r="C72" s="847"/>
      <c r="D72" s="971"/>
      <c r="E72" s="847" t="s">
        <v>2187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158</v>
      </c>
      <c r="R72" s="961"/>
      <c r="S72" s="961"/>
      <c r="T72" s="847"/>
      <c r="U72" s="847"/>
      <c r="V72" s="847" t="s">
        <v>2202</v>
      </c>
      <c r="W72" s="847"/>
      <c r="X72" s="847"/>
      <c r="Y72" s="1004"/>
      <c r="Z72" s="850"/>
      <c r="AA72" s="853"/>
      <c r="AB72" s="850"/>
      <c r="AC72" s="850"/>
      <c r="AD72" s="850"/>
    </row>
    <row customHeight="1" ht="36">
      <c r="A73" s="849"/>
      <c r="B73" s="903">
        <v>56</v>
      </c>
      <c r="C73" s="847"/>
      <c r="D73" s="971"/>
      <c r="E73" s="847" t="s">
        <v>2189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159</v>
      </c>
      <c r="R73" s="961"/>
      <c r="S73" s="961"/>
      <c r="T73" s="847"/>
      <c r="U73" s="847"/>
      <c r="V73" s="847" t="s">
        <v>2203</v>
      </c>
      <c r="W73" s="847"/>
      <c r="X73" s="847"/>
      <c r="Y73" s="1004"/>
      <c r="Z73" s="850"/>
      <c r="AA73" s="853"/>
      <c r="AB73" s="850"/>
      <c r="AC73" s="850"/>
      <c r="AD73" s="850"/>
    </row>
    <row customHeight="1" ht="18">
      <c r="A74" s="849"/>
      <c r="B74" s="903">
        <v>57</v>
      </c>
      <c r="C74" s="847"/>
      <c r="D74" s="971"/>
      <c r="E74" s="847" t="s">
        <v>2198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99</v>
      </c>
      <c r="R74" s="961"/>
      <c r="S74" s="961"/>
      <c r="T74" s="847"/>
      <c r="U74" s="847"/>
      <c r="V74" s="847" t="s">
        <v>2204</v>
      </c>
      <c r="W74" s="847"/>
      <c r="X74" s="847"/>
      <c r="Y74" s="1004"/>
      <c r="Z74" s="850"/>
      <c r="AA74" s="853"/>
      <c r="AB74" s="850"/>
      <c r="AC74" s="850"/>
      <c r="AD74" s="850"/>
    </row>
    <row customHeight="1" ht="18">
      <c r="A75" s="849"/>
      <c r="B75" s="903">
        <v>58</v>
      </c>
      <c r="C75" s="847"/>
      <c r="D75" s="971"/>
      <c r="E75" s="847"/>
      <c r="F75" s="847" t="s">
        <v>2183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2205</v>
      </c>
      <c r="X75" s="847"/>
      <c r="Y75" s="1004"/>
      <c r="Z75" s="850"/>
      <c r="AA75" s="853"/>
      <c r="AB75" s="850"/>
      <c r="AC75" s="850"/>
      <c r="AD75" s="850"/>
    </row>
    <row customHeight="1" ht="36">
      <c r="A76" s="849"/>
      <c r="B76" s="903">
        <v>59</v>
      </c>
      <c r="C76" s="847"/>
      <c r="D76" s="971"/>
      <c r="E76" s="847"/>
      <c r="F76" s="847" t="s">
        <v>2185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2206</v>
      </c>
      <c r="X76" s="847"/>
      <c r="Y76" s="1004"/>
      <c r="Z76" s="850"/>
      <c r="AA76" s="853"/>
      <c r="AB76" s="850"/>
      <c r="AC76" s="850"/>
      <c r="AD76" s="850"/>
    </row>
    <row customHeight="1" ht="18">
      <c r="A77" s="849"/>
      <c r="B77" s="903">
        <v>60</v>
      </c>
      <c r="C77" s="847"/>
      <c r="D77" s="971"/>
      <c r="E77" s="847"/>
      <c r="F77" s="847" t="s">
        <v>2187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158</v>
      </c>
      <c r="S77" s="961"/>
      <c r="T77" s="847"/>
      <c r="U77" s="847"/>
      <c r="V77" s="847"/>
      <c r="W77" s="847" t="s">
        <v>2207</v>
      </c>
      <c r="X77" s="847"/>
      <c r="Y77" s="1004"/>
      <c r="Z77" s="850"/>
      <c r="AA77" s="853"/>
      <c r="AB77" s="850"/>
      <c r="AC77" s="850"/>
      <c r="AD77" s="850"/>
    </row>
    <row customHeight="1" ht="72">
      <c r="A78" s="849"/>
      <c r="B78" s="903">
        <v>61</v>
      </c>
      <c r="C78" s="847" t="s">
        <v>2183</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644</v>
      </c>
      <c r="U78" s="847"/>
      <c r="V78" s="847"/>
      <c r="W78" s="847"/>
      <c r="X78" s="847"/>
      <c r="Y78" s="1004"/>
      <c r="Z78" s="850" t="s">
        <v>2208</v>
      </c>
      <c r="AA78" s="853"/>
      <c r="AB78" s="850"/>
      <c r="AC78" s="850"/>
      <c r="AD78" s="850"/>
    </row>
    <row customHeight="1" ht="36">
      <c r="A79" s="849"/>
      <c r="B79" s="903">
        <v>62</v>
      </c>
      <c r="C79" s="847" t="s">
        <v>2185</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2209</v>
      </c>
      <c r="U79" s="847"/>
      <c r="V79" s="847"/>
      <c r="W79" s="847"/>
      <c r="X79" s="847"/>
      <c r="Y79" s="1004"/>
      <c r="Z79" s="850" t="s">
        <v>2210</v>
      </c>
      <c r="AA79" s="853"/>
      <c r="AB79" s="850"/>
      <c r="AC79" s="850"/>
      <c r="AD79" s="850"/>
    </row>
    <row customHeight="1" ht="45">
      <c r="A80" s="849"/>
      <c r="B80" s="903">
        <v>63</v>
      </c>
      <c r="C80" s="847" t="s">
        <v>2187</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158</v>
      </c>
      <c r="P80" s="961"/>
      <c r="Q80" s="961"/>
      <c r="R80" s="961"/>
      <c r="S80" s="961"/>
      <c r="T80" s="847" t="s">
        <v>2211</v>
      </c>
      <c r="U80" s="847"/>
      <c r="V80" s="847"/>
      <c r="W80" s="847"/>
      <c r="X80" s="847"/>
      <c r="Y80" s="1004"/>
      <c r="Z80" s="850" t="s">
        <v>2212</v>
      </c>
      <c r="AA80" s="853"/>
      <c r="AB80" s="850"/>
      <c r="AC80" s="850"/>
      <c r="AD80" s="850"/>
    </row>
    <row customHeight="1" ht="36">
      <c r="A81" s="849"/>
      <c r="B81" s="903">
        <v>64</v>
      </c>
      <c r="C81" s="847" t="s">
        <v>2189</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2095</v>
      </c>
      <c r="P81" s="961"/>
      <c r="Q81" s="961"/>
      <c r="R81" s="961"/>
      <c r="S81" s="961"/>
      <c r="T81" s="847" t="s">
        <v>2213</v>
      </c>
      <c r="U81" s="847"/>
      <c r="V81" s="847"/>
      <c r="W81" s="847"/>
      <c r="X81" s="847"/>
      <c r="Y81" s="1004"/>
      <c r="Z81" s="850" t="s">
        <v>2214</v>
      </c>
      <c r="AA81" s="853"/>
      <c r="AB81" s="850"/>
      <c r="AC81" s="850"/>
      <c r="AD81" s="850"/>
    </row>
    <row customHeight="1" ht="90">
      <c r="A82" s="849"/>
      <c r="B82" s="903">
        <v>65</v>
      </c>
      <c r="C82" s="847" t="s">
        <v>2198</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159</v>
      </c>
      <c r="P82" s="961"/>
      <c r="Q82" s="961"/>
      <c r="R82" s="961"/>
      <c r="S82" s="961"/>
      <c r="T82" s="847" t="s">
        <v>2215</v>
      </c>
      <c r="U82" s="847"/>
      <c r="V82" s="847"/>
      <c r="W82" s="847"/>
      <c r="X82" s="847"/>
      <c r="Y82" s="1004"/>
      <c r="Z82" s="850" t="s">
        <v>2216</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2104</v>
      </c>
      <c r="P83" s="961"/>
      <c r="Q83" s="961"/>
      <c r="R83" s="961"/>
      <c r="S83" s="961"/>
      <c r="T83" s="847" t="s">
        <v>2217</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2218</v>
      </c>
      <c r="P84" s="961"/>
      <c r="Q84" s="961"/>
      <c r="R84" s="961"/>
      <c r="S84" s="961"/>
      <c r="T84" s="847" t="s">
        <v>2219</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2108</v>
      </c>
      <c r="P85" s="961"/>
      <c r="Q85" s="961"/>
      <c r="R85" s="961"/>
      <c r="S85" s="961"/>
      <c r="T85" s="847" t="s">
        <v>2220</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2221</v>
      </c>
      <c r="P86" s="961"/>
      <c r="Q86" s="961"/>
      <c r="R86" s="961"/>
      <c r="S86" s="961"/>
      <c r="T86" s="847" t="s">
        <v>2222</v>
      </c>
      <c r="U86" s="847"/>
      <c r="V86" s="847"/>
      <c r="W86" s="847"/>
      <c r="X86" s="847"/>
      <c r="Y86" s="1004"/>
      <c r="Z86" s="850"/>
      <c r="AA86" s="853"/>
      <c r="AB86" s="850"/>
      <c r="AC86" s="850"/>
      <c r="AD86" s="850"/>
    </row>
    <row customHeight="1" ht="36">
      <c r="A87" s="849"/>
      <c r="B87" s="903">
        <v>70</v>
      </c>
      <c r="C87" s="847" t="s">
        <v>2223</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99</v>
      </c>
      <c r="P87" s="961"/>
      <c r="Q87" s="961"/>
      <c r="R87" s="961"/>
      <c r="S87" s="961"/>
      <c r="T87" s="847" t="s">
        <v>2224</v>
      </c>
      <c r="U87" s="847"/>
      <c r="V87" s="847"/>
      <c r="W87" s="847"/>
      <c r="X87" s="847"/>
      <c r="Y87" s="1004"/>
      <c r="Z87" s="850"/>
      <c r="AA87" s="853"/>
      <c r="AB87" s="850"/>
      <c r="AC87" s="850"/>
      <c r="AD87" s="850"/>
    </row>
    <row customHeight="1" ht="18">
      <c r="A88" s="849"/>
      <c r="B88" s="903">
        <v>71</v>
      </c>
      <c r="C88" s="847" t="s">
        <v>2225</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160</v>
      </c>
      <c r="P88" s="961"/>
      <c r="Q88" s="961"/>
      <c r="R88" s="961"/>
      <c r="S88" s="961"/>
      <c r="T88" s="847" t="s">
        <v>676</v>
      </c>
      <c r="U88" s="847"/>
      <c r="V88" s="847"/>
      <c r="W88" s="847"/>
      <c r="X88" s="847"/>
      <c r="Y88" s="1004"/>
      <c r="Z88" s="850"/>
      <c r="AA88" s="853"/>
      <c r="AB88" s="850"/>
      <c r="AC88" s="850"/>
      <c r="AD88" s="850"/>
    </row>
    <row customHeight="1" ht="18">
      <c r="A89" s="849"/>
      <c r="B89" s="903">
        <v>72</v>
      </c>
      <c r="C89" s="847" t="s">
        <v>2226</v>
      </c>
      <c r="D89" s="971" t="s">
        <v>2223</v>
      </c>
      <c r="E89" s="847" t="s">
        <v>2223</v>
      </c>
      <c r="F89" s="847" t="s">
        <v>2189</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161</v>
      </c>
      <c r="P89" s="961" t="s">
        <v>160</v>
      </c>
      <c r="Q89" s="961" t="s">
        <v>160</v>
      </c>
      <c r="R89" s="961" t="s">
        <v>159</v>
      </c>
      <c r="S89" s="961"/>
      <c r="T89" s="847" t="s">
        <v>684</v>
      </c>
      <c r="U89" s="847" t="s">
        <v>684</v>
      </c>
      <c r="V89" s="847" t="s">
        <v>684</v>
      </c>
      <c r="W89" s="847" t="s">
        <v>684</v>
      </c>
      <c r="X89" s="847"/>
      <c r="Y89" s="1004"/>
      <c r="Z89" s="850"/>
      <c r="AA89" s="853"/>
      <c r="AB89" s="850"/>
      <c r="AC89" s="850"/>
      <c r="AD89" s="850"/>
    </row>
    <row customHeight="1" ht="27">
      <c r="A90" s="849"/>
      <c r="B90" s="903">
        <v>73</v>
      </c>
      <c r="C90" s="847" t="s">
        <v>2227</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162</v>
      </c>
      <c r="P90" s="961"/>
      <c r="Q90" s="961"/>
      <c r="R90" s="961"/>
      <c r="S90" s="961"/>
      <c r="T90" s="847" t="s">
        <v>686</v>
      </c>
      <c r="U90" s="847"/>
      <c r="V90" s="847"/>
      <c r="W90" s="847"/>
      <c r="X90" s="847"/>
      <c r="Y90" s="1004"/>
      <c r="Z90" s="850"/>
      <c r="AA90" s="853"/>
      <c r="AB90" s="850"/>
      <c r="AC90" s="850"/>
      <c r="AD90" s="850"/>
    </row>
    <row customHeight="1" ht="18">
      <c r="A91" s="849"/>
      <c r="B91" s="903">
        <v>74</v>
      </c>
      <c r="C91" s="847"/>
      <c r="D91" s="971" t="s">
        <v>2225</v>
      </c>
      <c r="E91" s="847" t="s">
        <v>2225</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161</v>
      </c>
      <c r="Q91" s="961" t="s">
        <v>161</v>
      </c>
      <c r="R91" s="961"/>
      <c r="S91" s="961"/>
      <c r="T91" s="847"/>
      <c r="U91" s="847" t="s">
        <v>2228</v>
      </c>
      <c r="V91" s="847" t="s">
        <v>2228</v>
      </c>
      <c r="W91" s="847"/>
      <c r="X91" s="847"/>
      <c r="Y91" s="1004"/>
      <c r="Z91" s="850"/>
      <c r="AA91" s="853"/>
      <c r="AB91" s="850"/>
      <c r="AC91" s="850"/>
      <c r="AD91" s="850"/>
    </row>
    <row customHeight="1" ht="27">
      <c r="A92" s="849"/>
      <c r="B92" s="903">
        <v>75</v>
      </c>
      <c r="C92" s="847"/>
      <c r="D92" s="971" t="s">
        <v>2226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162</v>
      </c>
      <c r="Q92" s="961"/>
      <c r="R92" s="961"/>
      <c r="S92" s="961"/>
      <c r="T92" s="847"/>
      <c r="U92" s="847" t="s">
        <v>2229</v>
      </c>
      <c r="V92" s="847"/>
      <c r="W92" s="847"/>
      <c r="X92" s="847"/>
      <c r="Y92" s="1004"/>
      <c r="Z92" s="850"/>
      <c r="AA92" s="853" t="s">
        <v>2230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2136</v>
      </c>
      <c r="Q93" s="961"/>
      <c r="R93" s="961"/>
      <c r="S93" s="961"/>
      <c r="T93" s="847"/>
      <c r="U93" s="847" t="s">
        <v>2231</v>
      </c>
      <c r="V93" s="847"/>
      <c r="W93" s="847"/>
      <c r="X93" s="847"/>
      <c r="Y93" s="1004"/>
      <c r="Z93" s="850"/>
      <c r="AA93" s="853" t="s">
        <v>2232</v>
      </c>
      <c r="AB93" s="850"/>
      <c r="AC93" s="850"/>
      <c r="AD93" s="850"/>
    </row>
    <row customHeight="1" ht="45">
      <c r="A94" s="849"/>
      <c r="B94" s="903">
        <v>77</v>
      </c>
      <c r="C94" s="847"/>
      <c r="D94" s="971" t="s">
        <v>2227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1488</v>
      </c>
      <c r="Q94" s="961"/>
      <c r="R94" s="961"/>
      <c r="S94" s="961"/>
      <c r="T94" s="847"/>
      <c r="U94" s="847" t="s">
        <v>2233</v>
      </c>
      <c r="V94" s="847"/>
      <c r="W94" s="847"/>
      <c r="X94" s="847"/>
      <c r="Y94" s="1004"/>
      <c r="Z94" s="850"/>
      <c r="AA94" s="853" t="s">
        <v>2234</v>
      </c>
      <c r="AB94" s="850"/>
      <c r="AC94" s="850"/>
      <c r="AD94" s="850"/>
    </row>
    <row customHeight="1" ht="99">
      <c r="A95" s="849"/>
      <c r="B95" s="903">
        <v>78</v>
      </c>
      <c r="C95" s="847" t="s">
        <v>2235</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1488</v>
      </c>
      <c r="P95" s="961"/>
      <c r="Q95" s="961"/>
      <c r="R95" s="961"/>
      <c r="S95" s="961"/>
      <c r="T95" s="847" t="s">
        <v>2236</v>
      </c>
      <c r="U95" s="847"/>
      <c r="V95" s="847"/>
      <c r="W95" s="847"/>
      <c r="X95" s="847"/>
      <c r="Y95" s="1004"/>
      <c r="Z95" s="850"/>
      <c r="AA95" s="853"/>
      <c r="AB95" s="850"/>
      <c r="AC95" s="850"/>
      <c r="AD95" s="850"/>
    </row>
    <row customHeight="1" ht="99">
      <c r="A96" s="849"/>
      <c r="B96" s="903">
        <v>79</v>
      </c>
      <c r="C96" s="847" t="s">
        <v>1174</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1494</v>
      </c>
      <c r="P96" s="961"/>
      <c r="Q96" s="961"/>
      <c r="R96" s="961"/>
      <c r="S96" s="961"/>
      <c r="T96" s="847" t="s">
        <v>2237</v>
      </c>
      <c r="U96" s="847"/>
      <c r="V96" s="847"/>
      <c r="W96" s="847"/>
      <c r="X96" s="847"/>
      <c r="Y96" s="1004"/>
      <c r="Z96" s="850" t="s">
        <v>2238</v>
      </c>
      <c r="AA96" s="853"/>
      <c r="AB96" s="850"/>
      <c r="AC96" s="850"/>
      <c r="AD96" s="850"/>
    </row>
    <row customHeight="1" ht="63">
      <c r="A97" s="849"/>
      <c r="B97" s="903">
        <v>80</v>
      </c>
      <c r="C97" s="847" t="s">
        <v>2239</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1506</v>
      </c>
      <c r="P97" s="961"/>
      <c r="Q97" s="961"/>
      <c r="R97" s="961"/>
      <c r="S97" s="961"/>
      <c r="T97" s="847" t="s">
        <v>2240</v>
      </c>
      <c r="U97" s="847"/>
      <c r="V97" s="847"/>
      <c r="W97" s="847"/>
      <c r="X97" s="847"/>
      <c r="Y97" s="1004"/>
      <c r="Z97" s="850" t="s">
        <v>2241</v>
      </c>
      <c r="AA97" s="853"/>
      <c r="AB97" s="850"/>
      <c r="AC97" s="850"/>
      <c r="AD97" s="850"/>
    </row>
    <row customHeight="1" ht="63">
      <c r="A98" s="849"/>
      <c r="B98" s="903">
        <v>81</v>
      </c>
      <c r="C98" s="847" t="s">
        <v>2242</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1520</v>
      </c>
      <c r="P98" s="961"/>
      <c r="Q98" s="961"/>
      <c r="R98" s="961"/>
      <c r="S98" s="961"/>
      <c r="T98" s="847" t="s">
        <v>2243</v>
      </c>
      <c r="U98" s="847"/>
      <c r="V98" s="847"/>
      <c r="W98" s="847"/>
      <c r="X98" s="847"/>
      <c r="Y98" s="1004"/>
      <c r="Z98" s="850" t="s">
        <v>2241</v>
      </c>
      <c r="AA98" s="853"/>
      <c r="AB98" s="850"/>
      <c r="AC98" s="850"/>
      <c r="AD98" s="850"/>
    </row>
    <row customHeight="1" ht="90">
      <c r="A99" s="849"/>
      <c r="B99" s="903">
        <v>82</v>
      </c>
      <c r="C99" s="847" t="s">
        <v>2244</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1532</v>
      </c>
      <c r="P99" s="961"/>
      <c r="Q99" s="961"/>
      <c r="R99" s="961"/>
      <c r="S99" s="961"/>
      <c r="T99" s="847" t="s">
        <v>2245</v>
      </c>
      <c r="U99" s="847"/>
      <c r="V99" s="847"/>
      <c r="W99" s="847"/>
      <c r="X99" s="847"/>
      <c r="Y99" s="1004"/>
      <c r="Z99" s="850" t="s">
        <v>641</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2246</v>
      </c>
      <c r="P100" s="961"/>
      <c r="Q100" s="961"/>
      <c r="R100" s="961"/>
      <c r="S100" s="961"/>
      <c r="T100" s="847" t="s">
        <v>2247</v>
      </c>
      <c r="U100" s="847"/>
      <c r="V100" s="847"/>
      <c r="W100" s="847"/>
      <c r="X100" s="847"/>
      <c r="Y100" s="1004"/>
      <c r="Z100" s="850" t="s">
        <v>641</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2248</v>
      </c>
      <c r="P101" s="961"/>
      <c r="Q101" s="961"/>
      <c r="R101" s="961"/>
      <c r="S101" s="961"/>
      <c r="T101" s="847" t="s">
        <v>2249</v>
      </c>
      <c r="U101" s="847"/>
      <c r="V101" s="847"/>
      <c r="W101" s="847"/>
      <c r="X101" s="847"/>
      <c r="Y101" s="1004"/>
      <c r="Z101" s="850" t="s">
        <v>641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1687</v>
      </c>
      <c r="B148" s="849"/>
      <c r="C148" s="847" t="s">
        <v>2250</v>
      </c>
      <c r="D148" s="847" t="s">
        <v>1588</v>
      </c>
      <c r="E148" s="847" t="s">
        <v>1688</v>
      </c>
      <c r="F148" s="847" t="s">
        <v>2251</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2252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2253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5F202-DD86-DEC1-F2FC-0.E6F79C4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2254</v>
      </c>
      <c r="M5" s="2607"/>
      <c r="N5" s="2607"/>
      <c r="O5" s="2607"/>
      <c r="P5" s="2607"/>
      <c r="Q5" s="2607"/>
      <c r="R5" s="2607"/>
      <c r="S5" s="2607"/>
      <c r="T5" s="2607"/>
      <c r="U5" s="2607"/>
      <c r="V5" s="1247"/>
      <c r="AD5" s="1159">
        <v>64</v>
      </c>
    </row>
    <row customHeight="1" ht="14.699999999999998">
      <c r="J6" s="380"/>
      <c r="K6" s="380"/>
      <c r="L6" s="2608" t="str">
        <f>IF(org=0,"Не определено",org)</f>
        <v>Филиал "Уренгойская ГРЭС" АО "Интер РАО - Электрогенерация"</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430</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431</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434</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307</v>
      </c>
      <c r="M14" s="2131"/>
      <c r="N14" s="2131"/>
      <c r="O14" s="2131"/>
      <c r="P14" s="2131"/>
      <c r="Q14" s="2131"/>
      <c r="R14" s="2131"/>
      <c r="S14" s="2131"/>
      <c r="T14" s="2131"/>
      <c r="U14" s="2131"/>
      <c r="V14" s="2131"/>
      <c r="W14" s="2131"/>
      <c r="X14" s="2131" t="s">
        <v>308</v>
      </c>
      <c r="AD14" s="1159">
        <v>14</v>
      </c>
    </row>
    <row customHeight="1" ht="14.699999999999998">
      <c r="J15" s="380"/>
      <c r="K15" s="380"/>
      <c r="L15" s="2277" t="s">
        <v>88</v>
      </c>
      <c r="M15" s="2213" t="s">
        <v>435</v>
      </c>
      <c r="N15" s="305"/>
      <c r="O15" s="2278" t="s">
        <v>2255</v>
      </c>
      <c r="P15" s="2279"/>
      <c r="Q15" s="2279"/>
      <c r="R15" s="2279"/>
      <c r="S15" s="2279"/>
      <c r="T15" s="2279"/>
      <c r="U15" s="2280"/>
      <c r="V15" s="2281" t="s">
        <v>437</v>
      </c>
      <c r="W15" s="2284" t="s">
        <v>1171</v>
      </c>
      <c r="X15" s="2131"/>
      <c r="AD15" s="1159">
        <v>14</v>
      </c>
    </row>
    <row customHeight="1" ht="35.699999999999996">
      <c r="J16" s="380"/>
      <c r="K16" s="380"/>
      <c r="L16" s="2277"/>
      <c r="M16" s="2213"/>
      <c r="N16" s="1035"/>
      <c r="O16" s="2264" t="s">
        <v>440</v>
      </c>
      <c r="P16" s="2264" t="s">
        <v>441</v>
      </c>
      <c r="Q16" s="2266" t="s">
        <v>442</v>
      </c>
      <c r="R16" s="2267"/>
      <c r="S16" s="2266" t="s">
        <v>456</v>
      </c>
      <c r="T16" s="2273"/>
      <c r="U16" s="2267"/>
      <c r="V16" s="2282"/>
      <c r="W16" s="2285"/>
      <c r="X16" s="2131"/>
      <c r="AD16" s="1159">
        <v>34</v>
      </c>
    </row>
    <row customHeight="1" ht="35.699999999999996">
      <c r="A17" s="1374" t="s">
        <v>144</v>
      </c>
      <c r="B17" s="1374" t="s">
        <v>145</v>
      </c>
      <c r="C17" s="1374" t="s">
        <v>146</v>
      </c>
      <c r="D17" s="1374" t="s">
        <v>147</v>
      </c>
      <c r="E17" s="1374"/>
      <c r="J17" s="380"/>
      <c r="K17" s="380"/>
      <c r="L17" s="2277"/>
      <c r="M17" s="2213"/>
      <c r="N17" s="306"/>
      <c r="O17" s="2265"/>
      <c r="P17" s="2265"/>
      <c r="Q17" s="1226" t="s">
        <v>451</v>
      </c>
      <c r="R17" s="1226" t="s">
        <v>452</v>
      </c>
      <c r="S17" s="1296" t="s">
        <v>453</v>
      </c>
      <c r="T17" s="2274" t="s">
        <v>454</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177</v>
      </c>
      <c r="B19" s="1367" t="s">
        <v>178</v>
      </c>
      <c r="C19" s="1367" t="s">
        <v>179</v>
      </c>
      <c r="D19" s="1367" t="s">
        <v>180</v>
      </c>
      <c r="E19" s="1367"/>
      <c r="F19" s="1369"/>
      <c r="G19" s="1369"/>
      <c r="H19" s="1369"/>
      <c r="I19" s="365"/>
      <c r="J19" s="364"/>
      <c r="K19" s="359"/>
      <c r="L19" s="1297">
        <f>INDEX(PT_DIFFERENTIATION_NUM_NTAR,MATCH(A19,PT_DIFFERENTIATION_NTAR_ID,0))</f>
        <v>0</v>
      </c>
      <c r="M19" s="302" t="s">
        <v>133</v>
      </c>
      <c r="N19" s="304"/>
      <c r="O19" s="2610" t="str">
        <f>INDEX(PT_DIFFERENTIATION_NTAR,MATCH(A19,PT_DIFFERENTIATION_NTAR_ID,0))</f>
        <v/>
      </c>
      <c r="P19" s="2610"/>
      <c r="Q19" s="2610"/>
      <c r="R19" s="2610"/>
      <c r="S19" s="2610"/>
      <c r="T19" s="2610"/>
      <c r="U19" s="2610"/>
      <c r="V19" s="2610"/>
      <c r="W19" s="2610"/>
      <c r="X19" s="1262" t="s">
        <v>403</v>
      </c>
      <c r="Z19" s="504"/>
      <c r="AA19" s="504" t="str">
        <f>IF(M19="","",M19)</f>
        <v>Наименование тарифа</v>
      </c>
      <c r="AB19" s="504"/>
      <c r="AC19" s="504"/>
      <c r="AD19" s="1159">
        <v>20</v>
      </c>
    </row>
    <row customHeight="1" ht="21">
      <c r="A20" s="1367" t="s">
        <v>177</v>
      </c>
      <c r="B20" s="1367" t="s">
        <v>178</v>
      </c>
      <c r="C20" s="1367" t="s">
        <v>179</v>
      </c>
      <c r="D20" s="1367" t="s">
        <v>180</v>
      </c>
      <c r="E20" s="1367"/>
      <c r="F20" s="1369"/>
      <c r="G20" s="1369"/>
      <c r="H20" s="1369"/>
      <c r="I20" s="1294"/>
      <c r="J20" s="356"/>
      <c r="K20" s="357"/>
      <c r="L20" s="1297" t="str">
        <f>INDEX(PT_DIFFERENTIATION_NUM_TER,MATCH(B19,PT_DIFFERENTIATION_TER_ID,0))</f>
        <v>.</v>
      </c>
      <c r="M20" s="312" t="s">
        <v>404</v>
      </c>
      <c r="N20" s="304"/>
      <c r="O20" s="2610" t="str">
        <f>INDEX(PT_DIFFERENTIATION_TER,MATCH(B19,PT_DIFFERENTIATION_TER_ID,0))</f>
        <v/>
      </c>
      <c r="P20" s="2610"/>
      <c r="Q20" s="2610"/>
      <c r="R20" s="2610"/>
      <c r="S20" s="2610"/>
      <c r="T20" s="2610"/>
      <c r="U20" s="2610"/>
      <c r="V20" s="2610"/>
      <c r="W20" s="2610"/>
      <c r="X20" s="1262" t="s">
        <v>405</v>
      </c>
      <c r="Z20" s="504"/>
      <c r="AA20" s="504" t="str">
        <f>IF(M20="","",M20)</f>
        <v>Территория действия тарифа</v>
      </c>
      <c r="AB20" s="504"/>
      <c r="AC20" s="504"/>
      <c r="AD20" s="1159">
        <v>20</v>
      </c>
    </row>
    <row customHeight="1" ht="24">
      <c r="A21" s="1367" t="s">
        <v>177</v>
      </c>
      <c r="B21" s="1367" t="s">
        <v>178</v>
      </c>
      <c r="C21" s="1367" t="s">
        <v>179</v>
      </c>
      <c r="D21" s="1367" t="s">
        <v>180</v>
      </c>
      <c r="E21" s="1367"/>
      <c r="F21" s="1369"/>
      <c r="G21" s="1369"/>
      <c r="H21" s="1369"/>
      <c r="I21" s="358"/>
      <c r="J21" s="356"/>
      <c r="K21" s="357"/>
      <c r="L21" s="1297" t="str">
        <f>INDEX(PT_DIFFERENTIATION_NUM_CS,MATCH(C19,PT_DIFFERENTIATION_CS_ID,0))</f>
        <v>..</v>
      </c>
      <c r="M21" s="313" t="s">
        <v>406</v>
      </c>
      <c r="N21" s="304"/>
      <c r="O21" s="2610" t="str">
        <f>INDEX(PT_DIFFERENTIATION_CS,MATCH(C19,PT_DIFFERENTIATION_CS_ID,0))</f>
        <v/>
      </c>
      <c r="P21" s="2610"/>
      <c r="Q21" s="2610"/>
      <c r="R21" s="2610"/>
      <c r="S21" s="2610"/>
      <c r="T21" s="2610"/>
      <c r="U21" s="2610"/>
      <c r="V21" s="2610"/>
      <c r="W21" s="2610"/>
      <c r="X21" s="1262" t="s">
        <v>407</v>
      </c>
      <c r="Z21" s="504"/>
      <c r="AA21" s="504" t="str">
        <f>IF(M21="","",M21)</f>
        <v>Наименование системы теплоснабжения </v>
      </c>
      <c r="AB21" s="504"/>
      <c r="AC21" s="504"/>
      <c r="AD21" s="1159">
        <v>23</v>
      </c>
    </row>
    <row customHeight="1" ht="21">
      <c r="A22" s="1367" t="s">
        <v>177</v>
      </c>
      <c r="B22" s="1367" t="s">
        <v>178</v>
      </c>
      <c r="C22" s="1367" t="s">
        <v>179</v>
      </c>
      <c r="D22" s="1367" t="s">
        <v>180</v>
      </c>
      <c r="E22" s="1367"/>
      <c r="F22" s="1369"/>
      <c r="G22" s="1369"/>
      <c r="H22" s="1369"/>
      <c r="I22" s="358"/>
      <c r="J22" s="356"/>
      <c r="K22" s="357"/>
      <c r="L22" s="1297" t="str">
        <f>INDEX(PT_DIFFERENTIATION_NUM_IST_TE,MATCH(D19,PT_DIFFERENTIATION_IST_TE_ID,0))</f>
        <v>...</v>
      </c>
      <c r="M22" s="314" t="s">
        <v>408</v>
      </c>
      <c r="N22" s="304"/>
      <c r="O22" s="2610" t="str">
        <f>INDEX(PT_DIFFERENTIATION_IST_TE,MATCH(D19,PT_DIFFERENTIATION_IST_TE_ID,0))</f>
        <v/>
      </c>
      <c r="P22" s="2610"/>
      <c r="Q22" s="2610"/>
      <c r="R22" s="2610"/>
      <c r="S22" s="2610"/>
      <c r="T22" s="2610"/>
      <c r="U22" s="2610"/>
      <c r="V22" s="2610"/>
      <c r="W22" s="2610"/>
      <c r="X22" s="1262" t="s">
        <v>409</v>
      </c>
      <c r="Z22" s="504"/>
      <c r="AA22" s="504" t="str">
        <f>IF(M22="","",M22)</f>
        <v>Источник тепловой энергии  </v>
      </c>
      <c r="AB22" s="504"/>
      <c r="AC22" s="504"/>
      <c r="AD22" s="1159">
        <v>20</v>
      </c>
    </row>
    <row customHeight="1" ht="96.75">
      <c r="A23" s="1367" t="s">
        <v>177</v>
      </c>
      <c r="B23" s="1367" t="s">
        <v>178</v>
      </c>
      <c r="C23" s="1367" t="s">
        <v>179</v>
      </c>
      <c r="D23" s="1367" t="s">
        <v>180</v>
      </c>
      <c r="E23" s="1367"/>
      <c r="F23" s="2611" t="str">
        <f>L22&amp;".1"</f>
        <v>....1</v>
      </c>
      <c r="I23" s="2261">
        <v>1</v>
      </c>
      <c r="J23" s="1295"/>
      <c r="K23" s="360"/>
      <c r="L23" s="1297" t="str">
        <f>$F$23</f>
        <v>....1</v>
      </c>
      <c r="M23" s="289" t="s">
        <v>411</v>
      </c>
      <c r="N23" s="304"/>
      <c r="O23" s="2309"/>
      <c r="P23" s="2309"/>
      <c r="Q23" s="2309"/>
      <c r="R23" s="2309"/>
      <c r="S23" s="2309"/>
      <c r="T23" s="2309"/>
      <c r="U23" s="2309"/>
      <c r="V23" s="2309"/>
      <c r="W23" s="2309"/>
      <c r="X23" s="1262" t="s">
        <v>412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177</v>
      </c>
      <c r="B24" s="1367" t="s">
        <v>178</v>
      </c>
      <c r="C24" s="1367" t="s">
        <v>179</v>
      </c>
      <c r="D24" s="1367" t="s">
        <v>180</v>
      </c>
      <c r="E24" s="1367"/>
      <c r="F24" s="2611"/>
      <c r="G24" s="2221" t="str">
        <f>F23&amp;".1"</f>
        <v>....1.1</v>
      </c>
      <c r="I24" s="2261"/>
      <c r="J24" s="2261">
        <v>1</v>
      </c>
      <c r="K24" s="361"/>
      <c r="L24" s="1297" t="str">
        <f>$G$24</f>
        <v>....1.1</v>
      </c>
      <c r="M24" s="290" t="s">
        <v>414</v>
      </c>
      <c r="N24" s="304"/>
      <c r="O24" s="2249"/>
      <c r="P24" s="2250"/>
      <c r="Q24" s="2250"/>
      <c r="R24" s="2250"/>
      <c r="S24" s="2250"/>
      <c r="T24" s="2250"/>
      <c r="U24" s="2250"/>
      <c r="V24" s="2250"/>
      <c r="W24" s="2251"/>
      <c r="X24" s="1262" t="s">
        <v>415</v>
      </c>
      <c r="Z24" s="504"/>
      <c r="AA24" s="504" t="str">
        <f>IF(M24="","",M24)</f>
        <v>Группа потребителей</v>
      </c>
      <c r="AB24" s="504"/>
      <c r="AC24" s="504"/>
      <c r="AD24" s="1159">
        <v>82</v>
      </c>
    </row>
    <row customHeight="1" ht="11.549999999999999">
      <c r="A25" s="1367" t="s">
        <v>177</v>
      </c>
      <c r="B25" s="1367" t="s">
        <v>178</v>
      </c>
      <c r="C25" s="1367" t="s">
        <v>179</v>
      </c>
      <c r="D25" s="1367" t="s">
        <v>180</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417</v>
      </c>
      <c r="Y25" s="515">
        <f>STRCHECKDATE(O26:W26)</f>
      </c>
      <c r="Z25" s="504"/>
      <c r="AA25" s="504" t="str">
        <f>IF(M25="","",M25)</f>
        <v/>
      </c>
      <c r="AB25" s="504"/>
      <c r="AC25" s="504"/>
      <c r="AD25" s="1159">
        <v>11</v>
      </c>
    </row>
    <row customHeight="1" ht="11.549999999999999">
      <c r="A26" s="1367" t="s">
        <v>177</v>
      </c>
      <c r="B26" s="1367" t="s">
        <v>178</v>
      </c>
      <c r="C26" s="1367" t="s">
        <v>179</v>
      </c>
      <c r="D26" s="1367" t="s">
        <v>180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177</v>
      </c>
      <c r="B27" s="1367" t="s">
        <v>178</v>
      </c>
      <c r="C27" s="1367" t="s">
        <v>179</v>
      </c>
      <c r="D27" s="1367" t="s">
        <v>180</v>
      </c>
      <c r="E27" s="1367"/>
      <c r="F27" s="2611"/>
      <c r="G27" s="2221"/>
      <c r="I27" s="2261"/>
      <c r="J27" s="2261"/>
      <c r="K27" s="360"/>
      <c r="L27" s="1282"/>
      <c r="M27" s="292" t="s">
        <v>418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177</v>
      </c>
      <c r="B28" s="1367" t="s">
        <v>178</v>
      </c>
      <c r="C28" s="1367" t="s">
        <v>179</v>
      </c>
      <c r="D28" s="1367" t="s">
        <v>180</v>
      </c>
      <c r="E28" s="1367"/>
      <c r="F28" s="2611"/>
      <c r="I28" s="2261"/>
      <c r="J28" s="1295"/>
      <c r="K28" s="360"/>
      <c r="L28" s="1282"/>
      <c r="M28" s="291" t="s">
        <v>419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177</v>
      </c>
      <c r="B29" s="1367" t="s">
        <v>178</v>
      </c>
      <c r="C29" s="1367" t="s">
        <v>179</v>
      </c>
      <c r="D29" s="1367" t="s">
        <v>180</v>
      </c>
      <c r="E29" s="1367"/>
      <c r="F29" s="1369"/>
      <c r="G29" s="1369"/>
      <c r="H29" s="541"/>
      <c r="I29" s="364"/>
      <c r="J29" s="379"/>
      <c r="K29" s="359"/>
      <c r="L29" s="1282"/>
      <c r="M29" s="369" t="s">
        <v>420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177</v>
      </c>
      <c r="B30" s="1367" t="s">
        <v>178</v>
      </c>
      <c r="C30" s="1367" t="s">
        <v>179</v>
      </c>
      <c r="D30" s="1367"/>
      <c r="E30" s="1367" t="s">
        <v>593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177</v>
      </c>
      <c r="B31" s="1367" t="s">
        <v>178</v>
      </c>
      <c r="C31" s="1367"/>
      <c r="D31" s="1367"/>
      <c r="E31" s="1367" t="s">
        <v>2256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2257</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813</v>
      </c>
      <c r="M35" s="2289" t="s">
        <v>2258</v>
      </c>
      <c r="N35" s="2289"/>
      <c r="O35" s="2289"/>
      <c r="P35" s="2289"/>
      <c r="Q35" s="2289"/>
      <c r="R35" s="2289"/>
      <c r="S35" s="2289"/>
      <c r="T35" s="2289"/>
      <c r="U35" s="2289"/>
      <c r="V35" s="2289"/>
      <c r="W35" s="2289"/>
      <c r="X35" s="2289"/>
      <c r="AD35" s="1159">
        <v>27</v>
      </c>
    </row>
    <row customHeight="1" ht="109.19999999999999">
      <c r="H36" s="541"/>
      <c r="I36" s="1307"/>
      <c r="M36" s="2289" t="s">
        <v>2259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14491-D7D6-1ED4-13A3-0.1813BA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9303A-B494-2C1C-8799-0.06E99A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DFE8F-49BA-42ED-9AAB-0.DD1BE3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C1259-EAA7-A8C4-C8D1-0.44557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F6D44-9B82-D9CE-C0FE-0.D8BF6D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130D7-9448-8124-A327-0.98974B6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306</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"Уренгойская ГРЭС" АО "Интер РАО - Электрогенерация"</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307</v>
      </c>
      <c r="E8" s="2209"/>
      <c r="F8" s="2209"/>
      <c r="G8" s="2212" t="s">
        <v>308</v>
      </c>
      <c r="J8" s="459">
        <v>11</v>
      </c>
    </row>
    <row customHeight="1" ht="11.549999999999999">
      <c r="A9" s="461"/>
      <c r="B9" s="506"/>
      <c r="C9" s="461"/>
      <c r="D9" s="476" t="s">
        <v>88</v>
      </c>
      <c r="E9" s="450" t="s">
        <v>309</v>
      </c>
      <c r="F9" s="450" t="s">
        <v>310</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311</v>
      </c>
      <c r="F11" s="1015" t="str">
        <f>IF(region_name="","",region_name)</f>
        <v>Ямало-Ненецкий автономный округ</v>
      </c>
      <c r="G11" s="1016" t="s">
        <v>312</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313</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314</v>
      </c>
      <c r="E14" s="1014" t="s">
        <v>315</v>
      </c>
      <c r="F14" s="1015" t="str">
        <f>IF(inn="","",inn)</f>
        <v>7704784450</v>
      </c>
      <c r="G14" s="1016" t="s">
        <v>316</v>
      </c>
      <c r="H14" s="479"/>
      <c r="J14" s="459">
        <v>0</v>
      </c>
    </row>
    <row customHeight="1" ht="22.5" hidden="1">
      <c r="A15" s="461"/>
      <c r="B15" s="506"/>
      <c r="C15" s="461"/>
      <c r="D15" s="1013" t="s">
        <v>317</v>
      </c>
      <c r="E15" s="1014" t="s">
        <v>318</v>
      </c>
      <c r="F15" s="1015" t="str">
        <f>IF(kpp="","",kpp)</f>
        <v>890443001</v>
      </c>
      <c r="G15" s="1016" t="s">
        <v>319</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320</v>
      </c>
      <c r="B19" s="506"/>
      <c r="C19" s="2217"/>
      <c r="D19" s="449" t="str">
        <f>A19</f>
        <v>5.1</v>
      </c>
      <c r="E19" s="446" t="s">
        <v>321</v>
      </c>
      <c r="F19" s="447" t="s">
        <v>313</v>
      </c>
      <c r="G19" s="448" t="s">
        <v>322</v>
      </c>
      <c r="H19" s="479"/>
      <c r="I19" s="856"/>
      <c r="J19" s="459">
        <v>0</v>
      </c>
    </row>
    <row customHeight="1" ht="24" hidden="1">
      <c r="A20" s="2206"/>
      <c r="B20" s="506"/>
      <c r="C20" s="2217"/>
      <c r="D20" s="444" t="str">
        <f>D19&amp;".1"</f>
        <v>5.1.1</v>
      </c>
      <c r="E20" s="443" t="s">
        <v>323</v>
      </c>
      <c r="F20" s="885" t="s">
        <v>22</v>
      </c>
      <c r="G20" s="478"/>
      <c r="H20" s="479"/>
      <c r="I20" s="856"/>
      <c r="J20" s="459">
        <v>0</v>
      </c>
    </row>
    <row customHeight="1" ht="22.5" hidden="1">
      <c r="A21" s="2206"/>
      <c r="B21" s="506"/>
      <c r="C21" s="2217"/>
      <c r="D21" s="444" t="str">
        <f>D19&amp;".2"</f>
        <v>5.1.2</v>
      </c>
      <c r="E21" s="443" t="s">
        <v>324</v>
      </c>
      <c r="F21" s="1737" t="s">
        <v>22</v>
      </c>
      <c r="G21" s="448" t="s">
        <v>325</v>
      </c>
      <c r="H21" s="479"/>
      <c r="I21" s="856"/>
      <c r="J21" s="459">
        <v>0</v>
      </c>
    </row>
    <row customHeight="1" ht="22.5" hidden="1">
      <c r="A22" s="2206"/>
      <c r="B22" s="506"/>
      <c r="C22" s="2217"/>
      <c r="D22" s="444" t="str">
        <f>D19&amp;".3"</f>
        <v>5.1.3</v>
      </c>
      <c r="E22" s="443" t="s">
        <v>326</v>
      </c>
      <c r="F22" s="885" t="s">
        <v>22</v>
      </c>
      <c r="G22" s="478"/>
      <c r="H22" s="479"/>
      <c r="I22" s="856"/>
      <c r="J22" s="459">
        <v>0</v>
      </c>
    </row>
    <row customHeight="1" ht="22.5" hidden="1">
      <c r="A23" s="2206"/>
      <c r="B23" s="506"/>
      <c r="C23" s="2217"/>
      <c r="D23" s="444" t="str">
        <f>D19&amp;".4"</f>
        <v>5.1.4</v>
      </c>
      <c r="E23" s="443" t="s">
        <v>327</v>
      </c>
      <c r="F23" s="885" t="s">
        <v>22</v>
      </c>
      <c r="G23" s="448" t="s">
        <v>328</v>
      </c>
      <c r="H23" s="479"/>
      <c r="I23" s="856"/>
      <c r="J23" s="459">
        <v>0</v>
      </c>
    </row>
    <row customHeight="1" ht="22.5" hidden="1">
      <c r="A24" s="1982"/>
      <c r="B24" s="506"/>
      <c r="C24" s="496"/>
      <c r="D24" s="471"/>
      <c r="E24" s="1172" t="s">
        <v>329</v>
      </c>
      <c r="F24" s="472"/>
      <c r="G24" s="473"/>
      <c r="H24" s="479"/>
      <c r="I24" s="856"/>
      <c r="J24" s="459">
        <v>0</v>
      </c>
    </row>
    <row s="505" customFormat="1" customHeight="1" ht="24.75" hidden="1">
      <c r="A25" s="461"/>
      <c r="B25" s="506"/>
      <c r="C25" s="506"/>
      <c r="D25" s="1010" t="s">
        <v>90</v>
      </c>
      <c r="E25" s="1012" t="s">
        <v>330</v>
      </c>
      <c r="F25" s="1017" t="s">
        <v>313</v>
      </c>
      <c r="G25" s="1012"/>
      <c r="J25" s="505">
        <v>0</v>
      </c>
    </row>
    <row s="505" customFormat="1" customHeight="1" ht="11.25" hidden="1">
      <c r="A26" s="461"/>
      <c r="B26" s="506"/>
      <c r="C26" s="506"/>
      <c r="D26" s="1010" t="s">
        <v>331</v>
      </c>
      <c r="E26" s="1011" t="s">
        <v>332</v>
      </c>
      <c r="F26" s="1017" t="s">
        <v>313</v>
      </c>
      <c r="G26" s="1012"/>
      <c r="J26" s="505">
        <v>0</v>
      </c>
    </row>
    <row s="505" customFormat="1" customHeight="1" ht="11.25" hidden="1">
      <c r="A27" s="461"/>
      <c r="B27" s="506"/>
      <c r="C27" s="506"/>
      <c r="D27" s="1010" t="s">
        <v>333</v>
      </c>
      <c r="E27" s="1018" t="s">
        <v>334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335</v>
      </c>
      <c r="E28" s="1018" t="s">
        <v>336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337</v>
      </c>
      <c r="E29" s="1018" t="s">
        <v>338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339</v>
      </c>
      <c r="E30" s="1011" t="s">
        <v>340</v>
      </c>
      <c r="F30" s="1019"/>
      <c r="G30" s="1012"/>
      <c r="J30" s="505">
        <v>0</v>
      </c>
    </row>
    <row s="505" customFormat="1" customHeight="1" ht="11.25" hidden="1">
      <c r="A31" s="461"/>
      <c r="B31" s="506"/>
      <c r="C31" s="506"/>
      <c r="D31" s="1010" t="s">
        <v>341</v>
      </c>
      <c r="E31" s="1011" t="s">
        <v>342</v>
      </c>
      <c r="F31" s="1019"/>
      <c r="G31" s="1012"/>
      <c r="J31" s="505">
        <v>0</v>
      </c>
    </row>
    <row s="505" customFormat="1" customHeight="1" ht="11.25" hidden="1">
      <c r="A32" s="461"/>
      <c r="B32" s="506"/>
      <c r="C32" s="506"/>
      <c r="D32" s="1010" t="s">
        <v>343</v>
      </c>
      <c r="E32" s="1011" t="s">
        <v>344</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313</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345</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345</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346</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347</v>
      </c>
      <c r="H44" s="479"/>
      <c r="J44" s="459">
        <v>22</v>
      </c>
    </row>
    <row customHeight="1" ht="23.25">
      <c r="A45" s="461"/>
      <c r="B45" s="506"/>
      <c r="C45" s="461"/>
      <c r="D45" s="444">
        <f>D44+1</f>
        <v>12</v>
      </c>
      <c r="E45" s="442" t="s">
        <v>348</v>
      </c>
      <c r="F45" s="447" t="s">
        <v>313</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349</v>
      </c>
      <c r="H46" s="479"/>
      <c r="J46" s="459">
        <v>23</v>
      </c>
    </row>
    <row customHeight="1" ht="24">
      <c r="A47" s="2206"/>
      <c r="B47" s="506"/>
      <c r="C47" s="496"/>
      <c r="D47" s="444" t="str">
        <f>D45&amp;".2"</f>
        <v>12.2</v>
      </c>
      <c r="E47" s="446" t="s">
        <v>350</v>
      </c>
      <c r="F47" s="494"/>
      <c r="G47" s="441" t="s">
        <v>351</v>
      </c>
      <c r="H47" s="479"/>
      <c r="J47" s="459">
        <v>23</v>
      </c>
    </row>
    <row customHeight="1" ht="24">
      <c r="A48" s="2206"/>
      <c r="B48" s="506"/>
      <c r="C48" s="496"/>
      <c r="D48" s="444" t="str">
        <f>D45&amp;".3"</f>
        <v>12.3</v>
      </c>
      <c r="E48" s="446" t="s">
        <v>352</v>
      </c>
      <c r="F48" s="494"/>
      <c r="G48" s="441" t="s">
        <v>353</v>
      </c>
      <c r="H48" s="479"/>
      <c r="J48" s="459">
        <v>23</v>
      </c>
    </row>
    <row customHeight="1" ht="24">
      <c r="A49" s="2206"/>
      <c r="B49" s="506"/>
      <c r="C49" s="496"/>
      <c r="D49" s="444" t="str">
        <f>IF(TEMPLATE_SPHERE="TKO",D45&amp;".0",D45&amp;".4")</f>
        <v>12.4</v>
      </c>
      <c r="E49" s="440" t="s">
        <v>354</v>
      </c>
      <c r="F49" s="1689"/>
      <c r="G49" s="1766" t="s">
        <v>355</v>
      </c>
      <c r="H49" s="479"/>
      <c r="J49" s="459">
        <v>23</v>
      </c>
    </row>
    <row customHeight="1" ht="24">
      <c r="A50" s="461"/>
      <c r="B50" s="506"/>
      <c r="C50" s="461"/>
      <c r="D50" s="471"/>
      <c r="E50" s="419" t="s">
        <v>356</v>
      </c>
      <c r="F50" s="472"/>
      <c r="G50" s="1766" t="s">
        <v>357</v>
      </c>
      <c r="H50" s="480"/>
      <c r="J50" s="459">
        <v>23</v>
      </c>
    </row>
    <row customHeight="1" ht="24">
      <c r="A51" s="862"/>
      <c r="B51" s="506"/>
      <c r="C51" s="496"/>
      <c r="D51" s="444">
        <f>D45+1</f>
        <v>13</v>
      </c>
      <c r="E51" s="532" t="s">
        <v>358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C7E89-B6D6-96CD-0C81-0.C75ECE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B5C74-3F93-775D-957F-0.A242C8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3D36F-23FB-C7DA-48D3-0.BC166D3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F15A3-12F9-F593-77EB-0.AA0D113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2260</v>
      </c>
      <c r="B1" s="2620" t="s">
        <v>2261</v>
      </c>
      <c r="C1" s="2621" t="s">
        <v>2262</v>
      </c>
      <c r="D1" s="2622"/>
      <c r="E1" s="840" t="s">
        <v>2263</v>
      </c>
    </row>
    <row customHeight="1" ht="11.25">
      <c r="A2" s="2623"/>
      <c r="B2" s="769" t="s">
        <v>27</v>
      </c>
      <c r="C2" s="757"/>
      <c r="D2" s="768"/>
      <c r="E2" s="840"/>
    </row>
    <row customHeight="1" ht="11.25">
      <c r="A3" s="2624"/>
      <c r="B3" s="2625" t="s">
        <v>33</v>
      </c>
      <c r="C3" s="757"/>
      <c r="D3" s="768"/>
      <c r="E3" s="840"/>
    </row>
    <row customHeight="1" ht="11.25">
      <c r="A4" s="2626"/>
      <c r="B4" s="770" t="s">
        <v>1687</v>
      </c>
      <c r="C4" s="757"/>
      <c r="D4" s="768"/>
      <c r="E4" s="840"/>
    </row>
    <row customHeight="1" ht="11.25">
      <c r="A5" s="2627"/>
      <c r="B5" s="770" t="s">
        <v>1681</v>
      </c>
      <c r="C5" s="2628" t="s">
        <v>2027</v>
      </c>
      <c r="D5" s="2629" t="s">
        <v>2264</v>
      </c>
      <c r="E5" s="840"/>
    </row>
    <row s="1854" customFormat="1" customHeight="1" ht="11.25">
      <c r="A6" s="2630"/>
      <c r="B6" s="770" t="s">
        <v>1690</v>
      </c>
      <c r="C6" s="757"/>
      <c r="D6" s="768"/>
      <c r="E6" s="840"/>
    </row>
    <row customHeight="1" ht="11.25">
      <c r="A7" s="2631"/>
      <c r="B7" s="770" t="s">
        <v>1698</v>
      </c>
      <c r="C7" s="757"/>
      <c r="D7" s="768"/>
      <c r="E7" s="840"/>
    </row>
    <row customHeight="1" ht="11.25">
      <c r="A8" s="760"/>
      <c r="B8" s="770" t="s">
        <v>1693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433F1-E5FC-A164-FFD8-0.AACE5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DD779-1F8B-A61B-607A-0.413C51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E077C-9BFC-23D6-53FE-0.27D56918}"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2265</v>
      </c>
      <c r="B1" s="72" t="s">
        <v>2266</v>
      </c>
      <c r="C1" s="72" t="s">
        <v>2267</v>
      </c>
      <c r="D1" s="72" t="s">
        <v>2268</v>
      </c>
      <c r="E1" s="72" t="s">
        <v>2269</v>
      </c>
      <c r="F1" s="72" t="s">
        <v>2270</v>
      </c>
      <c r="G1" s="72" t="s">
        <v>2271</v>
      </c>
      <c r="H1" s="72" t="s">
        <v>2272</v>
      </c>
      <c r="I1" s="72" t="s">
        <v>2273</v>
      </c>
    </row>
    <row customHeight="1" ht="11.25">
      <c r="A2" s="1854" t="s">
        <v>2274</v>
      </c>
      <c r="B2" s="1854" t="s">
        <v>16</v>
      </c>
      <c r="C2" s="1854" t="s">
        <v>2275</v>
      </c>
      <c r="D2" s="1854" t="s">
        <v>2276</v>
      </c>
      <c r="E2" s="1854" t="s">
        <v>2277</v>
      </c>
      <c r="F2" s="1854" t="s">
        <v>2278</v>
      </c>
      <c r="G2" s="1854" t="s">
        <v>2279</v>
      </c>
      <c r="H2" s="1854" t="s">
        <v>22</v>
      </c>
      <c r="I2" s="1854" t="s">
        <v>817</v>
      </c>
    </row>
    <row customHeight="1" ht="11.25">
      <c r="A3" s="1854" t="s">
        <v>2274</v>
      </c>
      <c r="B3" s="1854" t="s">
        <v>16</v>
      </c>
      <c r="C3" s="1854" t="s">
        <v>2280</v>
      </c>
      <c r="D3" s="1854" t="s">
        <v>2281</v>
      </c>
      <c r="E3" s="1854" t="s">
        <v>2282</v>
      </c>
      <c r="F3" s="1854" t="s">
        <v>2283</v>
      </c>
      <c r="G3" s="1854" t="s">
        <v>2284</v>
      </c>
      <c r="H3" s="1854" t="s">
        <v>22</v>
      </c>
      <c r="I3" s="1854" t="s">
        <v>817</v>
      </c>
    </row>
    <row customHeight="1" ht="11.25">
      <c r="A4" s="1854" t="s">
        <v>2274</v>
      </c>
      <c r="B4" s="1854" t="s">
        <v>16</v>
      </c>
      <c r="C4" s="1854" t="s">
        <v>2285</v>
      </c>
      <c r="D4" s="1854" t="s">
        <v>2286</v>
      </c>
      <c r="E4" s="1854" t="s">
        <v>2287</v>
      </c>
      <c r="F4" s="1854" t="s">
        <v>2278</v>
      </c>
      <c r="G4" s="1854" t="s">
        <v>2288</v>
      </c>
      <c r="H4" s="1854" t="s">
        <v>22</v>
      </c>
      <c r="I4" s="1854" t="s">
        <v>817</v>
      </c>
    </row>
    <row customHeight="1" ht="11.25">
      <c r="A5" s="1854" t="s">
        <v>2274</v>
      </c>
      <c r="B5" s="1854" t="s">
        <v>16</v>
      </c>
      <c r="C5" s="1854" t="s">
        <v>2289</v>
      </c>
      <c r="D5" s="1854" t="s">
        <v>2290</v>
      </c>
      <c r="E5" s="1854" t="s">
        <v>2291</v>
      </c>
      <c r="F5" s="1854" t="s">
        <v>2292</v>
      </c>
      <c r="G5" s="1854" t="s">
        <v>22</v>
      </c>
      <c r="H5" s="1854" t="s">
        <v>22</v>
      </c>
      <c r="I5" s="1854" t="s">
        <v>817</v>
      </c>
    </row>
    <row customHeight="1" ht="11.25">
      <c r="A6" s="1854" t="s">
        <v>2274</v>
      </c>
      <c r="B6" s="1854" t="s">
        <v>16</v>
      </c>
      <c r="C6" s="1854" t="s">
        <v>2293</v>
      </c>
      <c r="D6" s="1854" t="s">
        <v>2294</v>
      </c>
      <c r="E6" s="1854" t="s">
        <v>2295</v>
      </c>
      <c r="F6" s="1854" t="s">
        <v>2296</v>
      </c>
      <c r="G6" s="1854" t="s">
        <v>22</v>
      </c>
      <c r="H6" s="1854" t="s">
        <v>22</v>
      </c>
      <c r="I6" s="1854" t="s">
        <v>817</v>
      </c>
    </row>
    <row customHeight="1" ht="11.25">
      <c r="A7" s="1854" t="s">
        <v>2274</v>
      </c>
      <c r="B7" s="1854" t="s">
        <v>16</v>
      </c>
      <c r="C7" s="1854" t="s">
        <v>2297</v>
      </c>
      <c r="D7" s="1854" t="s">
        <v>2298</v>
      </c>
      <c r="E7" s="1854" t="s">
        <v>2299</v>
      </c>
      <c r="F7" s="1854" t="s">
        <v>2300</v>
      </c>
      <c r="G7" s="1854" t="s">
        <v>22</v>
      </c>
      <c r="H7" s="1854" t="s">
        <v>22</v>
      </c>
      <c r="I7" s="1854" t="s">
        <v>817</v>
      </c>
    </row>
    <row customHeight="1" ht="11.25">
      <c r="A8" s="1854" t="s">
        <v>2274</v>
      </c>
      <c r="B8" s="1854" t="s">
        <v>16</v>
      </c>
      <c r="C8" s="1854" t="s">
        <v>2301</v>
      </c>
      <c r="D8" s="1854" t="s">
        <v>2302</v>
      </c>
      <c r="E8" s="1854" t="s">
        <v>2299</v>
      </c>
      <c r="F8" s="1854" t="s">
        <v>2303</v>
      </c>
      <c r="G8" s="1854" t="s">
        <v>22</v>
      </c>
      <c r="H8" s="1854" t="s">
        <v>22</v>
      </c>
      <c r="I8" s="1854" t="s">
        <v>817</v>
      </c>
    </row>
    <row customHeight="1" ht="11.25">
      <c r="A9" s="1854" t="s">
        <v>2274</v>
      </c>
      <c r="B9" s="1854" t="s">
        <v>16</v>
      </c>
      <c r="C9" s="1854" t="s">
        <v>2304</v>
      </c>
      <c r="D9" s="1854" t="s">
        <v>2305</v>
      </c>
      <c r="E9" s="1854" t="s">
        <v>2306</v>
      </c>
      <c r="F9" s="1854" t="s">
        <v>2307</v>
      </c>
      <c r="G9" s="1854" t="s">
        <v>22</v>
      </c>
      <c r="H9" s="1854" t="s">
        <v>22</v>
      </c>
      <c r="I9" s="1854" t="s">
        <v>817</v>
      </c>
    </row>
    <row customHeight="1" ht="11.25">
      <c r="A10" s="1854" t="s">
        <v>2274</v>
      </c>
      <c r="B10" s="1854" t="s">
        <v>16</v>
      </c>
      <c r="C10" s="1854" t="s">
        <v>2308</v>
      </c>
      <c r="D10" s="1854" t="s">
        <v>2309</v>
      </c>
      <c r="E10" s="1854" t="s">
        <v>2310</v>
      </c>
      <c r="F10" s="1854" t="s">
        <v>2296</v>
      </c>
      <c r="G10" s="1854" t="s">
        <v>22</v>
      </c>
      <c r="H10" s="1854" t="s">
        <v>22</v>
      </c>
      <c r="I10" s="1854" t="s">
        <v>817</v>
      </c>
    </row>
    <row customHeight="1" ht="11.25">
      <c r="A11" s="1854" t="s">
        <v>2274</v>
      </c>
      <c r="B11" s="1854" t="s">
        <v>16</v>
      </c>
      <c r="C11" s="1854" t="s">
        <v>2311</v>
      </c>
      <c r="D11" s="1854" t="s">
        <v>2312</v>
      </c>
      <c r="E11" s="1854" t="s">
        <v>2313</v>
      </c>
      <c r="F11" s="1854" t="s">
        <v>2296</v>
      </c>
      <c r="G11" s="1854" t="s">
        <v>22</v>
      </c>
      <c r="H11" s="1854" t="s">
        <v>22</v>
      </c>
      <c r="I11" s="1854" t="s">
        <v>817</v>
      </c>
    </row>
    <row customHeight="1" ht="11.25">
      <c r="A12" s="1854" t="s">
        <v>2274</v>
      </c>
      <c r="B12" s="1854" t="s">
        <v>16</v>
      </c>
      <c r="C12" s="1854" t="s">
        <v>2314</v>
      </c>
      <c r="D12" s="1854" t="s">
        <v>2315</v>
      </c>
      <c r="E12" s="1854" t="s">
        <v>2316</v>
      </c>
      <c r="F12" s="1854" t="s">
        <v>2317</v>
      </c>
      <c r="G12" s="1854" t="s">
        <v>22</v>
      </c>
      <c r="H12" s="1854" t="s">
        <v>22</v>
      </c>
      <c r="I12" s="1854" t="s">
        <v>817</v>
      </c>
    </row>
    <row customHeight="1" ht="11.25">
      <c r="A13" s="1854" t="s">
        <v>2274</v>
      </c>
      <c r="B13" s="1854" t="s">
        <v>16</v>
      </c>
      <c r="C13" s="1854" t="s">
        <v>2318</v>
      </c>
      <c r="D13" s="1854" t="s">
        <v>2319</v>
      </c>
      <c r="E13" s="1854" t="s">
        <v>2320</v>
      </c>
      <c r="F13" s="1854" t="s">
        <v>2283</v>
      </c>
      <c r="G13" s="1854" t="s">
        <v>2321</v>
      </c>
      <c r="H13" s="1854" t="s">
        <v>22</v>
      </c>
      <c r="I13" s="1854" t="s">
        <v>817</v>
      </c>
    </row>
    <row customHeight="1" ht="11.25">
      <c r="A14" s="1854" t="s">
        <v>2274</v>
      </c>
      <c r="B14" s="1854" t="s">
        <v>16</v>
      </c>
      <c r="C14" s="1854" t="s">
        <v>2322</v>
      </c>
      <c r="D14" s="1854" t="s">
        <v>2323</v>
      </c>
      <c r="E14" s="1854" t="s">
        <v>2324</v>
      </c>
      <c r="F14" s="1854" t="s">
        <v>2307</v>
      </c>
      <c r="G14" s="1854" t="s">
        <v>22</v>
      </c>
      <c r="H14" s="1854" t="s">
        <v>22</v>
      </c>
      <c r="I14" s="1854" t="s">
        <v>817</v>
      </c>
    </row>
    <row customHeight="1" ht="11.25">
      <c r="A15" s="1854" t="s">
        <v>2274</v>
      </c>
      <c r="B15" s="1854" t="s">
        <v>16</v>
      </c>
      <c r="C15" s="1854" t="s">
        <v>2325</v>
      </c>
      <c r="D15" s="1854" t="s">
        <v>2326</v>
      </c>
      <c r="E15" s="1854" t="s">
        <v>2324</v>
      </c>
      <c r="F15" s="1854" t="s">
        <v>2327</v>
      </c>
      <c r="G15" s="1854" t="s">
        <v>2328</v>
      </c>
      <c r="H15" s="1854" t="s">
        <v>22</v>
      </c>
      <c r="I15" s="1854" t="s">
        <v>817</v>
      </c>
    </row>
    <row customHeight="1" ht="11.25">
      <c r="A16" s="1854" t="s">
        <v>2274</v>
      </c>
      <c r="B16" s="1854" t="s">
        <v>16</v>
      </c>
      <c r="C16" s="1854" t="s">
        <v>2329</v>
      </c>
      <c r="D16" s="1854" t="s">
        <v>2330</v>
      </c>
      <c r="E16" s="1854" t="s">
        <v>2324</v>
      </c>
      <c r="F16" s="1854" t="s">
        <v>2317</v>
      </c>
      <c r="G16" s="1854" t="s">
        <v>22</v>
      </c>
      <c r="H16" s="1854" t="s">
        <v>22</v>
      </c>
      <c r="I16" s="1854" t="s">
        <v>817</v>
      </c>
    </row>
    <row customHeight="1" ht="11.25">
      <c r="A17" s="1854" t="s">
        <v>2274</v>
      </c>
      <c r="B17" s="1854" t="s">
        <v>16</v>
      </c>
      <c r="C17" s="1854" t="s">
        <v>2331</v>
      </c>
      <c r="D17" s="1854" t="s">
        <v>2332</v>
      </c>
      <c r="E17" s="1854" t="s">
        <v>2324</v>
      </c>
      <c r="F17" s="1854" t="s">
        <v>2333</v>
      </c>
      <c r="G17" s="1854" t="s">
        <v>2334</v>
      </c>
      <c r="H17" s="1854" t="s">
        <v>22</v>
      </c>
      <c r="I17" s="1854" t="s">
        <v>817</v>
      </c>
    </row>
    <row customHeight="1" ht="11.25">
      <c r="A18" s="1854" t="s">
        <v>2274</v>
      </c>
      <c r="B18" s="1854" t="s">
        <v>16</v>
      </c>
      <c r="C18" s="1854" t="s">
        <v>2335</v>
      </c>
      <c r="D18" s="1854" t="s">
        <v>2336</v>
      </c>
      <c r="E18" s="1854" t="s">
        <v>2324</v>
      </c>
      <c r="F18" s="1854" t="s">
        <v>2337</v>
      </c>
      <c r="G18" s="1854" t="s">
        <v>2338</v>
      </c>
      <c r="H18" s="1854" t="s">
        <v>22</v>
      </c>
      <c r="I18" s="1854" t="s">
        <v>817</v>
      </c>
    </row>
    <row customHeight="1" ht="11.25">
      <c r="A19" s="1854" t="s">
        <v>2274</v>
      </c>
      <c r="B19" s="1854" t="s">
        <v>16</v>
      </c>
      <c r="C19" s="1854" t="s">
        <v>2339</v>
      </c>
      <c r="D19" s="1854" t="s">
        <v>2340</v>
      </c>
      <c r="E19" s="1854" t="s">
        <v>2324</v>
      </c>
      <c r="F19" s="1854" t="s">
        <v>2341</v>
      </c>
      <c r="G19" s="1854" t="s">
        <v>22</v>
      </c>
      <c r="H19" s="1854" t="s">
        <v>22</v>
      </c>
      <c r="I19" s="1854" t="s">
        <v>817</v>
      </c>
    </row>
    <row customHeight="1" ht="11.25">
      <c r="A20" s="1854" t="s">
        <v>2274</v>
      </c>
      <c r="B20" s="1854" t="s">
        <v>16</v>
      </c>
      <c r="C20" s="1854" t="s">
        <v>2342</v>
      </c>
      <c r="D20" s="1854" t="s">
        <v>2343</v>
      </c>
      <c r="E20" s="1854" t="s">
        <v>2324</v>
      </c>
      <c r="F20" s="1854" t="s">
        <v>2344</v>
      </c>
      <c r="G20" s="1854" t="s">
        <v>22</v>
      </c>
      <c r="H20" s="1854" t="s">
        <v>22</v>
      </c>
      <c r="I20" s="1854" t="s">
        <v>817</v>
      </c>
    </row>
    <row customHeight="1" ht="11.25">
      <c r="A21" s="1854" t="s">
        <v>2274</v>
      </c>
      <c r="B21" s="1854" t="s">
        <v>16</v>
      </c>
      <c r="C21" s="1854" t="s">
        <v>2345</v>
      </c>
      <c r="D21" s="1854" t="s">
        <v>2346</v>
      </c>
      <c r="E21" s="1854" t="s">
        <v>2324</v>
      </c>
      <c r="F21" s="1854" t="s">
        <v>2347</v>
      </c>
      <c r="G21" s="1854" t="s">
        <v>22</v>
      </c>
      <c r="H21" s="1854" t="s">
        <v>22</v>
      </c>
      <c r="I21" s="1854" t="s">
        <v>817</v>
      </c>
    </row>
    <row customHeight="1" ht="11.25">
      <c r="A22" s="1854" t="s">
        <v>2274</v>
      </c>
      <c r="B22" s="1854" t="s">
        <v>16</v>
      </c>
      <c r="C22" s="1854" t="s">
        <v>2348</v>
      </c>
      <c r="D22" s="1854" t="s">
        <v>2349</v>
      </c>
      <c r="E22" s="1854" t="s">
        <v>2324</v>
      </c>
      <c r="F22" s="1854" t="s">
        <v>2350</v>
      </c>
      <c r="G22" s="1854" t="s">
        <v>2351</v>
      </c>
      <c r="H22" s="1854" t="s">
        <v>22</v>
      </c>
      <c r="I22" s="1854" t="s">
        <v>817</v>
      </c>
    </row>
    <row customHeight="1" ht="11.25">
      <c r="A23" s="1854" t="s">
        <v>2274</v>
      </c>
      <c r="B23" s="1854" t="s">
        <v>16</v>
      </c>
      <c r="C23" s="1854" t="s">
        <v>2352</v>
      </c>
      <c r="D23" s="1854" t="s">
        <v>2353</v>
      </c>
      <c r="E23" s="1854" t="s">
        <v>2354</v>
      </c>
      <c r="F23" s="1854" t="s">
        <v>2355</v>
      </c>
      <c r="G23" s="1854" t="s">
        <v>22</v>
      </c>
      <c r="H23" s="1854" t="s">
        <v>22</v>
      </c>
      <c r="I23" s="1854" t="s">
        <v>817</v>
      </c>
    </row>
    <row customHeight="1" ht="11.25">
      <c r="A24" s="1854" t="s">
        <v>2274</v>
      </c>
      <c r="B24" s="1854" t="s">
        <v>16</v>
      </c>
      <c r="C24" s="1854" t="s">
        <v>2356</v>
      </c>
      <c r="D24" s="1854" t="s">
        <v>2357</v>
      </c>
      <c r="E24" s="1854" t="s">
        <v>2358</v>
      </c>
      <c r="F24" s="1854" t="s">
        <v>2307</v>
      </c>
      <c r="G24" s="1854" t="s">
        <v>22</v>
      </c>
      <c r="H24" s="1854" t="s">
        <v>22</v>
      </c>
      <c r="I24" s="1854" t="s">
        <v>817</v>
      </c>
    </row>
    <row customHeight="1" ht="11.25">
      <c r="A25" s="1854" t="s">
        <v>2274</v>
      </c>
      <c r="B25" s="1854" t="s">
        <v>16</v>
      </c>
      <c r="C25" s="1854" t="s">
        <v>2359</v>
      </c>
      <c r="D25" s="1854" t="s">
        <v>2360</v>
      </c>
      <c r="E25" s="1854" t="s">
        <v>2354</v>
      </c>
      <c r="F25" s="1854" t="s">
        <v>2361</v>
      </c>
      <c r="G25" s="1854" t="s">
        <v>22</v>
      </c>
      <c r="H25" s="1854" t="s">
        <v>22</v>
      </c>
      <c r="I25" s="1854" t="s">
        <v>817</v>
      </c>
    </row>
    <row customHeight="1" ht="11.25">
      <c r="A26" s="1854" t="s">
        <v>2274</v>
      </c>
      <c r="B26" s="1854" t="s">
        <v>16</v>
      </c>
      <c r="C26" s="1854" t="s">
        <v>22</v>
      </c>
      <c r="D26" s="1854" t="s">
        <v>2362</v>
      </c>
      <c r="E26" s="1854" t="s">
        <v>2363</v>
      </c>
      <c r="F26" s="1854" t="s">
        <v>2307</v>
      </c>
      <c r="G26" s="1854" t="s">
        <v>22</v>
      </c>
      <c r="H26" s="1854" t="s">
        <v>22</v>
      </c>
      <c r="I26" s="1854" t="s">
        <v>817</v>
      </c>
    </row>
    <row customHeight="1" ht="11.25">
      <c r="A27" s="1854" t="s">
        <v>2274</v>
      </c>
      <c r="B27" s="1854" t="s">
        <v>16</v>
      </c>
      <c r="C27" s="1854" t="s">
        <v>2364</v>
      </c>
      <c r="D27" s="1854" t="s">
        <v>2365</v>
      </c>
      <c r="E27" s="1854" t="s">
        <v>2366</v>
      </c>
      <c r="F27" s="1854" t="s">
        <v>2317</v>
      </c>
      <c r="G27" s="1854" t="s">
        <v>2367</v>
      </c>
      <c r="H27" s="1854" t="s">
        <v>22</v>
      </c>
      <c r="I27" s="1854" t="s">
        <v>817</v>
      </c>
    </row>
    <row customHeight="1" ht="11.25">
      <c r="A28" s="1854" t="s">
        <v>2274</v>
      </c>
      <c r="B28" s="1854" t="s">
        <v>16</v>
      </c>
      <c r="C28" s="1854" t="s">
        <v>2368</v>
      </c>
      <c r="D28" s="1854" t="s">
        <v>2369</v>
      </c>
      <c r="E28" s="1854" t="s">
        <v>2370</v>
      </c>
      <c r="F28" s="1854" t="s">
        <v>2371</v>
      </c>
      <c r="G28" s="1854" t="s">
        <v>22</v>
      </c>
      <c r="H28" s="1854" t="s">
        <v>22</v>
      </c>
      <c r="I28" s="1854" t="s">
        <v>817</v>
      </c>
    </row>
    <row customHeight="1" ht="11.25">
      <c r="A29" s="1854" t="s">
        <v>2274</v>
      </c>
      <c r="B29" s="1854" t="s">
        <v>16</v>
      </c>
      <c r="C29" s="1854" t="s">
        <v>2372</v>
      </c>
      <c r="D29" s="1854" t="s">
        <v>2373</v>
      </c>
      <c r="E29" s="1854" t="s">
        <v>2374</v>
      </c>
      <c r="F29" s="1854" t="s">
        <v>2375</v>
      </c>
      <c r="G29" s="1854" t="s">
        <v>22</v>
      </c>
      <c r="H29" s="1854" t="s">
        <v>22</v>
      </c>
      <c r="I29" s="1854" t="s">
        <v>817</v>
      </c>
    </row>
    <row customHeight="1" ht="11.25">
      <c r="A30" s="1854" t="s">
        <v>2274</v>
      </c>
      <c r="B30" s="1854" t="s">
        <v>16</v>
      </c>
      <c r="C30" s="1854" t="s">
        <v>2376</v>
      </c>
      <c r="D30" s="1854" t="s">
        <v>2377</v>
      </c>
      <c r="E30" s="1854" t="s">
        <v>2378</v>
      </c>
      <c r="F30" s="1854" t="s">
        <v>2379</v>
      </c>
      <c r="G30" s="1854" t="s">
        <v>2380</v>
      </c>
      <c r="H30" s="1854" t="s">
        <v>22</v>
      </c>
      <c r="I30" s="1854" t="s">
        <v>817</v>
      </c>
    </row>
    <row customHeight="1" ht="11.25">
      <c r="A31" s="1854" t="s">
        <v>2274</v>
      </c>
      <c r="B31" s="1854" t="s">
        <v>16</v>
      </c>
      <c r="C31" s="1854" t="s">
        <v>2381</v>
      </c>
      <c r="D31" s="1854" t="s">
        <v>2382</v>
      </c>
      <c r="E31" s="1854" t="s">
        <v>2383</v>
      </c>
      <c r="F31" s="1854" t="s">
        <v>2384</v>
      </c>
      <c r="G31" s="1854" t="s">
        <v>2385</v>
      </c>
      <c r="H31" s="1854" t="s">
        <v>22</v>
      </c>
      <c r="I31" s="1854" t="s">
        <v>817</v>
      </c>
    </row>
    <row customHeight="1" ht="11.25">
      <c r="A32" s="1854" t="s">
        <v>2274</v>
      </c>
      <c r="B32" s="1854" t="s">
        <v>16</v>
      </c>
      <c r="C32" s="1854" t="s">
        <v>2386</v>
      </c>
      <c r="D32" s="1854" t="s">
        <v>2387</v>
      </c>
      <c r="E32" s="1854" t="s">
        <v>2354</v>
      </c>
      <c r="F32" s="1854" t="s">
        <v>2388</v>
      </c>
      <c r="G32" s="1854" t="s">
        <v>22</v>
      </c>
      <c r="H32" s="1854" t="s">
        <v>22</v>
      </c>
      <c r="I32" s="1854" t="s">
        <v>817</v>
      </c>
    </row>
    <row customHeight="1" ht="11.25">
      <c r="A33" s="1854" t="s">
        <v>2274</v>
      </c>
      <c r="B33" s="1854" t="s">
        <v>16</v>
      </c>
      <c r="C33" s="1854" t="s">
        <v>2389</v>
      </c>
      <c r="D33" s="1854" t="s">
        <v>2390</v>
      </c>
      <c r="E33" s="1854" t="s">
        <v>2277</v>
      </c>
      <c r="F33" s="1854" t="s">
        <v>2350</v>
      </c>
      <c r="G33" s="1854" t="s">
        <v>22</v>
      </c>
      <c r="H33" s="1854" t="s">
        <v>22</v>
      </c>
      <c r="I33" s="1854" t="s">
        <v>817</v>
      </c>
    </row>
    <row customHeight="1" ht="11.25">
      <c r="A34" s="1854" t="s">
        <v>2274</v>
      </c>
      <c r="B34" s="1854" t="s">
        <v>16</v>
      </c>
      <c r="C34" s="1854" t="s">
        <v>2391</v>
      </c>
      <c r="D34" s="1854" t="s">
        <v>2392</v>
      </c>
      <c r="E34" s="1854" t="s">
        <v>2393</v>
      </c>
      <c r="F34" s="1854" t="s">
        <v>2394</v>
      </c>
      <c r="G34" s="1854" t="s">
        <v>22</v>
      </c>
      <c r="H34" s="1854" t="s">
        <v>22</v>
      </c>
      <c r="I34" s="1854" t="s">
        <v>817</v>
      </c>
    </row>
    <row customHeight="1" ht="11.25">
      <c r="A35" s="1854" t="s">
        <v>2274</v>
      </c>
      <c r="B35" s="1854" t="s">
        <v>16</v>
      </c>
      <c r="C35" s="1854" t="s">
        <v>2395</v>
      </c>
      <c r="D35" s="1854" t="s">
        <v>2396</v>
      </c>
      <c r="E35" s="1854" t="s">
        <v>2370</v>
      </c>
      <c r="F35" s="1854" t="s">
        <v>2384</v>
      </c>
      <c r="G35" s="1854" t="s">
        <v>22</v>
      </c>
      <c r="H35" s="1854" t="s">
        <v>22</v>
      </c>
      <c r="I35" s="1854" t="s">
        <v>817</v>
      </c>
    </row>
    <row customHeight="1" ht="11.25">
      <c r="A36" s="1854" t="s">
        <v>2274</v>
      </c>
      <c r="B36" s="1854" t="s">
        <v>16</v>
      </c>
      <c r="C36" s="1854" t="s">
        <v>2397</v>
      </c>
      <c r="D36" s="1854" t="s">
        <v>2398</v>
      </c>
      <c r="E36" s="1854" t="s">
        <v>2399</v>
      </c>
      <c r="F36" s="1854" t="s">
        <v>2375</v>
      </c>
      <c r="G36" s="1854" t="s">
        <v>22</v>
      </c>
      <c r="H36" s="1854" t="s">
        <v>22</v>
      </c>
      <c r="I36" s="1854" t="s">
        <v>817</v>
      </c>
    </row>
    <row customHeight="1" ht="11.25">
      <c r="A37" s="1854" t="s">
        <v>2274</v>
      </c>
      <c r="B37" s="1854" t="s">
        <v>16</v>
      </c>
      <c r="C37" s="1854" t="s">
        <v>2400</v>
      </c>
      <c r="D37" s="1854" t="s">
        <v>2401</v>
      </c>
      <c r="E37" s="1854" t="s">
        <v>2402</v>
      </c>
      <c r="F37" s="1854" t="s">
        <v>2403</v>
      </c>
      <c r="G37" s="1854" t="s">
        <v>2404</v>
      </c>
      <c r="H37" s="1854" t="s">
        <v>22</v>
      </c>
      <c r="I37" s="1854" t="s">
        <v>817</v>
      </c>
    </row>
    <row customHeight="1" ht="11.25">
      <c r="A38" s="1854" t="s">
        <v>2274</v>
      </c>
      <c r="B38" s="1854" t="s">
        <v>16</v>
      </c>
      <c r="C38" s="1854" t="s">
        <v>2405</v>
      </c>
      <c r="D38" s="1854" t="s">
        <v>2406</v>
      </c>
      <c r="E38" s="1854" t="s">
        <v>2407</v>
      </c>
      <c r="F38" s="1854" t="s">
        <v>2375</v>
      </c>
      <c r="G38" s="1854" t="s">
        <v>22</v>
      </c>
      <c r="H38" s="1854" t="s">
        <v>22</v>
      </c>
      <c r="I38" s="1854" t="s">
        <v>817</v>
      </c>
    </row>
    <row customHeight="1" ht="11.25">
      <c r="A39" s="1854" t="s">
        <v>2274</v>
      </c>
      <c r="B39" s="1854" t="s">
        <v>16</v>
      </c>
      <c r="C39" s="1854" t="s">
        <v>2408</v>
      </c>
      <c r="D39" s="1854" t="s">
        <v>2409</v>
      </c>
      <c r="E39" s="1854" t="s">
        <v>2410</v>
      </c>
      <c r="F39" s="1854" t="s">
        <v>2296</v>
      </c>
      <c r="G39" s="1854" t="s">
        <v>22</v>
      </c>
      <c r="H39" s="1854" t="s">
        <v>22</v>
      </c>
      <c r="I39" s="1854" t="s">
        <v>817</v>
      </c>
    </row>
    <row customHeight="1" ht="11.25">
      <c r="A40" s="1854" t="s">
        <v>2274</v>
      </c>
      <c r="B40" s="1854" t="s">
        <v>16</v>
      </c>
      <c r="C40" s="1854" t="s">
        <v>2411</v>
      </c>
      <c r="D40" s="1854" t="s">
        <v>2412</v>
      </c>
      <c r="E40" s="1854" t="s">
        <v>2413</v>
      </c>
      <c r="F40" s="1854" t="s">
        <v>2414</v>
      </c>
      <c r="G40" s="1854" t="s">
        <v>22</v>
      </c>
      <c r="H40" s="1854" t="s">
        <v>22</v>
      </c>
      <c r="I40" s="1854" t="s">
        <v>817</v>
      </c>
    </row>
    <row customHeight="1" ht="11.25">
      <c r="A41" s="1854" t="s">
        <v>2274</v>
      </c>
      <c r="B41" s="1854" t="s">
        <v>16</v>
      </c>
      <c r="C41" s="1854" t="s">
        <v>2415</v>
      </c>
      <c r="D41" s="1854" t="s">
        <v>2416</v>
      </c>
      <c r="E41" s="1854" t="s">
        <v>2417</v>
      </c>
      <c r="F41" s="1854" t="s">
        <v>2296</v>
      </c>
      <c r="G41" s="1854" t="s">
        <v>22</v>
      </c>
      <c r="H41" s="1854" t="s">
        <v>22</v>
      </c>
      <c r="I41" s="1854" t="s">
        <v>817</v>
      </c>
    </row>
    <row customHeight="1" ht="11.25">
      <c r="A42" s="1854" t="s">
        <v>2274</v>
      </c>
      <c r="B42" s="1854" t="s">
        <v>16</v>
      </c>
      <c r="C42" s="1854" t="s">
        <v>2418</v>
      </c>
      <c r="D42" s="1854" t="s">
        <v>2419</v>
      </c>
      <c r="E42" s="1854" t="s">
        <v>2420</v>
      </c>
      <c r="F42" s="1854" t="s">
        <v>2421</v>
      </c>
      <c r="G42" s="1854" t="s">
        <v>22</v>
      </c>
      <c r="H42" s="1854" t="s">
        <v>22</v>
      </c>
      <c r="I42" s="1854" t="s">
        <v>817</v>
      </c>
    </row>
    <row customHeight="1" ht="11.25">
      <c r="A43" s="1854" t="s">
        <v>2274</v>
      </c>
      <c r="B43" s="1854" t="s">
        <v>16</v>
      </c>
      <c r="C43" s="1854" t="s">
        <v>2422</v>
      </c>
      <c r="D43" s="1854" t="s">
        <v>2423</v>
      </c>
      <c r="E43" s="1854" t="s">
        <v>2354</v>
      </c>
      <c r="F43" s="1854" t="s">
        <v>2414</v>
      </c>
      <c r="G43" s="1854" t="s">
        <v>2424</v>
      </c>
      <c r="H43" s="1854" t="s">
        <v>22</v>
      </c>
      <c r="I43" s="1854" t="s">
        <v>817</v>
      </c>
    </row>
    <row customHeight="1" ht="11.25">
      <c r="A44" s="1854" t="s">
        <v>2274</v>
      </c>
      <c r="B44" s="1854" t="s">
        <v>16</v>
      </c>
      <c r="C44" s="1854" t="s">
        <v>2425</v>
      </c>
      <c r="D44" s="1854" t="s">
        <v>2426</v>
      </c>
      <c r="E44" s="1854" t="s">
        <v>2427</v>
      </c>
      <c r="F44" s="1854" t="s">
        <v>2283</v>
      </c>
      <c r="G44" s="1854" t="s">
        <v>2428</v>
      </c>
      <c r="H44" s="1854" t="s">
        <v>22</v>
      </c>
      <c r="I44" s="1854" t="s">
        <v>817</v>
      </c>
    </row>
    <row customHeight="1" ht="11.25">
      <c r="A45" s="1854" t="s">
        <v>2274</v>
      </c>
      <c r="B45" s="1854" t="s">
        <v>16</v>
      </c>
      <c r="C45" s="1854" t="s">
        <v>2429</v>
      </c>
      <c r="D45" s="1854" t="s">
        <v>2430</v>
      </c>
      <c r="E45" s="1854" t="s">
        <v>2431</v>
      </c>
      <c r="F45" s="1854" t="s">
        <v>2432</v>
      </c>
      <c r="G45" s="1854" t="s">
        <v>22</v>
      </c>
      <c r="H45" s="1854" t="s">
        <v>22</v>
      </c>
      <c r="I45" s="1854" t="s">
        <v>817</v>
      </c>
    </row>
    <row customHeight="1" ht="11.25">
      <c r="A46" s="1854" t="s">
        <v>2274</v>
      </c>
      <c r="B46" s="1854" t="s">
        <v>16</v>
      </c>
      <c r="C46" s="1854" t="s">
        <v>2433</v>
      </c>
      <c r="D46" s="1854" t="s">
        <v>2434</v>
      </c>
      <c r="E46" s="1854" t="s">
        <v>2435</v>
      </c>
      <c r="F46" s="1854" t="s">
        <v>2436</v>
      </c>
      <c r="G46" s="1854" t="s">
        <v>2437</v>
      </c>
      <c r="H46" s="1854" t="s">
        <v>22</v>
      </c>
      <c r="I46" s="1854" t="s">
        <v>817</v>
      </c>
    </row>
    <row customHeight="1" ht="11.25">
      <c r="A47" s="1854" t="s">
        <v>2274</v>
      </c>
      <c r="B47" s="1854" t="s">
        <v>16</v>
      </c>
      <c r="C47" s="1854" t="s">
        <v>2438</v>
      </c>
      <c r="D47" s="1854" t="s">
        <v>2439</v>
      </c>
      <c r="E47" s="1854" t="s">
        <v>2440</v>
      </c>
      <c r="F47" s="1854" t="s">
        <v>2292</v>
      </c>
      <c r="G47" s="1854" t="s">
        <v>2328</v>
      </c>
      <c r="H47" s="1854" t="s">
        <v>22</v>
      </c>
      <c r="I47" s="1854" t="s">
        <v>817</v>
      </c>
    </row>
    <row customHeight="1" ht="11.25">
      <c r="A48" s="1854" t="s">
        <v>2274</v>
      </c>
      <c r="B48" s="1854" t="s">
        <v>16</v>
      </c>
      <c r="C48" s="1854" t="s">
        <v>2441</v>
      </c>
      <c r="D48" s="1854" t="s">
        <v>2442</v>
      </c>
      <c r="E48" s="1854" t="s">
        <v>2443</v>
      </c>
      <c r="F48" s="1854" t="s">
        <v>2296</v>
      </c>
      <c r="G48" s="1854" t="s">
        <v>22</v>
      </c>
      <c r="H48" s="1854" t="s">
        <v>22</v>
      </c>
      <c r="I48" s="1854" t="s">
        <v>817</v>
      </c>
    </row>
    <row customHeight="1" ht="11.25">
      <c r="A49" s="1854" t="s">
        <v>2274</v>
      </c>
      <c r="B49" s="1854" t="s">
        <v>16</v>
      </c>
      <c r="C49" s="1854" t="s">
        <v>2444</v>
      </c>
      <c r="D49" s="1854" t="s">
        <v>2445</v>
      </c>
      <c r="E49" s="1854" t="s">
        <v>2446</v>
      </c>
      <c r="F49" s="1854" t="s">
        <v>2296</v>
      </c>
      <c r="G49" s="1854" t="s">
        <v>2447</v>
      </c>
      <c r="H49" s="1854" t="s">
        <v>22</v>
      </c>
      <c r="I49" s="1854" t="s">
        <v>817</v>
      </c>
    </row>
    <row customHeight="1" ht="11.25">
      <c r="A50" s="1854" t="s">
        <v>2274</v>
      </c>
      <c r="B50" s="1854" t="s">
        <v>16</v>
      </c>
      <c r="C50" s="1854" t="s">
        <v>2448</v>
      </c>
      <c r="D50" s="1854" t="s">
        <v>2449</v>
      </c>
      <c r="E50" s="1854" t="s">
        <v>2450</v>
      </c>
      <c r="F50" s="1854" t="s">
        <v>2283</v>
      </c>
      <c r="G50" s="1854" t="s">
        <v>2451</v>
      </c>
      <c r="H50" s="1854" t="s">
        <v>22</v>
      </c>
      <c r="I50" s="1854" t="s">
        <v>817</v>
      </c>
    </row>
    <row customHeight="1" ht="11.25">
      <c r="A51" s="1854" t="s">
        <v>2274</v>
      </c>
      <c r="B51" s="1854" t="s">
        <v>16</v>
      </c>
      <c r="C51" s="1854" t="s">
        <v>2452</v>
      </c>
      <c r="D51" s="1854" t="s">
        <v>2453</v>
      </c>
      <c r="E51" s="1854" t="s">
        <v>2454</v>
      </c>
      <c r="F51" s="1854" t="s">
        <v>2283</v>
      </c>
      <c r="G51" s="1854" t="s">
        <v>22</v>
      </c>
      <c r="H51" s="1854" t="s">
        <v>22</v>
      </c>
      <c r="I51" s="1854" t="s">
        <v>817</v>
      </c>
    </row>
    <row customHeight="1" ht="11.25">
      <c r="A52" s="1854" t="s">
        <v>2274</v>
      </c>
      <c r="B52" s="1854" t="s">
        <v>16</v>
      </c>
      <c r="C52" s="1854" t="s">
        <v>2455</v>
      </c>
      <c r="D52" s="1854" t="s">
        <v>2456</v>
      </c>
      <c r="E52" s="1854" t="s">
        <v>2457</v>
      </c>
      <c r="F52" s="1854" t="s">
        <v>2307</v>
      </c>
      <c r="G52" s="1854" t="s">
        <v>2458</v>
      </c>
      <c r="H52" s="1854" t="s">
        <v>22</v>
      </c>
      <c r="I52" s="1854" t="s">
        <v>817</v>
      </c>
    </row>
    <row customHeight="1" ht="11.25">
      <c r="A53" s="1854" t="s">
        <v>2274</v>
      </c>
      <c r="B53" s="1854" t="s">
        <v>16</v>
      </c>
      <c r="C53" s="1854" t="s">
        <v>2459</v>
      </c>
      <c r="D53" s="1854" t="s">
        <v>2460</v>
      </c>
      <c r="E53" s="1854" t="s">
        <v>2461</v>
      </c>
      <c r="F53" s="1854" t="s">
        <v>2414</v>
      </c>
      <c r="G53" s="1854" t="s">
        <v>22</v>
      </c>
      <c r="H53" s="1854" t="s">
        <v>22</v>
      </c>
      <c r="I53" s="1854" t="s">
        <v>817</v>
      </c>
    </row>
    <row customHeight="1" ht="11.25">
      <c r="A54" s="1854" t="s">
        <v>2274</v>
      </c>
      <c r="B54" s="1854" t="s">
        <v>16</v>
      </c>
      <c r="C54" s="1854" t="s">
        <v>2462</v>
      </c>
      <c r="D54" s="1854" t="s">
        <v>2463</v>
      </c>
      <c r="E54" s="1854" t="s">
        <v>2464</v>
      </c>
      <c r="F54" s="1854" t="s">
        <v>2292</v>
      </c>
      <c r="G54" s="1854" t="s">
        <v>22</v>
      </c>
      <c r="H54" s="1854" t="s">
        <v>22</v>
      </c>
      <c r="I54" s="1854" t="s">
        <v>817</v>
      </c>
    </row>
    <row customHeight="1" ht="11.25">
      <c r="A55" s="1854" t="s">
        <v>2274</v>
      </c>
      <c r="B55" s="1854" t="s">
        <v>16</v>
      </c>
      <c r="C55" s="1854" t="s">
        <v>2465</v>
      </c>
      <c r="D55" s="1854" t="s">
        <v>2466</v>
      </c>
      <c r="E55" s="1854" t="s">
        <v>2467</v>
      </c>
      <c r="F55" s="1854" t="s">
        <v>2468</v>
      </c>
      <c r="G55" s="1854" t="s">
        <v>22</v>
      </c>
      <c r="H55" s="1854" t="s">
        <v>22</v>
      </c>
      <c r="I55" s="1854" t="s">
        <v>817</v>
      </c>
    </row>
    <row customHeight="1" ht="11.25">
      <c r="A56" s="1854" t="s">
        <v>2274</v>
      </c>
      <c r="B56" s="1854" t="s">
        <v>16</v>
      </c>
      <c r="C56" s="1854" t="s">
        <v>2469</v>
      </c>
      <c r="D56" s="1854" t="s">
        <v>2470</v>
      </c>
      <c r="E56" s="1854" t="s">
        <v>2471</v>
      </c>
      <c r="F56" s="1854" t="s">
        <v>2292</v>
      </c>
      <c r="G56" s="1854" t="s">
        <v>22</v>
      </c>
      <c r="H56" s="1854" t="s">
        <v>22</v>
      </c>
      <c r="I56" s="1854" t="s">
        <v>817</v>
      </c>
    </row>
    <row customHeight="1" ht="11.25">
      <c r="A57" s="1854" t="s">
        <v>2274</v>
      </c>
      <c r="B57" s="1854" t="s">
        <v>16</v>
      </c>
      <c r="C57" s="1854" t="s">
        <v>2472</v>
      </c>
      <c r="D57" s="1854" t="s">
        <v>2473</v>
      </c>
      <c r="E57" s="1854" t="s">
        <v>2474</v>
      </c>
      <c r="F57" s="1854" t="s">
        <v>2296</v>
      </c>
      <c r="G57" s="1854" t="s">
        <v>22</v>
      </c>
      <c r="H57" s="1854" t="s">
        <v>22</v>
      </c>
      <c r="I57" s="1854" t="s">
        <v>817</v>
      </c>
    </row>
    <row customHeight="1" ht="11.25">
      <c r="A58" s="1854" t="s">
        <v>2274</v>
      </c>
      <c r="B58" s="1854" t="s">
        <v>16</v>
      </c>
      <c r="C58" s="1854" t="s">
        <v>2475</v>
      </c>
      <c r="D58" s="1854" t="s">
        <v>2476</v>
      </c>
      <c r="E58" s="1854" t="s">
        <v>2477</v>
      </c>
      <c r="F58" s="1854" t="s">
        <v>2468</v>
      </c>
      <c r="G58" s="1854" t="s">
        <v>22</v>
      </c>
      <c r="H58" s="1854" t="s">
        <v>22</v>
      </c>
      <c r="I58" s="1854" t="s">
        <v>817</v>
      </c>
    </row>
    <row customHeight="1" ht="11.25">
      <c r="A59" s="1854" t="s">
        <v>2274</v>
      </c>
      <c r="B59" s="1854" t="s">
        <v>16</v>
      </c>
      <c r="C59" s="1854" t="s">
        <v>2478</v>
      </c>
      <c r="D59" s="1854" t="s">
        <v>2479</v>
      </c>
      <c r="E59" s="1854" t="s">
        <v>2480</v>
      </c>
      <c r="F59" s="1854" t="s">
        <v>2481</v>
      </c>
      <c r="G59" s="1854" t="s">
        <v>2482</v>
      </c>
      <c r="H59" s="1854" t="s">
        <v>22</v>
      </c>
      <c r="I59" s="1854" t="s">
        <v>817</v>
      </c>
    </row>
    <row customHeight="1" ht="11.25">
      <c r="A60" s="1854" t="s">
        <v>2274</v>
      </c>
      <c r="B60" s="1854" t="s">
        <v>16</v>
      </c>
      <c r="C60" s="1854" t="s">
        <v>2483</v>
      </c>
      <c r="D60" s="1854" t="s">
        <v>2484</v>
      </c>
      <c r="E60" s="1854" t="s">
        <v>2485</v>
      </c>
      <c r="F60" s="1854" t="s">
        <v>2486</v>
      </c>
      <c r="G60" s="1854" t="s">
        <v>2487</v>
      </c>
      <c r="H60" s="1854" t="s">
        <v>22</v>
      </c>
      <c r="I60" s="1854" t="s">
        <v>817</v>
      </c>
    </row>
    <row customHeight="1" ht="11.25">
      <c r="A61" s="1854" t="s">
        <v>2274</v>
      </c>
      <c r="B61" s="1854" t="s">
        <v>16</v>
      </c>
      <c r="C61" s="1854" t="s">
        <v>2488</v>
      </c>
      <c r="D61" s="1854" t="s">
        <v>2489</v>
      </c>
      <c r="E61" s="1854" t="s">
        <v>2490</v>
      </c>
      <c r="F61" s="1854" t="s">
        <v>2491</v>
      </c>
      <c r="G61" s="1854" t="s">
        <v>22</v>
      </c>
      <c r="H61" s="1854" t="s">
        <v>22</v>
      </c>
      <c r="I61" s="1854" t="s">
        <v>817</v>
      </c>
    </row>
    <row customHeight="1" ht="11.25">
      <c r="A62" s="1854" t="s">
        <v>2274</v>
      </c>
      <c r="B62" s="1854" t="s">
        <v>16</v>
      </c>
      <c r="C62" s="1854" t="s">
        <v>2492</v>
      </c>
      <c r="D62" s="1854" t="s">
        <v>2493</v>
      </c>
      <c r="E62" s="1854" t="s">
        <v>2420</v>
      </c>
      <c r="F62" s="1854" t="s">
        <v>2278</v>
      </c>
      <c r="G62" s="1854" t="s">
        <v>22</v>
      </c>
      <c r="H62" s="1854" t="s">
        <v>22</v>
      </c>
      <c r="I62" s="1854" t="s">
        <v>817</v>
      </c>
    </row>
    <row customHeight="1" ht="11.25">
      <c r="A63" s="1854" t="s">
        <v>2274</v>
      </c>
      <c r="B63" s="1854" t="s">
        <v>16</v>
      </c>
      <c r="C63" s="1854" t="s">
        <v>2494</v>
      </c>
      <c r="D63" s="1854" t="s">
        <v>2495</v>
      </c>
      <c r="E63" s="1854" t="s">
        <v>2383</v>
      </c>
      <c r="F63" s="1854" t="s">
        <v>2496</v>
      </c>
      <c r="G63" s="1854" t="s">
        <v>2497</v>
      </c>
      <c r="H63" s="1854" t="s">
        <v>22</v>
      </c>
      <c r="I63" s="1854" t="s">
        <v>817</v>
      </c>
    </row>
    <row customHeight="1" ht="11.25">
      <c r="A64" s="1854" t="s">
        <v>2274</v>
      </c>
      <c r="B64" s="1854" t="s">
        <v>16</v>
      </c>
      <c r="C64" s="1854" t="s">
        <v>2498</v>
      </c>
      <c r="D64" s="1854" t="s">
        <v>2499</v>
      </c>
      <c r="E64" s="1854" t="s">
        <v>2500</v>
      </c>
      <c r="F64" s="1854" t="s">
        <v>2491</v>
      </c>
      <c r="G64" s="1854" t="s">
        <v>22</v>
      </c>
      <c r="H64" s="1854" t="s">
        <v>22</v>
      </c>
      <c r="I64" s="1854" t="s">
        <v>817</v>
      </c>
    </row>
    <row customHeight="1" ht="11.25">
      <c r="A65" s="1854" t="s">
        <v>2274</v>
      </c>
      <c r="B65" s="1854" t="s">
        <v>16</v>
      </c>
      <c r="C65" s="1854" t="s">
        <v>2501</v>
      </c>
      <c r="D65" s="1854" t="s">
        <v>2502</v>
      </c>
      <c r="E65" s="1854" t="s">
        <v>2503</v>
      </c>
      <c r="F65" s="1854" t="s">
        <v>2292</v>
      </c>
      <c r="G65" s="1854" t="s">
        <v>22</v>
      </c>
      <c r="H65" s="1854" t="s">
        <v>22</v>
      </c>
      <c r="I65" s="1854" t="s">
        <v>817</v>
      </c>
    </row>
    <row customHeight="1" ht="11.25">
      <c r="A66" s="1854" t="s">
        <v>2274</v>
      </c>
      <c r="B66" s="1854" t="s">
        <v>16</v>
      </c>
      <c r="C66" s="1854" t="s">
        <v>2504</v>
      </c>
      <c r="D66" s="1854" t="s">
        <v>2505</v>
      </c>
      <c r="E66" s="1854" t="s">
        <v>2506</v>
      </c>
      <c r="F66" s="1854" t="s">
        <v>2507</v>
      </c>
      <c r="G66" s="1854" t="s">
        <v>22</v>
      </c>
      <c r="H66" s="1854" t="s">
        <v>22</v>
      </c>
      <c r="I66" s="1854" t="s">
        <v>817</v>
      </c>
    </row>
    <row customHeight="1" ht="11.25">
      <c r="A67" s="1854" t="s">
        <v>2274</v>
      </c>
      <c r="B67" s="1854" t="s">
        <v>16</v>
      </c>
      <c r="C67" s="1854" t="s">
        <v>2508</v>
      </c>
      <c r="D67" s="1854" t="s">
        <v>2509</v>
      </c>
      <c r="E67" s="1854" t="s">
        <v>2506</v>
      </c>
      <c r="F67" s="1854" t="s">
        <v>2510</v>
      </c>
      <c r="G67" s="1854" t="s">
        <v>22</v>
      </c>
      <c r="H67" s="1854" t="s">
        <v>22</v>
      </c>
      <c r="I67" s="1854" t="s">
        <v>817</v>
      </c>
    </row>
    <row customHeight="1" ht="11.25">
      <c r="A68" s="1854" t="s">
        <v>2274</v>
      </c>
      <c r="B68" s="1854" t="s">
        <v>16</v>
      </c>
      <c r="C68" s="1854" t="s">
        <v>2511</v>
      </c>
      <c r="D68" s="1854" t="s">
        <v>2512</v>
      </c>
      <c r="E68" s="1854" t="s">
        <v>2370</v>
      </c>
      <c r="F68" s="1854" t="s">
        <v>2513</v>
      </c>
      <c r="G68" s="1854" t="s">
        <v>22</v>
      </c>
      <c r="H68" s="1854" t="s">
        <v>22</v>
      </c>
      <c r="I68" s="1854" t="s">
        <v>817</v>
      </c>
    </row>
    <row customHeight="1" ht="11.25">
      <c r="A69" s="1854" t="s">
        <v>2274</v>
      </c>
      <c r="B69" s="1854" t="s">
        <v>16</v>
      </c>
      <c r="C69" s="1854" t="s">
        <v>2514</v>
      </c>
      <c r="D69" s="1854" t="s">
        <v>2515</v>
      </c>
      <c r="E69" s="1854" t="s">
        <v>2370</v>
      </c>
      <c r="F69" s="1854" t="s">
        <v>2516</v>
      </c>
      <c r="G69" s="1854" t="s">
        <v>22</v>
      </c>
      <c r="H69" s="1854" t="s">
        <v>22</v>
      </c>
      <c r="I69" s="1854" t="s">
        <v>817</v>
      </c>
    </row>
    <row customHeight="1" ht="11.25">
      <c r="A70" s="1854" t="s">
        <v>2274</v>
      </c>
      <c r="B70" s="1854" t="s">
        <v>16</v>
      </c>
      <c r="C70" s="1854" t="s">
        <v>2517</v>
      </c>
      <c r="D70" s="1854" t="s">
        <v>2518</v>
      </c>
      <c r="E70" s="1854" t="s">
        <v>2354</v>
      </c>
      <c r="F70" s="1854" t="s">
        <v>2421</v>
      </c>
      <c r="G70" s="1854" t="s">
        <v>22</v>
      </c>
      <c r="H70" s="1854" t="s">
        <v>22</v>
      </c>
      <c r="I70" s="1854" t="s">
        <v>817</v>
      </c>
    </row>
    <row customHeight="1" ht="11.25">
      <c r="A71" s="1854" t="s">
        <v>2274</v>
      </c>
      <c r="B71" s="1854" t="s">
        <v>16</v>
      </c>
      <c r="C71" s="1854" t="s">
        <v>2519</v>
      </c>
      <c r="D71" s="1854" t="s">
        <v>2520</v>
      </c>
      <c r="E71" s="1854" t="s">
        <v>2521</v>
      </c>
      <c r="F71" s="1854" t="s">
        <v>2522</v>
      </c>
      <c r="G71" s="1854" t="s">
        <v>22</v>
      </c>
      <c r="H71" s="1854" t="s">
        <v>22</v>
      </c>
      <c r="I71" s="1854" t="s">
        <v>817</v>
      </c>
    </row>
    <row customHeight="1" ht="11.25">
      <c r="A72" s="1854" t="s">
        <v>2274</v>
      </c>
      <c r="B72" s="1854" t="s">
        <v>16</v>
      </c>
      <c r="C72" s="1854" t="s">
        <v>2523</v>
      </c>
      <c r="D72" s="1854" t="s">
        <v>2524</v>
      </c>
      <c r="E72" s="1854" t="s">
        <v>2525</v>
      </c>
      <c r="F72" s="1854" t="s">
        <v>2526</v>
      </c>
      <c r="G72" s="1854" t="s">
        <v>22</v>
      </c>
      <c r="H72" s="1854" t="s">
        <v>22</v>
      </c>
      <c r="I72" s="1854" t="s">
        <v>817</v>
      </c>
    </row>
    <row customHeight="1" ht="11.25">
      <c r="A73" s="1854" t="s">
        <v>2274</v>
      </c>
      <c r="B73" s="1854" t="s">
        <v>16</v>
      </c>
      <c r="C73" s="1854" t="s">
        <v>2527</v>
      </c>
      <c r="D73" s="1854" t="s">
        <v>2528</v>
      </c>
      <c r="E73" s="1854" t="s">
        <v>2383</v>
      </c>
      <c r="F73" s="1854" t="s">
        <v>2510</v>
      </c>
      <c r="G73" s="1854" t="s">
        <v>2497</v>
      </c>
      <c r="H73" s="1854" t="s">
        <v>22</v>
      </c>
      <c r="I73" s="1854" t="s">
        <v>817</v>
      </c>
    </row>
    <row customHeight="1" ht="11.25">
      <c r="A74" s="1854" t="s">
        <v>2274</v>
      </c>
      <c r="B74" s="1854" t="s">
        <v>16</v>
      </c>
      <c r="C74" s="1854" t="s">
        <v>13</v>
      </c>
      <c r="D74" s="1854" t="s">
        <v>46</v>
      </c>
      <c r="E74" s="1854" t="s">
        <v>49</v>
      </c>
      <c r="F74" s="1854" t="s">
        <v>51</v>
      </c>
      <c r="G74" s="1854" t="s">
        <v>2529</v>
      </c>
      <c r="H74" s="1854" t="s">
        <v>22</v>
      </c>
      <c r="I74" s="1854" t="s">
        <v>817</v>
      </c>
    </row>
    <row customHeight="1" ht="11.25">
      <c r="A75" s="1854" t="s">
        <v>2274</v>
      </c>
      <c r="B75" s="1854" t="s">
        <v>16</v>
      </c>
      <c r="C75" s="1854" t="s">
        <v>2530</v>
      </c>
      <c r="D75" s="1854" t="s">
        <v>2531</v>
      </c>
      <c r="E75" s="1854" t="s">
        <v>2299</v>
      </c>
      <c r="F75" s="1854" t="s">
        <v>2394</v>
      </c>
      <c r="G75" s="1854" t="s">
        <v>22</v>
      </c>
      <c r="H75" s="1854" t="s">
        <v>22</v>
      </c>
      <c r="I75" s="1854" t="s">
        <v>817</v>
      </c>
    </row>
    <row customHeight="1" ht="11.25">
      <c r="A76" s="1854" t="s">
        <v>2274</v>
      </c>
      <c r="B76" s="1854" t="s">
        <v>16</v>
      </c>
      <c r="C76" s="1854" t="s">
        <v>2532</v>
      </c>
      <c r="D76" s="1854" t="s">
        <v>2533</v>
      </c>
      <c r="E76" s="1854" t="s">
        <v>2534</v>
      </c>
      <c r="F76" s="1854" t="s">
        <v>2535</v>
      </c>
      <c r="G76" s="1854" t="s">
        <v>22</v>
      </c>
      <c r="H76" s="1854" t="s">
        <v>22</v>
      </c>
      <c r="I76" s="1854" t="s">
        <v>817</v>
      </c>
    </row>
    <row customHeight="1" ht="11.25">
      <c r="A77" s="1854" t="s">
        <v>2274</v>
      </c>
      <c r="B77" s="1854" t="s">
        <v>16</v>
      </c>
      <c r="C77" s="1854" t="s">
        <v>2536</v>
      </c>
      <c r="D77" s="1854" t="s">
        <v>2537</v>
      </c>
      <c r="E77" s="1854" t="s">
        <v>2370</v>
      </c>
      <c r="F77" s="1854" t="s">
        <v>2538</v>
      </c>
      <c r="G77" s="1854" t="s">
        <v>22</v>
      </c>
      <c r="H77" s="1854" t="s">
        <v>22</v>
      </c>
      <c r="I77" s="1854" t="s">
        <v>817</v>
      </c>
    </row>
    <row customHeight="1" ht="11.25">
      <c r="A78" s="1854" t="s">
        <v>2274</v>
      </c>
      <c r="B78" s="1854" t="s">
        <v>16</v>
      </c>
      <c r="C78" s="1854" t="s">
        <v>2539</v>
      </c>
      <c r="D78" s="1854" t="s">
        <v>2540</v>
      </c>
      <c r="E78" s="1854" t="s">
        <v>2525</v>
      </c>
      <c r="F78" s="1854" t="s">
        <v>2541</v>
      </c>
      <c r="G78" s="1854" t="s">
        <v>22</v>
      </c>
      <c r="H78" s="1854" t="s">
        <v>22</v>
      </c>
      <c r="I78" s="1854" t="s">
        <v>817</v>
      </c>
    </row>
    <row customHeight="1" ht="11.25">
      <c r="A79" s="1854" t="s">
        <v>2274</v>
      </c>
      <c r="B79" s="1854" t="s">
        <v>16</v>
      </c>
      <c r="C79" s="1854" t="s">
        <v>2280</v>
      </c>
      <c r="D79" s="1854" t="s">
        <v>2281</v>
      </c>
      <c r="E79" s="1854" t="s">
        <v>2282</v>
      </c>
      <c r="F79" s="1854" t="s">
        <v>2283</v>
      </c>
      <c r="G79" s="1854" t="s">
        <v>2284</v>
      </c>
      <c r="H79" s="1854" t="s">
        <v>22</v>
      </c>
      <c r="I79" s="1854" t="s">
        <v>903</v>
      </c>
    </row>
    <row customHeight="1" ht="11.25">
      <c r="A80" s="1854" t="s">
        <v>2274</v>
      </c>
      <c r="B80" s="1854" t="s">
        <v>16</v>
      </c>
      <c r="C80" s="1854" t="s">
        <v>2304</v>
      </c>
      <c r="D80" s="1854" t="s">
        <v>2305</v>
      </c>
      <c r="E80" s="1854" t="s">
        <v>2306</v>
      </c>
      <c r="F80" s="1854" t="s">
        <v>2307</v>
      </c>
      <c r="G80" s="1854" t="s">
        <v>22</v>
      </c>
      <c r="H80" s="1854" t="s">
        <v>22</v>
      </c>
      <c r="I80" s="1854" t="s">
        <v>903</v>
      </c>
    </row>
    <row customHeight="1" ht="11.25">
      <c r="A81" s="1854" t="s">
        <v>2274</v>
      </c>
      <c r="B81" s="1854" t="s">
        <v>16</v>
      </c>
      <c r="C81" s="1854" t="s">
        <v>2311</v>
      </c>
      <c r="D81" s="1854" t="s">
        <v>2312</v>
      </c>
      <c r="E81" s="1854" t="s">
        <v>2313</v>
      </c>
      <c r="F81" s="1854" t="s">
        <v>2296</v>
      </c>
      <c r="G81" s="1854" t="s">
        <v>22</v>
      </c>
      <c r="H81" s="1854" t="s">
        <v>22</v>
      </c>
      <c r="I81" s="1854" t="s">
        <v>903</v>
      </c>
    </row>
    <row customHeight="1" ht="11.25">
      <c r="A82" s="1854" t="s">
        <v>2274</v>
      </c>
      <c r="B82" s="1854" t="s">
        <v>16</v>
      </c>
      <c r="C82" s="1854" t="s">
        <v>2314</v>
      </c>
      <c r="D82" s="1854" t="s">
        <v>2315</v>
      </c>
      <c r="E82" s="1854" t="s">
        <v>2316</v>
      </c>
      <c r="F82" s="1854" t="s">
        <v>2317</v>
      </c>
      <c r="G82" s="1854" t="s">
        <v>22</v>
      </c>
      <c r="H82" s="1854" t="s">
        <v>22</v>
      </c>
      <c r="I82" s="1854" t="s">
        <v>903</v>
      </c>
    </row>
    <row customHeight="1" ht="11.25">
      <c r="A83" s="1854" t="s">
        <v>2274</v>
      </c>
      <c r="B83" s="1854" t="s">
        <v>16</v>
      </c>
      <c r="C83" s="1854" t="s">
        <v>2318</v>
      </c>
      <c r="D83" s="1854" t="s">
        <v>2319</v>
      </c>
      <c r="E83" s="1854" t="s">
        <v>2320</v>
      </c>
      <c r="F83" s="1854" t="s">
        <v>2283</v>
      </c>
      <c r="G83" s="1854" t="s">
        <v>2321</v>
      </c>
      <c r="H83" s="1854" t="s">
        <v>22</v>
      </c>
      <c r="I83" s="1854" t="s">
        <v>903</v>
      </c>
    </row>
    <row customHeight="1" ht="11.25">
      <c r="A84" s="1854" t="s">
        <v>2274</v>
      </c>
      <c r="B84" s="1854" t="s">
        <v>16</v>
      </c>
      <c r="C84" s="1854" t="s">
        <v>2325</v>
      </c>
      <c r="D84" s="1854" t="s">
        <v>2326</v>
      </c>
      <c r="E84" s="1854" t="s">
        <v>2324</v>
      </c>
      <c r="F84" s="1854" t="s">
        <v>2327</v>
      </c>
      <c r="G84" s="1854" t="s">
        <v>2328</v>
      </c>
      <c r="H84" s="1854" t="s">
        <v>22</v>
      </c>
      <c r="I84" s="1854" t="s">
        <v>903</v>
      </c>
    </row>
    <row customHeight="1" ht="11.25">
      <c r="A85" s="1854" t="s">
        <v>2274</v>
      </c>
      <c r="B85" s="1854" t="s">
        <v>16</v>
      </c>
      <c r="C85" s="1854" t="s">
        <v>2331</v>
      </c>
      <c r="D85" s="1854" t="s">
        <v>2332</v>
      </c>
      <c r="E85" s="1854" t="s">
        <v>2324</v>
      </c>
      <c r="F85" s="1854" t="s">
        <v>2333</v>
      </c>
      <c r="G85" s="1854" t="s">
        <v>2334</v>
      </c>
      <c r="H85" s="1854" t="s">
        <v>22</v>
      </c>
      <c r="I85" s="1854" t="s">
        <v>903</v>
      </c>
    </row>
    <row customHeight="1" ht="11.25">
      <c r="A86" s="1854" t="s">
        <v>2274</v>
      </c>
      <c r="B86" s="1854" t="s">
        <v>16</v>
      </c>
      <c r="C86" s="1854" t="s">
        <v>2335</v>
      </c>
      <c r="D86" s="1854" t="s">
        <v>2336</v>
      </c>
      <c r="E86" s="1854" t="s">
        <v>2324</v>
      </c>
      <c r="F86" s="1854" t="s">
        <v>2337</v>
      </c>
      <c r="G86" s="1854" t="s">
        <v>2338</v>
      </c>
      <c r="H86" s="1854" t="s">
        <v>22</v>
      </c>
      <c r="I86" s="1854" t="s">
        <v>903</v>
      </c>
    </row>
    <row customHeight="1" ht="11.25">
      <c r="A87" s="1854" t="s">
        <v>2274</v>
      </c>
      <c r="B87" s="1854" t="s">
        <v>16</v>
      </c>
      <c r="C87" s="1854" t="s">
        <v>2345</v>
      </c>
      <c r="D87" s="1854" t="s">
        <v>2346</v>
      </c>
      <c r="E87" s="1854" t="s">
        <v>2324</v>
      </c>
      <c r="F87" s="1854" t="s">
        <v>2347</v>
      </c>
      <c r="G87" s="1854" t="s">
        <v>22</v>
      </c>
      <c r="H87" s="1854" t="s">
        <v>22</v>
      </c>
      <c r="I87" s="1854" t="s">
        <v>903</v>
      </c>
    </row>
    <row customHeight="1" ht="11.25">
      <c r="A88" s="1854" t="s">
        <v>2274</v>
      </c>
      <c r="B88" s="1854" t="s">
        <v>16</v>
      </c>
      <c r="C88" s="1854" t="s">
        <v>2348</v>
      </c>
      <c r="D88" s="1854" t="s">
        <v>2349</v>
      </c>
      <c r="E88" s="1854" t="s">
        <v>2324</v>
      </c>
      <c r="F88" s="1854" t="s">
        <v>2350</v>
      </c>
      <c r="G88" s="1854" t="s">
        <v>2351</v>
      </c>
      <c r="H88" s="1854" t="s">
        <v>22</v>
      </c>
      <c r="I88" s="1854" t="s">
        <v>903</v>
      </c>
    </row>
    <row customHeight="1" ht="11.25">
      <c r="A89" s="1854" t="s">
        <v>2274</v>
      </c>
      <c r="B89" s="1854" t="s">
        <v>16</v>
      </c>
      <c r="C89" s="1854" t="s">
        <v>2352</v>
      </c>
      <c r="D89" s="1854" t="s">
        <v>2353</v>
      </c>
      <c r="E89" s="1854" t="s">
        <v>2354</v>
      </c>
      <c r="F89" s="1854" t="s">
        <v>2355</v>
      </c>
      <c r="G89" s="1854" t="s">
        <v>22</v>
      </c>
      <c r="H89" s="1854" t="s">
        <v>22</v>
      </c>
      <c r="I89" s="1854" t="s">
        <v>903</v>
      </c>
    </row>
    <row customHeight="1" ht="11.25">
      <c r="A90" s="1854" t="s">
        <v>2274</v>
      </c>
      <c r="B90" s="1854" t="s">
        <v>16</v>
      </c>
      <c r="C90" s="1854" t="s">
        <v>22</v>
      </c>
      <c r="D90" s="1854" t="s">
        <v>2362</v>
      </c>
      <c r="E90" s="1854" t="s">
        <v>2363</v>
      </c>
      <c r="F90" s="1854" t="s">
        <v>2307</v>
      </c>
      <c r="G90" s="1854" t="s">
        <v>22</v>
      </c>
      <c r="H90" s="1854" t="s">
        <v>22</v>
      </c>
      <c r="I90" s="1854" t="s">
        <v>903</v>
      </c>
    </row>
    <row customHeight="1" ht="11.25">
      <c r="A91" s="1854" t="s">
        <v>2274</v>
      </c>
      <c r="B91" s="1854" t="s">
        <v>16</v>
      </c>
      <c r="C91" s="1854" t="s">
        <v>2368</v>
      </c>
      <c r="D91" s="1854" t="s">
        <v>2369</v>
      </c>
      <c r="E91" s="1854" t="s">
        <v>2370</v>
      </c>
      <c r="F91" s="1854" t="s">
        <v>2371</v>
      </c>
      <c r="G91" s="1854" t="s">
        <v>22</v>
      </c>
      <c r="H91" s="1854" t="s">
        <v>22</v>
      </c>
      <c r="I91" s="1854" t="s">
        <v>903</v>
      </c>
    </row>
    <row customHeight="1" ht="11.25">
      <c r="A92" s="1854" t="s">
        <v>2274</v>
      </c>
      <c r="B92" s="1854" t="s">
        <v>16</v>
      </c>
      <c r="C92" s="1854" t="s">
        <v>2376</v>
      </c>
      <c r="D92" s="1854" t="s">
        <v>2377</v>
      </c>
      <c r="E92" s="1854" t="s">
        <v>2378</v>
      </c>
      <c r="F92" s="1854" t="s">
        <v>2379</v>
      </c>
      <c r="G92" s="1854" t="s">
        <v>2380</v>
      </c>
      <c r="H92" s="1854" t="s">
        <v>22</v>
      </c>
      <c r="I92" s="1854" t="s">
        <v>903</v>
      </c>
    </row>
    <row customHeight="1" ht="11.25">
      <c r="A93" s="1854" t="s">
        <v>2274</v>
      </c>
      <c r="B93" s="1854" t="s">
        <v>16</v>
      </c>
      <c r="C93" s="1854" t="s">
        <v>2381</v>
      </c>
      <c r="D93" s="1854" t="s">
        <v>2382</v>
      </c>
      <c r="E93" s="1854" t="s">
        <v>2383</v>
      </c>
      <c r="F93" s="1854" t="s">
        <v>2384</v>
      </c>
      <c r="G93" s="1854" t="s">
        <v>2385</v>
      </c>
      <c r="H93" s="1854" t="s">
        <v>22</v>
      </c>
      <c r="I93" s="1854" t="s">
        <v>903</v>
      </c>
    </row>
    <row customHeight="1" ht="11.25">
      <c r="A94" s="1854" t="s">
        <v>2274</v>
      </c>
      <c r="B94" s="1854" t="s">
        <v>16</v>
      </c>
      <c r="C94" s="1854" t="s">
        <v>2389</v>
      </c>
      <c r="D94" s="1854" t="s">
        <v>2390</v>
      </c>
      <c r="E94" s="1854" t="s">
        <v>2277</v>
      </c>
      <c r="F94" s="1854" t="s">
        <v>2350</v>
      </c>
      <c r="G94" s="1854" t="s">
        <v>22</v>
      </c>
      <c r="H94" s="1854" t="s">
        <v>22</v>
      </c>
      <c r="I94" s="1854" t="s">
        <v>903</v>
      </c>
    </row>
    <row customHeight="1" ht="11.25">
      <c r="A95" s="1854" t="s">
        <v>2274</v>
      </c>
      <c r="B95" s="1854" t="s">
        <v>16</v>
      </c>
      <c r="C95" s="1854" t="s">
        <v>2400</v>
      </c>
      <c r="D95" s="1854" t="s">
        <v>2401</v>
      </c>
      <c r="E95" s="1854" t="s">
        <v>2402</v>
      </c>
      <c r="F95" s="1854" t="s">
        <v>2403</v>
      </c>
      <c r="G95" s="1854" t="s">
        <v>2404</v>
      </c>
      <c r="H95" s="1854" t="s">
        <v>22</v>
      </c>
      <c r="I95" s="1854" t="s">
        <v>903</v>
      </c>
    </row>
    <row customHeight="1" ht="11.25">
      <c r="A96" s="1854" t="s">
        <v>2274</v>
      </c>
      <c r="B96" s="1854" t="s">
        <v>16</v>
      </c>
      <c r="C96" s="1854" t="s">
        <v>2408</v>
      </c>
      <c r="D96" s="1854" t="s">
        <v>2409</v>
      </c>
      <c r="E96" s="1854" t="s">
        <v>2410</v>
      </c>
      <c r="F96" s="1854" t="s">
        <v>2296</v>
      </c>
      <c r="G96" s="1854" t="s">
        <v>22</v>
      </c>
      <c r="H96" s="1854" t="s">
        <v>22</v>
      </c>
      <c r="I96" s="1854" t="s">
        <v>903</v>
      </c>
    </row>
    <row customHeight="1" ht="11.25">
      <c r="A97" s="1854" t="s">
        <v>2274</v>
      </c>
      <c r="B97" s="1854" t="s">
        <v>16</v>
      </c>
      <c r="C97" s="1854" t="s">
        <v>2438</v>
      </c>
      <c r="D97" s="1854" t="s">
        <v>2439</v>
      </c>
      <c r="E97" s="1854" t="s">
        <v>2440</v>
      </c>
      <c r="F97" s="1854" t="s">
        <v>2292</v>
      </c>
      <c r="G97" s="1854" t="s">
        <v>2328</v>
      </c>
      <c r="H97" s="1854" t="s">
        <v>22</v>
      </c>
      <c r="I97" s="1854" t="s">
        <v>903</v>
      </c>
    </row>
    <row customHeight="1" ht="11.25">
      <c r="A98" s="1854" t="s">
        <v>2274</v>
      </c>
      <c r="B98" s="1854" t="s">
        <v>16</v>
      </c>
      <c r="C98" s="1854" t="s">
        <v>2452</v>
      </c>
      <c r="D98" s="1854" t="s">
        <v>2453</v>
      </c>
      <c r="E98" s="1854" t="s">
        <v>2454</v>
      </c>
      <c r="F98" s="1854" t="s">
        <v>2283</v>
      </c>
      <c r="G98" s="1854" t="s">
        <v>22</v>
      </c>
      <c r="H98" s="1854" t="s">
        <v>22</v>
      </c>
      <c r="I98" s="1854" t="s">
        <v>903</v>
      </c>
    </row>
    <row customHeight="1" ht="11.25">
      <c r="A99" s="1854" t="s">
        <v>2274</v>
      </c>
      <c r="B99" s="1854" t="s">
        <v>16</v>
      </c>
      <c r="C99" s="1854" t="s">
        <v>2455</v>
      </c>
      <c r="D99" s="1854" t="s">
        <v>2456</v>
      </c>
      <c r="E99" s="1854" t="s">
        <v>2457</v>
      </c>
      <c r="F99" s="1854" t="s">
        <v>2307</v>
      </c>
      <c r="G99" s="1854" t="s">
        <v>2458</v>
      </c>
      <c r="H99" s="1854" t="s">
        <v>22</v>
      </c>
      <c r="I99" s="1854" t="s">
        <v>903</v>
      </c>
    </row>
    <row customHeight="1" ht="11.25">
      <c r="A100" s="1854" t="s">
        <v>2274</v>
      </c>
      <c r="B100" s="1854" t="s">
        <v>16</v>
      </c>
      <c r="C100" s="1854" t="s">
        <v>2488</v>
      </c>
      <c r="D100" s="1854" t="s">
        <v>2489</v>
      </c>
      <c r="E100" s="1854" t="s">
        <v>2490</v>
      </c>
      <c r="F100" s="1854" t="s">
        <v>2491</v>
      </c>
      <c r="G100" s="1854" t="s">
        <v>22</v>
      </c>
      <c r="H100" s="1854" t="s">
        <v>22</v>
      </c>
      <c r="I100" s="1854" t="s">
        <v>903</v>
      </c>
    </row>
    <row customHeight="1" ht="11.25">
      <c r="A101" s="1854" t="s">
        <v>2274</v>
      </c>
      <c r="B101" s="1854" t="s">
        <v>16</v>
      </c>
      <c r="C101" s="1854" t="s">
        <v>2498</v>
      </c>
      <c r="D101" s="1854" t="s">
        <v>2499</v>
      </c>
      <c r="E101" s="1854" t="s">
        <v>2500</v>
      </c>
      <c r="F101" s="1854" t="s">
        <v>2491</v>
      </c>
      <c r="G101" s="1854" t="s">
        <v>22</v>
      </c>
      <c r="H101" s="1854" t="s">
        <v>22</v>
      </c>
      <c r="I101" s="1854" t="s">
        <v>903</v>
      </c>
    </row>
    <row customHeight="1" ht="11.25">
      <c r="A102" s="1854" t="s">
        <v>2274</v>
      </c>
      <c r="B102" s="1854" t="s">
        <v>16</v>
      </c>
      <c r="C102" s="1854" t="s">
        <v>2501</v>
      </c>
      <c r="D102" s="1854" t="s">
        <v>2502</v>
      </c>
      <c r="E102" s="1854" t="s">
        <v>2503</v>
      </c>
      <c r="F102" s="1854" t="s">
        <v>2292</v>
      </c>
      <c r="G102" s="1854" t="s">
        <v>22</v>
      </c>
      <c r="H102" s="1854" t="s">
        <v>22</v>
      </c>
      <c r="I102" s="1854" t="s">
        <v>903</v>
      </c>
    </row>
    <row customHeight="1" ht="11.25">
      <c r="A103" s="1854" t="s">
        <v>2274</v>
      </c>
      <c r="B103" s="1854" t="s">
        <v>16</v>
      </c>
      <c r="C103" s="1854" t="s">
        <v>2514</v>
      </c>
      <c r="D103" s="1854" t="s">
        <v>2515</v>
      </c>
      <c r="E103" s="1854" t="s">
        <v>2370</v>
      </c>
      <c r="F103" s="1854" t="s">
        <v>2516</v>
      </c>
      <c r="G103" s="1854" t="s">
        <v>22</v>
      </c>
      <c r="H103" s="1854" t="s">
        <v>22</v>
      </c>
      <c r="I103" s="1854" t="s">
        <v>903</v>
      </c>
    </row>
    <row customHeight="1" ht="11.25">
      <c r="A104" s="1854" t="s">
        <v>2274</v>
      </c>
      <c r="B104" s="1854" t="s">
        <v>16</v>
      </c>
      <c r="C104" s="1854" t="s">
        <v>2517</v>
      </c>
      <c r="D104" s="1854" t="s">
        <v>2518</v>
      </c>
      <c r="E104" s="1854" t="s">
        <v>2354</v>
      </c>
      <c r="F104" s="1854" t="s">
        <v>2421</v>
      </c>
      <c r="G104" s="1854" t="s">
        <v>22</v>
      </c>
      <c r="H104" s="1854" t="s">
        <v>22</v>
      </c>
      <c r="I104" s="1854" t="s">
        <v>903</v>
      </c>
    </row>
    <row customHeight="1" ht="11.25">
      <c r="A105" s="1854" t="s">
        <v>2274</v>
      </c>
      <c r="B105" s="1854" t="s">
        <v>16</v>
      </c>
      <c r="C105" s="1854" t="s">
        <v>2519</v>
      </c>
      <c r="D105" s="1854" t="s">
        <v>2520</v>
      </c>
      <c r="E105" s="1854" t="s">
        <v>2521</v>
      </c>
      <c r="F105" s="1854" t="s">
        <v>2522</v>
      </c>
      <c r="G105" s="1854" t="s">
        <v>22</v>
      </c>
      <c r="H105" s="1854" t="s">
        <v>22</v>
      </c>
      <c r="I105" s="1854" t="s">
        <v>903</v>
      </c>
    </row>
    <row customHeight="1" ht="11.25">
      <c r="A106" s="1854" t="s">
        <v>2274</v>
      </c>
      <c r="B106" s="1854" t="s">
        <v>16</v>
      </c>
      <c r="C106" s="1854" t="s">
        <v>2536</v>
      </c>
      <c r="D106" s="1854" t="s">
        <v>2537</v>
      </c>
      <c r="E106" s="1854" t="s">
        <v>2370</v>
      </c>
      <c r="F106" s="1854" t="s">
        <v>2538</v>
      </c>
      <c r="G106" s="1854" t="s">
        <v>22</v>
      </c>
      <c r="H106" s="1854" t="s">
        <v>22</v>
      </c>
      <c r="I106" s="1854" t="s">
        <v>903</v>
      </c>
    </row>
    <row customHeight="1" ht="11.25">
      <c r="A107" s="1854" t="s">
        <v>2274</v>
      </c>
      <c r="B107" s="1854" t="s">
        <v>16</v>
      </c>
      <c r="C107" s="1854" t="s">
        <v>2275</v>
      </c>
      <c r="D107" s="1854" t="s">
        <v>2276</v>
      </c>
      <c r="E107" s="1854" t="s">
        <v>2277</v>
      </c>
      <c r="F107" s="1854" t="s">
        <v>2278</v>
      </c>
      <c r="G107" s="1854" t="s">
        <v>2279</v>
      </c>
      <c r="H107" s="1854" t="s">
        <v>22</v>
      </c>
      <c r="I107" s="1854" t="s">
        <v>863</v>
      </c>
    </row>
    <row customHeight="1" ht="11.25">
      <c r="A108" s="1854" t="s">
        <v>2274</v>
      </c>
      <c r="B108" s="1854" t="s">
        <v>16</v>
      </c>
      <c r="C108" s="1854" t="s">
        <v>2280</v>
      </c>
      <c r="D108" s="1854" t="s">
        <v>2281</v>
      </c>
      <c r="E108" s="1854" t="s">
        <v>2282</v>
      </c>
      <c r="F108" s="1854" t="s">
        <v>2283</v>
      </c>
      <c r="G108" s="1854" t="s">
        <v>2284</v>
      </c>
      <c r="H108" s="1854" t="s">
        <v>22</v>
      </c>
      <c r="I108" s="1854" t="s">
        <v>863</v>
      </c>
    </row>
    <row customHeight="1" ht="11.25">
      <c r="A109" s="1854" t="s">
        <v>2274</v>
      </c>
      <c r="B109" s="1854" t="s">
        <v>16</v>
      </c>
      <c r="C109" s="1854" t="s">
        <v>2289</v>
      </c>
      <c r="D109" s="1854" t="s">
        <v>2290</v>
      </c>
      <c r="E109" s="1854" t="s">
        <v>2291</v>
      </c>
      <c r="F109" s="1854" t="s">
        <v>2292</v>
      </c>
      <c r="G109" s="1854" t="s">
        <v>22</v>
      </c>
      <c r="H109" s="1854" t="s">
        <v>22</v>
      </c>
      <c r="I109" s="1854" t="s">
        <v>863</v>
      </c>
    </row>
    <row customHeight="1" ht="11.25">
      <c r="A110" s="1854" t="s">
        <v>2274</v>
      </c>
      <c r="B110" s="1854" t="s">
        <v>16</v>
      </c>
      <c r="C110" s="1854" t="s">
        <v>2293</v>
      </c>
      <c r="D110" s="1854" t="s">
        <v>2294</v>
      </c>
      <c r="E110" s="1854" t="s">
        <v>2295</v>
      </c>
      <c r="F110" s="1854" t="s">
        <v>2296</v>
      </c>
      <c r="G110" s="1854" t="s">
        <v>22</v>
      </c>
      <c r="H110" s="1854" t="s">
        <v>22</v>
      </c>
      <c r="I110" s="1854" t="s">
        <v>863</v>
      </c>
    </row>
    <row customHeight="1" ht="11.25">
      <c r="A111" s="1854" t="s">
        <v>2274</v>
      </c>
      <c r="B111" s="1854" t="s">
        <v>16</v>
      </c>
      <c r="C111" s="1854" t="s">
        <v>2304</v>
      </c>
      <c r="D111" s="1854" t="s">
        <v>2305</v>
      </c>
      <c r="E111" s="1854" t="s">
        <v>2306</v>
      </c>
      <c r="F111" s="1854" t="s">
        <v>2307</v>
      </c>
      <c r="G111" s="1854" t="s">
        <v>22</v>
      </c>
      <c r="H111" s="1854" t="s">
        <v>22</v>
      </c>
      <c r="I111" s="1854" t="s">
        <v>863</v>
      </c>
    </row>
    <row customHeight="1" ht="11.25">
      <c r="A112" s="1854" t="s">
        <v>2274</v>
      </c>
      <c r="B112" s="1854" t="s">
        <v>16</v>
      </c>
      <c r="C112" s="1854" t="s">
        <v>2308</v>
      </c>
      <c r="D112" s="1854" t="s">
        <v>2309</v>
      </c>
      <c r="E112" s="1854" t="s">
        <v>2310</v>
      </c>
      <c r="F112" s="1854" t="s">
        <v>2296</v>
      </c>
      <c r="G112" s="1854" t="s">
        <v>22</v>
      </c>
      <c r="H112" s="1854" t="s">
        <v>22</v>
      </c>
      <c r="I112" s="1854" t="s">
        <v>863</v>
      </c>
    </row>
    <row customHeight="1" ht="11.25">
      <c r="A113" s="1854" t="s">
        <v>2274</v>
      </c>
      <c r="B113" s="1854" t="s">
        <v>16</v>
      </c>
      <c r="C113" s="1854" t="s">
        <v>2542</v>
      </c>
      <c r="D113" s="1854" t="s">
        <v>2543</v>
      </c>
      <c r="E113" s="1854" t="s">
        <v>2544</v>
      </c>
      <c r="F113" s="1854" t="s">
        <v>2296</v>
      </c>
      <c r="G113" s="1854" t="s">
        <v>22</v>
      </c>
      <c r="H113" s="1854" t="s">
        <v>22</v>
      </c>
      <c r="I113" s="1854" t="s">
        <v>863</v>
      </c>
    </row>
    <row customHeight="1" ht="11.25">
      <c r="A114" s="1854" t="s">
        <v>2274</v>
      </c>
      <c r="B114" s="1854" t="s">
        <v>16</v>
      </c>
      <c r="C114" s="1854" t="s">
        <v>2311</v>
      </c>
      <c r="D114" s="1854" t="s">
        <v>2312</v>
      </c>
      <c r="E114" s="1854" t="s">
        <v>2313</v>
      </c>
      <c r="F114" s="1854" t="s">
        <v>2296</v>
      </c>
      <c r="G114" s="1854" t="s">
        <v>22</v>
      </c>
      <c r="H114" s="1854" t="s">
        <v>22</v>
      </c>
      <c r="I114" s="1854" t="s">
        <v>863</v>
      </c>
    </row>
    <row customHeight="1" ht="11.25">
      <c r="A115" s="1854" t="s">
        <v>2274</v>
      </c>
      <c r="B115" s="1854" t="s">
        <v>16</v>
      </c>
      <c r="C115" s="1854" t="s">
        <v>2314</v>
      </c>
      <c r="D115" s="1854" t="s">
        <v>2315</v>
      </c>
      <c r="E115" s="1854" t="s">
        <v>2316</v>
      </c>
      <c r="F115" s="1854" t="s">
        <v>2317</v>
      </c>
      <c r="G115" s="1854" t="s">
        <v>22</v>
      </c>
      <c r="H115" s="1854" t="s">
        <v>22</v>
      </c>
      <c r="I115" s="1854" t="s">
        <v>863</v>
      </c>
    </row>
    <row customHeight="1" ht="11.25">
      <c r="A116" s="1854" t="s">
        <v>2274</v>
      </c>
      <c r="B116" s="1854" t="s">
        <v>16</v>
      </c>
      <c r="C116" s="1854" t="s">
        <v>2318</v>
      </c>
      <c r="D116" s="1854" t="s">
        <v>2319</v>
      </c>
      <c r="E116" s="1854" t="s">
        <v>2320</v>
      </c>
      <c r="F116" s="1854" t="s">
        <v>2283</v>
      </c>
      <c r="G116" s="1854" t="s">
        <v>2321</v>
      </c>
      <c r="H116" s="1854" t="s">
        <v>22</v>
      </c>
      <c r="I116" s="1854" t="s">
        <v>863</v>
      </c>
    </row>
    <row customHeight="1" ht="11.25">
      <c r="A117" s="1854" t="s">
        <v>2274</v>
      </c>
      <c r="B117" s="1854" t="s">
        <v>16</v>
      </c>
      <c r="C117" s="1854" t="s">
        <v>2325</v>
      </c>
      <c r="D117" s="1854" t="s">
        <v>2326</v>
      </c>
      <c r="E117" s="1854" t="s">
        <v>2324</v>
      </c>
      <c r="F117" s="1854" t="s">
        <v>2327</v>
      </c>
      <c r="G117" s="1854" t="s">
        <v>2328</v>
      </c>
      <c r="H117" s="1854" t="s">
        <v>22</v>
      </c>
      <c r="I117" s="1854" t="s">
        <v>863</v>
      </c>
    </row>
    <row customHeight="1" ht="11.25">
      <c r="A118" s="1854" t="s">
        <v>2274</v>
      </c>
      <c r="B118" s="1854" t="s">
        <v>16</v>
      </c>
      <c r="C118" s="1854" t="s">
        <v>2329</v>
      </c>
      <c r="D118" s="1854" t="s">
        <v>2330</v>
      </c>
      <c r="E118" s="1854" t="s">
        <v>2324</v>
      </c>
      <c r="F118" s="1854" t="s">
        <v>2317</v>
      </c>
      <c r="G118" s="1854" t="s">
        <v>22</v>
      </c>
      <c r="H118" s="1854" t="s">
        <v>22</v>
      </c>
      <c r="I118" s="1854" t="s">
        <v>863</v>
      </c>
    </row>
    <row customHeight="1" ht="11.25">
      <c r="A119" s="1854" t="s">
        <v>2274</v>
      </c>
      <c r="B119" s="1854" t="s">
        <v>16</v>
      </c>
      <c r="C119" s="1854" t="s">
        <v>2331</v>
      </c>
      <c r="D119" s="1854" t="s">
        <v>2332</v>
      </c>
      <c r="E119" s="1854" t="s">
        <v>2324</v>
      </c>
      <c r="F119" s="1854" t="s">
        <v>2333</v>
      </c>
      <c r="G119" s="1854" t="s">
        <v>2334</v>
      </c>
      <c r="H119" s="1854" t="s">
        <v>22</v>
      </c>
      <c r="I119" s="1854" t="s">
        <v>863</v>
      </c>
    </row>
    <row customHeight="1" ht="11.25">
      <c r="A120" s="1854" t="s">
        <v>2274</v>
      </c>
      <c r="B120" s="1854" t="s">
        <v>16</v>
      </c>
      <c r="C120" s="1854" t="s">
        <v>2335</v>
      </c>
      <c r="D120" s="1854" t="s">
        <v>2336</v>
      </c>
      <c r="E120" s="1854" t="s">
        <v>2324</v>
      </c>
      <c r="F120" s="1854" t="s">
        <v>2337</v>
      </c>
      <c r="G120" s="1854" t="s">
        <v>2338</v>
      </c>
      <c r="H120" s="1854" t="s">
        <v>22</v>
      </c>
      <c r="I120" s="1854" t="s">
        <v>863</v>
      </c>
    </row>
    <row customHeight="1" ht="11.25">
      <c r="A121" s="1854" t="s">
        <v>2274</v>
      </c>
      <c r="B121" s="1854" t="s">
        <v>16</v>
      </c>
      <c r="C121" s="1854" t="s">
        <v>2339</v>
      </c>
      <c r="D121" s="1854" t="s">
        <v>2340</v>
      </c>
      <c r="E121" s="1854" t="s">
        <v>2324</v>
      </c>
      <c r="F121" s="1854" t="s">
        <v>2341</v>
      </c>
      <c r="G121" s="1854" t="s">
        <v>22</v>
      </c>
      <c r="H121" s="1854" t="s">
        <v>22</v>
      </c>
      <c r="I121" s="1854" t="s">
        <v>863</v>
      </c>
    </row>
    <row customHeight="1" ht="11.25">
      <c r="A122" s="1854" t="s">
        <v>2274</v>
      </c>
      <c r="B122" s="1854" t="s">
        <v>16</v>
      </c>
      <c r="C122" s="1854" t="s">
        <v>2342</v>
      </c>
      <c r="D122" s="1854" t="s">
        <v>2343</v>
      </c>
      <c r="E122" s="1854" t="s">
        <v>2324</v>
      </c>
      <c r="F122" s="1854" t="s">
        <v>2344</v>
      </c>
      <c r="G122" s="1854" t="s">
        <v>22</v>
      </c>
      <c r="H122" s="1854" t="s">
        <v>22</v>
      </c>
      <c r="I122" s="1854" t="s">
        <v>863</v>
      </c>
    </row>
    <row customHeight="1" ht="11.25">
      <c r="A123" s="1854" t="s">
        <v>2274</v>
      </c>
      <c r="B123" s="1854" t="s">
        <v>16</v>
      </c>
      <c r="C123" s="1854" t="s">
        <v>2345</v>
      </c>
      <c r="D123" s="1854" t="s">
        <v>2346</v>
      </c>
      <c r="E123" s="1854" t="s">
        <v>2324</v>
      </c>
      <c r="F123" s="1854" t="s">
        <v>2347</v>
      </c>
      <c r="G123" s="1854" t="s">
        <v>22</v>
      </c>
      <c r="H123" s="1854" t="s">
        <v>22</v>
      </c>
      <c r="I123" s="1854" t="s">
        <v>863</v>
      </c>
    </row>
    <row customHeight="1" ht="11.25">
      <c r="A124" s="1854" t="s">
        <v>2274</v>
      </c>
      <c r="B124" s="1854" t="s">
        <v>16</v>
      </c>
      <c r="C124" s="1854" t="s">
        <v>2348</v>
      </c>
      <c r="D124" s="1854" t="s">
        <v>2349</v>
      </c>
      <c r="E124" s="1854" t="s">
        <v>2324</v>
      </c>
      <c r="F124" s="1854" t="s">
        <v>2350</v>
      </c>
      <c r="G124" s="1854" t="s">
        <v>2351</v>
      </c>
      <c r="H124" s="1854" t="s">
        <v>22</v>
      </c>
      <c r="I124" s="1854" t="s">
        <v>863</v>
      </c>
    </row>
    <row customHeight="1" ht="11.25">
      <c r="A125" s="1854" t="s">
        <v>2274</v>
      </c>
      <c r="B125" s="1854" t="s">
        <v>16</v>
      </c>
      <c r="C125" s="1854" t="s">
        <v>2352</v>
      </c>
      <c r="D125" s="1854" t="s">
        <v>2353</v>
      </c>
      <c r="E125" s="1854" t="s">
        <v>2354</v>
      </c>
      <c r="F125" s="1854" t="s">
        <v>2355</v>
      </c>
      <c r="G125" s="1854" t="s">
        <v>22</v>
      </c>
      <c r="H125" s="1854" t="s">
        <v>22</v>
      </c>
      <c r="I125" s="1854" t="s">
        <v>863</v>
      </c>
    </row>
    <row customHeight="1" ht="11.25">
      <c r="A126" s="1854" t="s">
        <v>2274</v>
      </c>
      <c r="B126" s="1854" t="s">
        <v>16</v>
      </c>
      <c r="C126" s="1854" t="s">
        <v>2359</v>
      </c>
      <c r="D126" s="1854" t="s">
        <v>2360</v>
      </c>
      <c r="E126" s="1854" t="s">
        <v>2354</v>
      </c>
      <c r="F126" s="1854" t="s">
        <v>2361</v>
      </c>
      <c r="G126" s="1854" t="s">
        <v>22</v>
      </c>
      <c r="H126" s="1854" t="s">
        <v>22</v>
      </c>
      <c r="I126" s="1854" t="s">
        <v>863</v>
      </c>
    </row>
    <row customHeight="1" ht="11.25">
      <c r="A127" s="1854" t="s">
        <v>2274</v>
      </c>
      <c r="B127" s="1854" t="s">
        <v>16</v>
      </c>
      <c r="C127" s="1854" t="s">
        <v>22</v>
      </c>
      <c r="D127" s="1854" t="s">
        <v>2362</v>
      </c>
      <c r="E127" s="1854" t="s">
        <v>2363</v>
      </c>
      <c r="F127" s="1854" t="s">
        <v>2307</v>
      </c>
      <c r="G127" s="1854" t="s">
        <v>22</v>
      </c>
      <c r="H127" s="1854" t="s">
        <v>22</v>
      </c>
      <c r="I127" s="1854" t="s">
        <v>863</v>
      </c>
    </row>
    <row customHeight="1" ht="11.25">
      <c r="A128" s="1854" t="s">
        <v>2274</v>
      </c>
      <c r="B128" s="1854" t="s">
        <v>16</v>
      </c>
      <c r="C128" s="1854" t="s">
        <v>2364</v>
      </c>
      <c r="D128" s="1854" t="s">
        <v>2365</v>
      </c>
      <c r="E128" s="1854" t="s">
        <v>2366</v>
      </c>
      <c r="F128" s="1854" t="s">
        <v>2317</v>
      </c>
      <c r="G128" s="1854" t="s">
        <v>2367</v>
      </c>
      <c r="H128" s="1854" t="s">
        <v>22</v>
      </c>
      <c r="I128" s="1854" t="s">
        <v>863</v>
      </c>
    </row>
    <row customHeight="1" ht="11.25">
      <c r="A129" s="1854" t="s">
        <v>2274</v>
      </c>
      <c r="B129" s="1854" t="s">
        <v>16</v>
      </c>
      <c r="C129" s="1854" t="s">
        <v>2545</v>
      </c>
      <c r="D129" s="1854" t="s">
        <v>2546</v>
      </c>
      <c r="E129" s="1854" t="s">
        <v>2547</v>
      </c>
      <c r="F129" s="1854" t="s">
        <v>582</v>
      </c>
      <c r="G129" s="1854" t="s">
        <v>22</v>
      </c>
      <c r="H129" s="1854" t="s">
        <v>22</v>
      </c>
      <c r="I129" s="1854" t="s">
        <v>863</v>
      </c>
    </row>
    <row customHeight="1" ht="11.25">
      <c r="A130" s="1854" t="s">
        <v>2274</v>
      </c>
      <c r="B130" s="1854" t="s">
        <v>16</v>
      </c>
      <c r="C130" s="1854" t="s">
        <v>2368</v>
      </c>
      <c r="D130" s="1854" t="s">
        <v>2369</v>
      </c>
      <c r="E130" s="1854" t="s">
        <v>2370</v>
      </c>
      <c r="F130" s="1854" t="s">
        <v>2371</v>
      </c>
      <c r="G130" s="1854" t="s">
        <v>22</v>
      </c>
      <c r="H130" s="1854" t="s">
        <v>22</v>
      </c>
      <c r="I130" s="1854" t="s">
        <v>863</v>
      </c>
    </row>
    <row customHeight="1" ht="11.25">
      <c r="A131" s="1854" t="s">
        <v>2274</v>
      </c>
      <c r="B131" s="1854" t="s">
        <v>16</v>
      </c>
      <c r="C131" s="1854" t="s">
        <v>2372</v>
      </c>
      <c r="D131" s="1854" t="s">
        <v>2373</v>
      </c>
      <c r="E131" s="1854" t="s">
        <v>2374</v>
      </c>
      <c r="F131" s="1854" t="s">
        <v>2375</v>
      </c>
      <c r="G131" s="1854" t="s">
        <v>22</v>
      </c>
      <c r="H131" s="1854" t="s">
        <v>22</v>
      </c>
      <c r="I131" s="1854" t="s">
        <v>863</v>
      </c>
    </row>
    <row customHeight="1" ht="11.25">
      <c r="A132" s="1854" t="s">
        <v>2274</v>
      </c>
      <c r="B132" s="1854" t="s">
        <v>16</v>
      </c>
      <c r="C132" s="1854" t="s">
        <v>2548</v>
      </c>
      <c r="D132" s="1854" t="s">
        <v>2549</v>
      </c>
      <c r="E132" s="1854" t="s">
        <v>2550</v>
      </c>
      <c r="F132" s="1854" t="s">
        <v>2341</v>
      </c>
      <c r="G132" s="1854" t="s">
        <v>2551</v>
      </c>
      <c r="H132" s="1854" t="s">
        <v>22</v>
      </c>
      <c r="I132" s="1854" t="s">
        <v>863</v>
      </c>
    </row>
    <row customHeight="1" ht="11.25">
      <c r="A133" s="1854" t="s">
        <v>2274</v>
      </c>
      <c r="B133" s="1854" t="s">
        <v>16</v>
      </c>
      <c r="C133" s="1854" t="s">
        <v>2376</v>
      </c>
      <c r="D133" s="1854" t="s">
        <v>2377</v>
      </c>
      <c r="E133" s="1854" t="s">
        <v>2378</v>
      </c>
      <c r="F133" s="1854" t="s">
        <v>2379</v>
      </c>
      <c r="G133" s="1854" t="s">
        <v>2380</v>
      </c>
      <c r="H133" s="1854" t="s">
        <v>22</v>
      </c>
      <c r="I133" s="1854" t="s">
        <v>863</v>
      </c>
    </row>
    <row customHeight="1" ht="11.25">
      <c r="A134" s="1854" t="s">
        <v>2274</v>
      </c>
      <c r="B134" s="1854" t="s">
        <v>16</v>
      </c>
      <c r="C134" s="1854" t="s">
        <v>2552</v>
      </c>
      <c r="D134" s="1854" t="s">
        <v>2553</v>
      </c>
      <c r="E134" s="1854" t="s">
        <v>2554</v>
      </c>
      <c r="F134" s="1854" t="s">
        <v>2296</v>
      </c>
      <c r="G134" s="1854" t="s">
        <v>22</v>
      </c>
      <c r="H134" s="1854" t="s">
        <v>22</v>
      </c>
      <c r="I134" s="1854" t="s">
        <v>863</v>
      </c>
    </row>
    <row customHeight="1" ht="11.25">
      <c r="A135" s="1854" t="s">
        <v>2274</v>
      </c>
      <c r="B135" s="1854" t="s">
        <v>16</v>
      </c>
      <c r="C135" s="1854" t="s">
        <v>2555</v>
      </c>
      <c r="D135" s="1854" t="s">
        <v>2556</v>
      </c>
      <c r="E135" s="1854" t="s">
        <v>2557</v>
      </c>
      <c r="F135" s="1854" t="s">
        <v>2341</v>
      </c>
      <c r="G135" s="1854" t="s">
        <v>22</v>
      </c>
      <c r="H135" s="1854" t="s">
        <v>22</v>
      </c>
      <c r="I135" s="1854" t="s">
        <v>863</v>
      </c>
    </row>
    <row customHeight="1" ht="11.25">
      <c r="A136" s="1854" t="s">
        <v>2274</v>
      </c>
      <c r="B136" s="1854" t="s">
        <v>16</v>
      </c>
      <c r="C136" s="1854" t="s">
        <v>2381</v>
      </c>
      <c r="D136" s="1854" t="s">
        <v>2382</v>
      </c>
      <c r="E136" s="1854" t="s">
        <v>2383</v>
      </c>
      <c r="F136" s="1854" t="s">
        <v>2384</v>
      </c>
      <c r="G136" s="1854" t="s">
        <v>2385</v>
      </c>
      <c r="H136" s="1854" t="s">
        <v>22</v>
      </c>
      <c r="I136" s="1854" t="s">
        <v>863</v>
      </c>
    </row>
    <row customHeight="1" ht="11.25">
      <c r="A137" s="1854" t="s">
        <v>2274</v>
      </c>
      <c r="B137" s="1854" t="s">
        <v>16</v>
      </c>
      <c r="C137" s="1854" t="s">
        <v>2386</v>
      </c>
      <c r="D137" s="1854" t="s">
        <v>2387</v>
      </c>
      <c r="E137" s="1854" t="s">
        <v>2354</v>
      </c>
      <c r="F137" s="1854" t="s">
        <v>2388</v>
      </c>
      <c r="G137" s="1854" t="s">
        <v>22</v>
      </c>
      <c r="H137" s="1854" t="s">
        <v>22</v>
      </c>
      <c r="I137" s="1854" t="s">
        <v>863</v>
      </c>
    </row>
    <row customHeight="1" ht="11.25">
      <c r="A138" s="1854" t="s">
        <v>2274</v>
      </c>
      <c r="B138" s="1854" t="s">
        <v>16</v>
      </c>
      <c r="C138" s="1854" t="s">
        <v>2389</v>
      </c>
      <c r="D138" s="1854" t="s">
        <v>2390</v>
      </c>
      <c r="E138" s="1854" t="s">
        <v>2277</v>
      </c>
      <c r="F138" s="1854" t="s">
        <v>2350</v>
      </c>
      <c r="G138" s="1854" t="s">
        <v>22</v>
      </c>
      <c r="H138" s="1854" t="s">
        <v>22</v>
      </c>
      <c r="I138" s="1854" t="s">
        <v>863</v>
      </c>
    </row>
    <row customHeight="1" ht="11.25">
      <c r="A139" s="1854" t="s">
        <v>2274</v>
      </c>
      <c r="B139" s="1854" t="s">
        <v>16</v>
      </c>
      <c r="C139" s="1854" t="s">
        <v>2397</v>
      </c>
      <c r="D139" s="1854" t="s">
        <v>2398</v>
      </c>
      <c r="E139" s="1854" t="s">
        <v>2399</v>
      </c>
      <c r="F139" s="1854" t="s">
        <v>2375</v>
      </c>
      <c r="G139" s="1854" t="s">
        <v>22</v>
      </c>
      <c r="H139" s="1854" t="s">
        <v>22</v>
      </c>
      <c r="I139" s="1854" t="s">
        <v>863</v>
      </c>
    </row>
    <row customHeight="1" ht="11.25">
      <c r="A140" s="1854" t="s">
        <v>2274</v>
      </c>
      <c r="B140" s="1854" t="s">
        <v>16</v>
      </c>
      <c r="C140" s="1854" t="s">
        <v>2400</v>
      </c>
      <c r="D140" s="1854" t="s">
        <v>2401</v>
      </c>
      <c r="E140" s="1854" t="s">
        <v>2402</v>
      </c>
      <c r="F140" s="1854" t="s">
        <v>2403</v>
      </c>
      <c r="G140" s="1854" t="s">
        <v>2404</v>
      </c>
      <c r="H140" s="1854" t="s">
        <v>22</v>
      </c>
      <c r="I140" s="1854" t="s">
        <v>863</v>
      </c>
    </row>
    <row customHeight="1" ht="11.25">
      <c r="A141" s="1854" t="s">
        <v>2274</v>
      </c>
      <c r="B141" s="1854" t="s">
        <v>16</v>
      </c>
      <c r="C141" s="1854" t="s">
        <v>2558</v>
      </c>
      <c r="D141" s="1854" t="s">
        <v>2559</v>
      </c>
      <c r="E141" s="1854" t="s">
        <v>2560</v>
      </c>
      <c r="F141" s="1854" t="s">
        <v>2341</v>
      </c>
      <c r="G141" s="1854" t="s">
        <v>2561</v>
      </c>
      <c r="H141" s="1854" t="s">
        <v>22</v>
      </c>
      <c r="I141" s="1854" t="s">
        <v>863</v>
      </c>
    </row>
    <row customHeight="1" ht="11.25">
      <c r="A142" s="1854" t="s">
        <v>2274</v>
      </c>
      <c r="B142" s="1854" t="s">
        <v>16</v>
      </c>
      <c r="C142" s="1854" t="s">
        <v>2408</v>
      </c>
      <c r="D142" s="1854" t="s">
        <v>2409</v>
      </c>
      <c r="E142" s="1854" t="s">
        <v>2410</v>
      </c>
      <c r="F142" s="1854" t="s">
        <v>2296</v>
      </c>
      <c r="G142" s="1854" t="s">
        <v>22</v>
      </c>
      <c r="H142" s="1854" t="s">
        <v>22</v>
      </c>
      <c r="I142" s="1854" t="s">
        <v>863</v>
      </c>
    </row>
    <row customHeight="1" ht="11.25">
      <c r="A143" s="1854" t="s">
        <v>2274</v>
      </c>
      <c r="B143" s="1854" t="s">
        <v>16</v>
      </c>
      <c r="C143" s="1854" t="s">
        <v>2418</v>
      </c>
      <c r="D143" s="1854" t="s">
        <v>2419</v>
      </c>
      <c r="E143" s="1854" t="s">
        <v>2420</v>
      </c>
      <c r="F143" s="1854" t="s">
        <v>2421</v>
      </c>
      <c r="G143" s="1854" t="s">
        <v>22</v>
      </c>
      <c r="H143" s="1854" t="s">
        <v>22</v>
      </c>
      <c r="I143" s="1854" t="s">
        <v>863</v>
      </c>
    </row>
    <row customHeight="1" ht="11.25">
      <c r="A144" s="1854" t="s">
        <v>2274</v>
      </c>
      <c r="B144" s="1854" t="s">
        <v>16</v>
      </c>
      <c r="C144" s="1854" t="s">
        <v>2422</v>
      </c>
      <c r="D144" s="1854" t="s">
        <v>2423</v>
      </c>
      <c r="E144" s="1854" t="s">
        <v>2354</v>
      </c>
      <c r="F144" s="1854" t="s">
        <v>2414</v>
      </c>
      <c r="G144" s="1854" t="s">
        <v>2424</v>
      </c>
      <c r="H144" s="1854" t="s">
        <v>22</v>
      </c>
      <c r="I144" s="1854" t="s">
        <v>863</v>
      </c>
    </row>
    <row customHeight="1" ht="11.25">
      <c r="A145" s="1854" t="s">
        <v>2274</v>
      </c>
      <c r="B145" s="1854" t="s">
        <v>16</v>
      </c>
      <c r="C145" s="1854" t="s">
        <v>2433</v>
      </c>
      <c r="D145" s="1854" t="s">
        <v>2434</v>
      </c>
      <c r="E145" s="1854" t="s">
        <v>2435</v>
      </c>
      <c r="F145" s="1854" t="s">
        <v>2436</v>
      </c>
      <c r="G145" s="1854" t="s">
        <v>2437</v>
      </c>
      <c r="H145" s="1854" t="s">
        <v>22</v>
      </c>
      <c r="I145" s="1854" t="s">
        <v>863</v>
      </c>
    </row>
    <row customHeight="1" ht="11.25">
      <c r="A146" s="1854" t="s">
        <v>2274</v>
      </c>
      <c r="B146" s="1854" t="s">
        <v>16</v>
      </c>
      <c r="C146" s="1854" t="s">
        <v>2438</v>
      </c>
      <c r="D146" s="1854" t="s">
        <v>2439</v>
      </c>
      <c r="E146" s="1854" t="s">
        <v>2440</v>
      </c>
      <c r="F146" s="1854" t="s">
        <v>2292</v>
      </c>
      <c r="G146" s="1854" t="s">
        <v>2328</v>
      </c>
      <c r="H146" s="1854" t="s">
        <v>22</v>
      </c>
      <c r="I146" s="1854" t="s">
        <v>863</v>
      </c>
    </row>
    <row customHeight="1" ht="11.25">
      <c r="A147" s="1854" t="s">
        <v>2274</v>
      </c>
      <c r="B147" s="1854" t="s">
        <v>16</v>
      </c>
      <c r="C147" s="1854" t="s">
        <v>2562</v>
      </c>
      <c r="D147" s="1854" t="s">
        <v>2563</v>
      </c>
      <c r="E147" s="1854" t="s">
        <v>2564</v>
      </c>
      <c r="F147" s="1854" t="s">
        <v>2341</v>
      </c>
      <c r="G147" s="1854" t="s">
        <v>2561</v>
      </c>
      <c r="H147" s="1854" t="s">
        <v>22</v>
      </c>
      <c r="I147" s="1854" t="s">
        <v>863</v>
      </c>
    </row>
    <row customHeight="1" ht="11.25">
      <c r="A148" s="1854" t="s">
        <v>2274</v>
      </c>
      <c r="B148" s="1854" t="s">
        <v>16</v>
      </c>
      <c r="C148" s="1854" t="s">
        <v>2452</v>
      </c>
      <c r="D148" s="1854" t="s">
        <v>2453</v>
      </c>
      <c r="E148" s="1854" t="s">
        <v>2454</v>
      </c>
      <c r="F148" s="1854" t="s">
        <v>2283</v>
      </c>
      <c r="G148" s="1854" t="s">
        <v>22</v>
      </c>
      <c r="H148" s="1854" t="s">
        <v>22</v>
      </c>
      <c r="I148" s="1854" t="s">
        <v>863</v>
      </c>
    </row>
    <row customHeight="1" ht="11.25">
      <c r="A149" s="1854" t="s">
        <v>2274</v>
      </c>
      <c r="B149" s="1854" t="s">
        <v>16</v>
      </c>
      <c r="C149" s="1854" t="s">
        <v>2459</v>
      </c>
      <c r="D149" s="1854" t="s">
        <v>2460</v>
      </c>
      <c r="E149" s="1854" t="s">
        <v>2461</v>
      </c>
      <c r="F149" s="1854" t="s">
        <v>2414</v>
      </c>
      <c r="G149" s="1854" t="s">
        <v>22</v>
      </c>
      <c r="H149" s="1854" t="s">
        <v>22</v>
      </c>
      <c r="I149" s="1854" t="s">
        <v>863</v>
      </c>
    </row>
    <row customHeight="1" ht="11.25">
      <c r="A150" s="1854" t="s">
        <v>2274</v>
      </c>
      <c r="B150" s="1854" t="s">
        <v>16</v>
      </c>
      <c r="C150" s="1854" t="s">
        <v>2462</v>
      </c>
      <c r="D150" s="1854" t="s">
        <v>2463</v>
      </c>
      <c r="E150" s="1854" t="s">
        <v>2464</v>
      </c>
      <c r="F150" s="1854" t="s">
        <v>2292</v>
      </c>
      <c r="G150" s="1854" t="s">
        <v>22</v>
      </c>
      <c r="H150" s="1854" t="s">
        <v>22</v>
      </c>
      <c r="I150" s="1854" t="s">
        <v>863</v>
      </c>
    </row>
    <row customHeight="1" ht="11.25">
      <c r="A151" s="1854" t="s">
        <v>2274</v>
      </c>
      <c r="B151" s="1854" t="s">
        <v>16</v>
      </c>
      <c r="C151" s="1854" t="s">
        <v>2565</v>
      </c>
      <c r="D151" s="1854" t="s">
        <v>2566</v>
      </c>
      <c r="E151" s="1854" t="s">
        <v>2567</v>
      </c>
      <c r="F151" s="1854" t="s">
        <v>2296</v>
      </c>
      <c r="G151" s="1854" t="s">
        <v>22</v>
      </c>
      <c r="H151" s="1854" t="s">
        <v>22</v>
      </c>
      <c r="I151" s="1854" t="s">
        <v>863</v>
      </c>
    </row>
    <row customHeight="1" ht="11.25">
      <c r="A152" s="1854" t="s">
        <v>2274</v>
      </c>
      <c r="B152" s="1854" t="s">
        <v>16</v>
      </c>
      <c r="C152" s="1854" t="s">
        <v>2475</v>
      </c>
      <c r="D152" s="1854" t="s">
        <v>2476</v>
      </c>
      <c r="E152" s="1854" t="s">
        <v>2477</v>
      </c>
      <c r="F152" s="1854" t="s">
        <v>2468</v>
      </c>
      <c r="G152" s="1854" t="s">
        <v>22</v>
      </c>
      <c r="H152" s="1854" t="s">
        <v>22</v>
      </c>
      <c r="I152" s="1854" t="s">
        <v>863</v>
      </c>
    </row>
    <row customHeight="1" ht="11.25">
      <c r="A153" s="1854" t="s">
        <v>2274</v>
      </c>
      <c r="B153" s="1854" t="s">
        <v>16</v>
      </c>
      <c r="C153" s="1854" t="s">
        <v>2483</v>
      </c>
      <c r="D153" s="1854" t="s">
        <v>2484</v>
      </c>
      <c r="E153" s="1854" t="s">
        <v>2485</v>
      </c>
      <c r="F153" s="1854" t="s">
        <v>2486</v>
      </c>
      <c r="G153" s="1854" t="s">
        <v>2487</v>
      </c>
      <c r="H153" s="1854" t="s">
        <v>22</v>
      </c>
      <c r="I153" s="1854" t="s">
        <v>863</v>
      </c>
    </row>
    <row customHeight="1" ht="11.25">
      <c r="A154" s="1854" t="s">
        <v>2274</v>
      </c>
      <c r="B154" s="1854" t="s">
        <v>16</v>
      </c>
      <c r="C154" s="1854" t="s">
        <v>2488</v>
      </c>
      <c r="D154" s="1854" t="s">
        <v>2489</v>
      </c>
      <c r="E154" s="1854" t="s">
        <v>2490</v>
      </c>
      <c r="F154" s="1854" t="s">
        <v>2491</v>
      </c>
      <c r="G154" s="1854" t="s">
        <v>22</v>
      </c>
      <c r="H154" s="1854" t="s">
        <v>22</v>
      </c>
      <c r="I154" s="1854" t="s">
        <v>863</v>
      </c>
    </row>
    <row customHeight="1" ht="11.25">
      <c r="A155" s="1854" t="s">
        <v>2274</v>
      </c>
      <c r="B155" s="1854" t="s">
        <v>16</v>
      </c>
      <c r="C155" s="1854" t="s">
        <v>2492</v>
      </c>
      <c r="D155" s="1854" t="s">
        <v>2493</v>
      </c>
      <c r="E155" s="1854" t="s">
        <v>2420</v>
      </c>
      <c r="F155" s="1854" t="s">
        <v>2278</v>
      </c>
      <c r="G155" s="1854" t="s">
        <v>22</v>
      </c>
      <c r="H155" s="1854" t="s">
        <v>22</v>
      </c>
      <c r="I155" s="1854" t="s">
        <v>863</v>
      </c>
    </row>
    <row customHeight="1" ht="11.25">
      <c r="A156" s="1854" t="s">
        <v>2274</v>
      </c>
      <c r="B156" s="1854" t="s">
        <v>16</v>
      </c>
      <c r="C156" s="1854" t="s">
        <v>2498</v>
      </c>
      <c r="D156" s="1854" t="s">
        <v>2499</v>
      </c>
      <c r="E156" s="1854" t="s">
        <v>2500</v>
      </c>
      <c r="F156" s="1854" t="s">
        <v>2491</v>
      </c>
      <c r="G156" s="1854" t="s">
        <v>22</v>
      </c>
      <c r="H156" s="1854" t="s">
        <v>22</v>
      </c>
      <c r="I156" s="1854" t="s">
        <v>863</v>
      </c>
    </row>
    <row customHeight="1" ht="11.25">
      <c r="A157" s="1854" t="s">
        <v>2274</v>
      </c>
      <c r="B157" s="1854" t="s">
        <v>16</v>
      </c>
      <c r="C157" s="1854" t="s">
        <v>2501</v>
      </c>
      <c r="D157" s="1854" t="s">
        <v>2502</v>
      </c>
      <c r="E157" s="1854" t="s">
        <v>2503</v>
      </c>
      <c r="F157" s="1854" t="s">
        <v>2292</v>
      </c>
      <c r="G157" s="1854" t="s">
        <v>22</v>
      </c>
      <c r="H157" s="1854" t="s">
        <v>22</v>
      </c>
      <c r="I157" s="1854" t="s">
        <v>863</v>
      </c>
    </row>
    <row customHeight="1" ht="11.25">
      <c r="A158" s="1854" t="s">
        <v>2274</v>
      </c>
      <c r="B158" s="1854" t="s">
        <v>16</v>
      </c>
      <c r="C158" s="1854" t="s">
        <v>2511</v>
      </c>
      <c r="D158" s="1854" t="s">
        <v>2512</v>
      </c>
      <c r="E158" s="1854" t="s">
        <v>2370</v>
      </c>
      <c r="F158" s="1854" t="s">
        <v>2513</v>
      </c>
      <c r="G158" s="1854" t="s">
        <v>22</v>
      </c>
      <c r="H158" s="1854" t="s">
        <v>22</v>
      </c>
      <c r="I158" s="1854" t="s">
        <v>863</v>
      </c>
    </row>
    <row customHeight="1" ht="11.25">
      <c r="A159" s="1854" t="s">
        <v>2274</v>
      </c>
      <c r="B159" s="1854" t="s">
        <v>16</v>
      </c>
      <c r="C159" s="1854" t="s">
        <v>2514</v>
      </c>
      <c r="D159" s="1854" t="s">
        <v>2515</v>
      </c>
      <c r="E159" s="1854" t="s">
        <v>2370</v>
      </c>
      <c r="F159" s="1854" t="s">
        <v>2516</v>
      </c>
      <c r="G159" s="1854" t="s">
        <v>22</v>
      </c>
      <c r="H159" s="1854" t="s">
        <v>22</v>
      </c>
      <c r="I159" s="1854" t="s">
        <v>863</v>
      </c>
    </row>
    <row customHeight="1" ht="11.25">
      <c r="A160" s="1854" t="s">
        <v>2274</v>
      </c>
      <c r="B160" s="1854" t="s">
        <v>16</v>
      </c>
      <c r="C160" s="1854" t="s">
        <v>2517</v>
      </c>
      <c r="D160" s="1854" t="s">
        <v>2518</v>
      </c>
      <c r="E160" s="1854" t="s">
        <v>2354</v>
      </c>
      <c r="F160" s="1854" t="s">
        <v>2421</v>
      </c>
      <c r="G160" s="1854" t="s">
        <v>22</v>
      </c>
      <c r="H160" s="1854" t="s">
        <v>22</v>
      </c>
      <c r="I160" s="1854" t="s">
        <v>863</v>
      </c>
    </row>
    <row customHeight="1" ht="11.25">
      <c r="A161" s="1854" t="s">
        <v>2274</v>
      </c>
      <c r="B161" s="1854" t="s">
        <v>16</v>
      </c>
      <c r="C161" s="1854" t="s">
        <v>2519</v>
      </c>
      <c r="D161" s="1854" t="s">
        <v>2520</v>
      </c>
      <c r="E161" s="1854" t="s">
        <v>2521</v>
      </c>
      <c r="F161" s="1854" t="s">
        <v>2522</v>
      </c>
      <c r="G161" s="1854" t="s">
        <v>22</v>
      </c>
      <c r="H161" s="1854" t="s">
        <v>22</v>
      </c>
      <c r="I161" s="1854" t="s">
        <v>863</v>
      </c>
    </row>
    <row customHeight="1" ht="11.25">
      <c r="A162" s="1854" t="s">
        <v>2274</v>
      </c>
      <c r="B162" s="1854" t="s">
        <v>16</v>
      </c>
      <c r="C162" s="1854" t="s">
        <v>2523</v>
      </c>
      <c r="D162" s="1854" t="s">
        <v>2524</v>
      </c>
      <c r="E162" s="1854" t="s">
        <v>2525</v>
      </c>
      <c r="F162" s="1854" t="s">
        <v>2526</v>
      </c>
      <c r="G162" s="1854" t="s">
        <v>22</v>
      </c>
      <c r="H162" s="1854" t="s">
        <v>22</v>
      </c>
      <c r="I162" s="1854" t="s">
        <v>863</v>
      </c>
    </row>
    <row customHeight="1" ht="11.25">
      <c r="A163" s="1854" t="s">
        <v>2274</v>
      </c>
      <c r="B163" s="1854" t="s">
        <v>16</v>
      </c>
      <c r="C163" s="1854" t="s">
        <v>2527</v>
      </c>
      <c r="D163" s="1854" t="s">
        <v>2528</v>
      </c>
      <c r="E163" s="1854" t="s">
        <v>2383</v>
      </c>
      <c r="F163" s="1854" t="s">
        <v>2510</v>
      </c>
      <c r="G163" s="1854" t="s">
        <v>2497</v>
      </c>
      <c r="H163" s="1854" t="s">
        <v>22</v>
      </c>
      <c r="I163" s="1854" t="s">
        <v>863</v>
      </c>
    </row>
    <row customHeight="1" ht="11.25">
      <c r="A164" s="1854" t="s">
        <v>2274</v>
      </c>
      <c r="B164" s="1854" t="s">
        <v>16</v>
      </c>
      <c r="C164" s="1854" t="s">
        <v>2536</v>
      </c>
      <c r="D164" s="1854" t="s">
        <v>2537</v>
      </c>
      <c r="E164" s="1854" t="s">
        <v>2370</v>
      </c>
      <c r="F164" s="1854" t="s">
        <v>2538</v>
      </c>
      <c r="G164" s="1854" t="s">
        <v>22</v>
      </c>
      <c r="H164" s="1854" t="s">
        <v>22</v>
      </c>
      <c r="I164" s="1854" t="s">
        <v>863</v>
      </c>
    </row>
    <row customHeight="1" ht="11.25">
      <c r="A165" s="1854" t="s">
        <v>2274</v>
      </c>
      <c r="B165" s="1854" t="s">
        <v>16</v>
      </c>
      <c r="C165" s="1854" t="s">
        <v>2539</v>
      </c>
      <c r="D165" s="1854" t="s">
        <v>2540</v>
      </c>
      <c r="E165" s="1854" t="s">
        <v>2525</v>
      </c>
      <c r="F165" s="1854" t="s">
        <v>2541</v>
      </c>
      <c r="G165" s="1854" t="s">
        <v>22</v>
      </c>
      <c r="H165" s="1854" t="s">
        <v>22</v>
      </c>
      <c r="I165" s="1854" t="s">
        <v>863</v>
      </c>
    </row>
    <row customHeight="1" ht="11.25">
      <c r="A166" s="1854" t="s">
        <v>2274</v>
      </c>
      <c r="B166" s="1854" t="s">
        <v>16</v>
      </c>
      <c r="C166" s="1854" t="s">
        <v>2275</v>
      </c>
      <c r="D166" s="1854" t="s">
        <v>2276</v>
      </c>
      <c r="E166" s="1854" t="s">
        <v>2277</v>
      </c>
      <c r="F166" s="1854" t="s">
        <v>2278</v>
      </c>
      <c r="G166" s="1854" t="s">
        <v>2279</v>
      </c>
      <c r="H166" s="1854" t="s">
        <v>22</v>
      </c>
      <c r="I166" s="1854" t="s">
        <v>916</v>
      </c>
    </row>
    <row customHeight="1" ht="11.25">
      <c r="A167" s="1854" t="s">
        <v>2274</v>
      </c>
      <c r="B167" s="1854" t="s">
        <v>16</v>
      </c>
      <c r="C167" s="1854" t="s">
        <v>2280</v>
      </c>
      <c r="D167" s="1854" t="s">
        <v>2281</v>
      </c>
      <c r="E167" s="1854" t="s">
        <v>2282</v>
      </c>
      <c r="F167" s="1854" t="s">
        <v>2283</v>
      </c>
      <c r="G167" s="1854" t="s">
        <v>2284</v>
      </c>
      <c r="H167" s="1854" t="s">
        <v>22</v>
      </c>
      <c r="I167" s="1854" t="s">
        <v>916</v>
      </c>
    </row>
    <row customHeight="1" ht="11.25">
      <c r="A168" s="1854" t="s">
        <v>2274</v>
      </c>
      <c r="B168" s="1854" t="s">
        <v>16</v>
      </c>
      <c r="C168" s="1854" t="s">
        <v>2304</v>
      </c>
      <c r="D168" s="1854" t="s">
        <v>2305</v>
      </c>
      <c r="E168" s="1854" t="s">
        <v>2306</v>
      </c>
      <c r="F168" s="1854" t="s">
        <v>2307</v>
      </c>
      <c r="G168" s="1854" t="s">
        <v>22</v>
      </c>
      <c r="H168" s="1854" t="s">
        <v>22</v>
      </c>
      <c r="I168" s="1854" t="s">
        <v>916</v>
      </c>
    </row>
    <row customHeight="1" ht="11.25">
      <c r="A169" s="1854" t="s">
        <v>2274</v>
      </c>
      <c r="B169" s="1854" t="s">
        <v>16</v>
      </c>
      <c r="C169" s="1854" t="s">
        <v>2308</v>
      </c>
      <c r="D169" s="1854" t="s">
        <v>2309</v>
      </c>
      <c r="E169" s="1854" t="s">
        <v>2310</v>
      </c>
      <c r="F169" s="1854" t="s">
        <v>2296</v>
      </c>
      <c r="G169" s="1854" t="s">
        <v>22</v>
      </c>
      <c r="H169" s="1854" t="s">
        <v>22</v>
      </c>
      <c r="I169" s="1854" t="s">
        <v>916</v>
      </c>
    </row>
    <row customHeight="1" ht="11.25">
      <c r="A170" s="1854" t="s">
        <v>2274</v>
      </c>
      <c r="B170" s="1854" t="s">
        <v>16</v>
      </c>
      <c r="C170" s="1854" t="s">
        <v>2314</v>
      </c>
      <c r="D170" s="1854" t="s">
        <v>2315</v>
      </c>
      <c r="E170" s="1854" t="s">
        <v>2316</v>
      </c>
      <c r="F170" s="1854" t="s">
        <v>2317</v>
      </c>
      <c r="G170" s="1854" t="s">
        <v>22</v>
      </c>
      <c r="H170" s="1854" t="s">
        <v>22</v>
      </c>
      <c r="I170" s="1854" t="s">
        <v>916</v>
      </c>
    </row>
    <row customHeight="1" ht="11.25">
      <c r="A171" s="1854" t="s">
        <v>2274</v>
      </c>
      <c r="B171" s="1854" t="s">
        <v>16</v>
      </c>
      <c r="C171" s="1854" t="s">
        <v>2318</v>
      </c>
      <c r="D171" s="1854" t="s">
        <v>2319</v>
      </c>
      <c r="E171" s="1854" t="s">
        <v>2320</v>
      </c>
      <c r="F171" s="1854" t="s">
        <v>2283</v>
      </c>
      <c r="G171" s="1854" t="s">
        <v>2321</v>
      </c>
      <c r="H171" s="1854" t="s">
        <v>22</v>
      </c>
      <c r="I171" s="1854" t="s">
        <v>916</v>
      </c>
    </row>
    <row customHeight="1" ht="11.25">
      <c r="A172" s="1854" t="s">
        <v>2274</v>
      </c>
      <c r="B172" s="1854" t="s">
        <v>16</v>
      </c>
      <c r="C172" s="1854" t="s">
        <v>2325</v>
      </c>
      <c r="D172" s="1854" t="s">
        <v>2326</v>
      </c>
      <c r="E172" s="1854" t="s">
        <v>2324</v>
      </c>
      <c r="F172" s="1854" t="s">
        <v>2327</v>
      </c>
      <c r="G172" s="1854" t="s">
        <v>2328</v>
      </c>
      <c r="H172" s="1854" t="s">
        <v>22</v>
      </c>
      <c r="I172" s="1854" t="s">
        <v>916</v>
      </c>
    </row>
    <row customHeight="1" ht="11.25">
      <c r="A173" s="1854" t="s">
        <v>2274</v>
      </c>
      <c r="B173" s="1854" t="s">
        <v>16</v>
      </c>
      <c r="C173" s="1854" t="s">
        <v>2331</v>
      </c>
      <c r="D173" s="1854" t="s">
        <v>2332</v>
      </c>
      <c r="E173" s="1854" t="s">
        <v>2324</v>
      </c>
      <c r="F173" s="1854" t="s">
        <v>2333</v>
      </c>
      <c r="G173" s="1854" t="s">
        <v>2334</v>
      </c>
      <c r="H173" s="1854" t="s">
        <v>22</v>
      </c>
      <c r="I173" s="1854" t="s">
        <v>916</v>
      </c>
    </row>
    <row customHeight="1" ht="11.25">
      <c r="A174" s="1854" t="s">
        <v>2274</v>
      </c>
      <c r="B174" s="1854" t="s">
        <v>16</v>
      </c>
      <c r="C174" s="1854" t="s">
        <v>2335</v>
      </c>
      <c r="D174" s="1854" t="s">
        <v>2336</v>
      </c>
      <c r="E174" s="1854" t="s">
        <v>2324</v>
      </c>
      <c r="F174" s="1854" t="s">
        <v>2337</v>
      </c>
      <c r="G174" s="1854" t="s">
        <v>2338</v>
      </c>
      <c r="H174" s="1854" t="s">
        <v>22</v>
      </c>
      <c r="I174" s="1854" t="s">
        <v>916</v>
      </c>
    </row>
    <row customHeight="1" ht="11.25">
      <c r="A175" s="1854" t="s">
        <v>2274</v>
      </c>
      <c r="B175" s="1854" t="s">
        <v>16</v>
      </c>
      <c r="C175" s="1854" t="s">
        <v>2345</v>
      </c>
      <c r="D175" s="1854" t="s">
        <v>2346</v>
      </c>
      <c r="E175" s="1854" t="s">
        <v>2324</v>
      </c>
      <c r="F175" s="1854" t="s">
        <v>2347</v>
      </c>
      <c r="G175" s="1854" t="s">
        <v>22</v>
      </c>
      <c r="H175" s="1854" t="s">
        <v>22</v>
      </c>
      <c r="I175" s="1854" t="s">
        <v>916</v>
      </c>
    </row>
    <row customHeight="1" ht="11.25">
      <c r="A176" s="1854" t="s">
        <v>2274</v>
      </c>
      <c r="B176" s="1854" t="s">
        <v>16</v>
      </c>
      <c r="C176" s="1854" t="s">
        <v>2348</v>
      </c>
      <c r="D176" s="1854" t="s">
        <v>2349</v>
      </c>
      <c r="E176" s="1854" t="s">
        <v>2324</v>
      </c>
      <c r="F176" s="1854" t="s">
        <v>2350</v>
      </c>
      <c r="G176" s="1854" t="s">
        <v>2351</v>
      </c>
      <c r="H176" s="1854" t="s">
        <v>22</v>
      </c>
      <c r="I176" s="1854" t="s">
        <v>916</v>
      </c>
    </row>
    <row customHeight="1" ht="11.25">
      <c r="A177" s="1854" t="s">
        <v>2274</v>
      </c>
      <c r="B177" s="1854" t="s">
        <v>16</v>
      </c>
      <c r="C177" s="1854" t="s">
        <v>2352</v>
      </c>
      <c r="D177" s="1854" t="s">
        <v>2353</v>
      </c>
      <c r="E177" s="1854" t="s">
        <v>2354</v>
      </c>
      <c r="F177" s="1854" t="s">
        <v>2355</v>
      </c>
      <c r="G177" s="1854" t="s">
        <v>22</v>
      </c>
      <c r="H177" s="1854" t="s">
        <v>22</v>
      </c>
      <c r="I177" s="1854" t="s">
        <v>916</v>
      </c>
    </row>
    <row customHeight="1" ht="11.25">
      <c r="A178" s="1854" t="s">
        <v>2274</v>
      </c>
      <c r="B178" s="1854" t="s">
        <v>16</v>
      </c>
      <c r="C178" s="1854" t="s">
        <v>2359</v>
      </c>
      <c r="D178" s="1854" t="s">
        <v>2360</v>
      </c>
      <c r="E178" s="1854" t="s">
        <v>2354</v>
      </c>
      <c r="F178" s="1854" t="s">
        <v>2361</v>
      </c>
      <c r="G178" s="1854" t="s">
        <v>22</v>
      </c>
      <c r="H178" s="1854" t="s">
        <v>22</v>
      </c>
      <c r="I178" s="1854" t="s">
        <v>916</v>
      </c>
    </row>
    <row customHeight="1" ht="11.25">
      <c r="A179" s="1854" t="s">
        <v>2274</v>
      </c>
      <c r="B179" s="1854" t="s">
        <v>16</v>
      </c>
      <c r="C179" s="1854" t="s">
        <v>22</v>
      </c>
      <c r="D179" s="1854" t="s">
        <v>2362</v>
      </c>
      <c r="E179" s="1854" t="s">
        <v>2363</v>
      </c>
      <c r="F179" s="1854" t="s">
        <v>2307</v>
      </c>
      <c r="G179" s="1854" t="s">
        <v>22</v>
      </c>
      <c r="H179" s="1854" t="s">
        <v>22</v>
      </c>
      <c r="I179" s="1854" t="s">
        <v>916</v>
      </c>
    </row>
    <row customHeight="1" ht="11.25">
      <c r="A180" s="1854" t="s">
        <v>2274</v>
      </c>
      <c r="B180" s="1854" t="s">
        <v>16</v>
      </c>
      <c r="C180" s="1854" t="s">
        <v>2364</v>
      </c>
      <c r="D180" s="1854" t="s">
        <v>2365</v>
      </c>
      <c r="E180" s="1854" t="s">
        <v>2366</v>
      </c>
      <c r="F180" s="1854" t="s">
        <v>2317</v>
      </c>
      <c r="G180" s="1854" t="s">
        <v>2367</v>
      </c>
      <c r="H180" s="1854" t="s">
        <v>22</v>
      </c>
      <c r="I180" s="1854" t="s">
        <v>916</v>
      </c>
    </row>
    <row customHeight="1" ht="11.25">
      <c r="A181" s="1854" t="s">
        <v>2274</v>
      </c>
      <c r="B181" s="1854" t="s">
        <v>16</v>
      </c>
      <c r="C181" s="1854" t="s">
        <v>2368</v>
      </c>
      <c r="D181" s="1854" t="s">
        <v>2369</v>
      </c>
      <c r="E181" s="1854" t="s">
        <v>2370</v>
      </c>
      <c r="F181" s="1854" t="s">
        <v>2371</v>
      </c>
      <c r="G181" s="1854" t="s">
        <v>22</v>
      </c>
      <c r="H181" s="1854" t="s">
        <v>22</v>
      </c>
      <c r="I181" s="1854" t="s">
        <v>916</v>
      </c>
    </row>
    <row customHeight="1" ht="11.25">
      <c r="A182" s="1854" t="s">
        <v>2274</v>
      </c>
      <c r="B182" s="1854" t="s">
        <v>16</v>
      </c>
      <c r="C182" s="1854" t="s">
        <v>2372</v>
      </c>
      <c r="D182" s="1854" t="s">
        <v>2373</v>
      </c>
      <c r="E182" s="1854" t="s">
        <v>2374</v>
      </c>
      <c r="F182" s="1854" t="s">
        <v>2375</v>
      </c>
      <c r="G182" s="1854" t="s">
        <v>22</v>
      </c>
      <c r="H182" s="1854" t="s">
        <v>22</v>
      </c>
      <c r="I182" s="1854" t="s">
        <v>916</v>
      </c>
    </row>
    <row customHeight="1" ht="11.25">
      <c r="A183" s="1854" t="s">
        <v>2274</v>
      </c>
      <c r="B183" s="1854" t="s">
        <v>16</v>
      </c>
      <c r="C183" s="1854" t="s">
        <v>2376</v>
      </c>
      <c r="D183" s="1854" t="s">
        <v>2377</v>
      </c>
      <c r="E183" s="1854" t="s">
        <v>2378</v>
      </c>
      <c r="F183" s="1854" t="s">
        <v>2379</v>
      </c>
      <c r="G183" s="1854" t="s">
        <v>2380</v>
      </c>
      <c r="H183" s="1854" t="s">
        <v>22</v>
      </c>
      <c r="I183" s="1854" t="s">
        <v>916</v>
      </c>
    </row>
    <row customHeight="1" ht="11.25">
      <c r="A184" s="1854" t="s">
        <v>2274</v>
      </c>
      <c r="B184" s="1854" t="s">
        <v>16</v>
      </c>
      <c r="C184" s="1854" t="s">
        <v>2381</v>
      </c>
      <c r="D184" s="1854" t="s">
        <v>2382</v>
      </c>
      <c r="E184" s="1854" t="s">
        <v>2383</v>
      </c>
      <c r="F184" s="1854" t="s">
        <v>2384</v>
      </c>
      <c r="G184" s="1854" t="s">
        <v>2385</v>
      </c>
      <c r="H184" s="1854" t="s">
        <v>22</v>
      </c>
      <c r="I184" s="1854" t="s">
        <v>916</v>
      </c>
    </row>
    <row customHeight="1" ht="11.25">
      <c r="A185" s="1854" t="s">
        <v>2274</v>
      </c>
      <c r="B185" s="1854" t="s">
        <v>16</v>
      </c>
      <c r="C185" s="1854" t="s">
        <v>2386</v>
      </c>
      <c r="D185" s="1854" t="s">
        <v>2387</v>
      </c>
      <c r="E185" s="1854" t="s">
        <v>2354</v>
      </c>
      <c r="F185" s="1854" t="s">
        <v>2388</v>
      </c>
      <c r="G185" s="1854" t="s">
        <v>22</v>
      </c>
      <c r="H185" s="1854" t="s">
        <v>22</v>
      </c>
      <c r="I185" s="1854" t="s">
        <v>916</v>
      </c>
    </row>
    <row customHeight="1" ht="11.25">
      <c r="A186" s="1854" t="s">
        <v>2274</v>
      </c>
      <c r="B186" s="1854" t="s">
        <v>16</v>
      </c>
      <c r="C186" s="1854" t="s">
        <v>2389</v>
      </c>
      <c r="D186" s="1854" t="s">
        <v>2390</v>
      </c>
      <c r="E186" s="1854" t="s">
        <v>2277</v>
      </c>
      <c r="F186" s="1854" t="s">
        <v>2350</v>
      </c>
      <c r="G186" s="1854" t="s">
        <v>22</v>
      </c>
      <c r="H186" s="1854" t="s">
        <v>22</v>
      </c>
      <c r="I186" s="1854" t="s">
        <v>916</v>
      </c>
    </row>
    <row customHeight="1" ht="11.25">
      <c r="A187" s="1854" t="s">
        <v>2274</v>
      </c>
      <c r="B187" s="1854" t="s">
        <v>16</v>
      </c>
      <c r="C187" s="1854" t="s">
        <v>2397</v>
      </c>
      <c r="D187" s="1854" t="s">
        <v>2398</v>
      </c>
      <c r="E187" s="1854" t="s">
        <v>2399</v>
      </c>
      <c r="F187" s="1854" t="s">
        <v>2375</v>
      </c>
      <c r="G187" s="1854" t="s">
        <v>22</v>
      </c>
      <c r="H187" s="1854" t="s">
        <v>22</v>
      </c>
      <c r="I187" s="1854" t="s">
        <v>916</v>
      </c>
    </row>
    <row customHeight="1" ht="11.25">
      <c r="A188" s="1854" t="s">
        <v>2274</v>
      </c>
      <c r="B188" s="1854" t="s">
        <v>16</v>
      </c>
      <c r="C188" s="1854" t="s">
        <v>2400</v>
      </c>
      <c r="D188" s="1854" t="s">
        <v>2401</v>
      </c>
      <c r="E188" s="1854" t="s">
        <v>2402</v>
      </c>
      <c r="F188" s="1854" t="s">
        <v>2403</v>
      </c>
      <c r="G188" s="1854" t="s">
        <v>2404</v>
      </c>
      <c r="H188" s="1854" t="s">
        <v>22</v>
      </c>
      <c r="I188" s="1854" t="s">
        <v>916</v>
      </c>
    </row>
    <row customHeight="1" ht="11.25">
      <c r="A189" s="1854" t="s">
        <v>2274</v>
      </c>
      <c r="B189" s="1854" t="s">
        <v>16</v>
      </c>
      <c r="C189" s="1854" t="s">
        <v>2408</v>
      </c>
      <c r="D189" s="1854" t="s">
        <v>2409</v>
      </c>
      <c r="E189" s="1854" t="s">
        <v>2410</v>
      </c>
      <c r="F189" s="1854" t="s">
        <v>2296</v>
      </c>
      <c r="G189" s="1854" t="s">
        <v>22</v>
      </c>
      <c r="H189" s="1854" t="s">
        <v>22</v>
      </c>
      <c r="I189" s="1854" t="s">
        <v>916</v>
      </c>
    </row>
    <row customHeight="1" ht="11.25">
      <c r="A190" s="1854" t="s">
        <v>2274</v>
      </c>
      <c r="B190" s="1854" t="s">
        <v>16</v>
      </c>
      <c r="C190" s="1854" t="s">
        <v>2415</v>
      </c>
      <c r="D190" s="1854" t="s">
        <v>2416</v>
      </c>
      <c r="E190" s="1854" t="s">
        <v>2417</v>
      </c>
      <c r="F190" s="1854" t="s">
        <v>2296</v>
      </c>
      <c r="G190" s="1854" t="s">
        <v>22</v>
      </c>
      <c r="H190" s="1854" t="s">
        <v>22</v>
      </c>
      <c r="I190" s="1854" t="s">
        <v>916</v>
      </c>
    </row>
    <row customHeight="1" ht="11.25">
      <c r="A191" s="1854" t="s">
        <v>2274</v>
      </c>
      <c r="B191" s="1854" t="s">
        <v>16</v>
      </c>
      <c r="C191" s="1854" t="s">
        <v>2418</v>
      </c>
      <c r="D191" s="1854" t="s">
        <v>2419</v>
      </c>
      <c r="E191" s="1854" t="s">
        <v>2420</v>
      </c>
      <c r="F191" s="1854" t="s">
        <v>2421</v>
      </c>
      <c r="G191" s="1854" t="s">
        <v>22</v>
      </c>
      <c r="H191" s="1854" t="s">
        <v>22</v>
      </c>
      <c r="I191" s="1854" t="s">
        <v>916</v>
      </c>
    </row>
    <row customHeight="1" ht="11.25">
      <c r="A192" s="1854" t="s">
        <v>2274</v>
      </c>
      <c r="B192" s="1854" t="s">
        <v>16</v>
      </c>
      <c r="C192" s="1854" t="s">
        <v>2422</v>
      </c>
      <c r="D192" s="1854" t="s">
        <v>2423</v>
      </c>
      <c r="E192" s="1854" t="s">
        <v>2354</v>
      </c>
      <c r="F192" s="1854" t="s">
        <v>2414</v>
      </c>
      <c r="G192" s="1854" t="s">
        <v>2424</v>
      </c>
      <c r="H192" s="1854" t="s">
        <v>22</v>
      </c>
      <c r="I192" s="1854" t="s">
        <v>916</v>
      </c>
    </row>
    <row customHeight="1" ht="11.25">
      <c r="A193" s="1854" t="s">
        <v>2274</v>
      </c>
      <c r="B193" s="1854" t="s">
        <v>16</v>
      </c>
      <c r="C193" s="1854" t="s">
        <v>2433</v>
      </c>
      <c r="D193" s="1854" t="s">
        <v>2434</v>
      </c>
      <c r="E193" s="1854" t="s">
        <v>2435</v>
      </c>
      <c r="F193" s="1854" t="s">
        <v>2436</v>
      </c>
      <c r="G193" s="1854" t="s">
        <v>2437</v>
      </c>
      <c r="H193" s="1854" t="s">
        <v>22</v>
      </c>
      <c r="I193" s="1854" t="s">
        <v>916</v>
      </c>
    </row>
    <row customHeight="1" ht="11.25">
      <c r="A194" s="1854" t="s">
        <v>2274</v>
      </c>
      <c r="B194" s="1854" t="s">
        <v>16</v>
      </c>
      <c r="C194" s="1854" t="s">
        <v>2438</v>
      </c>
      <c r="D194" s="1854" t="s">
        <v>2439</v>
      </c>
      <c r="E194" s="1854" t="s">
        <v>2440</v>
      </c>
      <c r="F194" s="1854" t="s">
        <v>2292</v>
      </c>
      <c r="G194" s="1854" t="s">
        <v>2328</v>
      </c>
      <c r="H194" s="1854" t="s">
        <v>22</v>
      </c>
      <c r="I194" s="1854" t="s">
        <v>916</v>
      </c>
    </row>
    <row customHeight="1" ht="11.25">
      <c r="A195" s="1854" t="s">
        <v>2274</v>
      </c>
      <c r="B195" s="1854" t="s">
        <v>16</v>
      </c>
      <c r="C195" s="1854" t="s">
        <v>2452</v>
      </c>
      <c r="D195" s="1854" t="s">
        <v>2453</v>
      </c>
      <c r="E195" s="1854" t="s">
        <v>2454</v>
      </c>
      <c r="F195" s="1854" t="s">
        <v>2283</v>
      </c>
      <c r="G195" s="1854" t="s">
        <v>22</v>
      </c>
      <c r="H195" s="1854" t="s">
        <v>22</v>
      </c>
      <c r="I195" s="1854" t="s">
        <v>916</v>
      </c>
    </row>
    <row customHeight="1" ht="11.25">
      <c r="A196" s="1854" t="s">
        <v>2274</v>
      </c>
      <c r="B196" s="1854" t="s">
        <v>16</v>
      </c>
      <c r="C196" s="1854" t="s">
        <v>2475</v>
      </c>
      <c r="D196" s="1854" t="s">
        <v>2476</v>
      </c>
      <c r="E196" s="1854" t="s">
        <v>2477</v>
      </c>
      <c r="F196" s="1854" t="s">
        <v>2468</v>
      </c>
      <c r="G196" s="1854" t="s">
        <v>22</v>
      </c>
      <c r="H196" s="1854" t="s">
        <v>22</v>
      </c>
      <c r="I196" s="1854" t="s">
        <v>916</v>
      </c>
    </row>
    <row customHeight="1" ht="11.25">
      <c r="A197" s="1854" t="s">
        <v>2274</v>
      </c>
      <c r="B197" s="1854" t="s">
        <v>16</v>
      </c>
      <c r="C197" s="1854" t="s">
        <v>2483</v>
      </c>
      <c r="D197" s="1854" t="s">
        <v>2484</v>
      </c>
      <c r="E197" s="1854" t="s">
        <v>2485</v>
      </c>
      <c r="F197" s="1854" t="s">
        <v>2486</v>
      </c>
      <c r="G197" s="1854" t="s">
        <v>2487</v>
      </c>
      <c r="H197" s="1854" t="s">
        <v>22</v>
      </c>
      <c r="I197" s="1854" t="s">
        <v>916</v>
      </c>
    </row>
    <row customHeight="1" ht="11.25">
      <c r="A198" s="1854" t="s">
        <v>2274</v>
      </c>
      <c r="B198" s="1854" t="s">
        <v>16</v>
      </c>
      <c r="C198" s="1854" t="s">
        <v>2488</v>
      </c>
      <c r="D198" s="1854" t="s">
        <v>2489</v>
      </c>
      <c r="E198" s="1854" t="s">
        <v>2490</v>
      </c>
      <c r="F198" s="1854" t="s">
        <v>2491</v>
      </c>
      <c r="G198" s="1854" t="s">
        <v>22</v>
      </c>
      <c r="H198" s="1854" t="s">
        <v>22</v>
      </c>
      <c r="I198" s="1854" t="s">
        <v>916</v>
      </c>
    </row>
    <row customHeight="1" ht="11.25">
      <c r="A199" s="1854" t="s">
        <v>2274</v>
      </c>
      <c r="B199" s="1854" t="s">
        <v>16</v>
      </c>
      <c r="C199" s="1854" t="s">
        <v>2498</v>
      </c>
      <c r="D199" s="1854" t="s">
        <v>2499</v>
      </c>
      <c r="E199" s="1854" t="s">
        <v>2500</v>
      </c>
      <c r="F199" s="1854" t="s">
        <v>2491</v>
      </c>
      <c r="G199" s="1854" t="s">
        <v>22</v>
      </c>
      <c r="H199" s="1854" t="s">
        <v>22</v>
      </c>
      <c r="I199" s="1854" t="s">
        <v>916</v>
      </c>
    </row>
    <row customHeight="1" ht="11.25">
      <c r="A200" s="1854" t="s">
        <v>2274</v>
      </c>
      <c r="B200" s="1854" t="s">
        <v>16</v>
      </c>
      <c r="C200" s="1854" t="s">
        <v>2511</v>
      </c>
      <c r="D200" s="1854" t="s">
        <v>2512</v>
      </c>
      <c r="E200" s="1854" t="s">
        <v>2370</v>
      </c>
      <c r="F200" s="1854" t="s">
        <v>2513</v>
      </c>
      <c r="G200" s="1854" t="s">
        <v>22</v>
      </c>
      <c r="H200" s="1854" t="s">
        <v>22</v>
      </c>
      <c r="I200" s="1854" t="s">
        <v>916</v>
      </c>
    </row>
    <row customHeight="1" ht="11.25">
      <c r="A201" s="1854" t="s">
        <v>2274</v>
      </c>
      <c r="B201" s="1854" t="s">
        <v>16</v>
      </c>
      <c r="C201" s="1854" t="s">
        <v>2514</v>
      </c>
      <c r="D201" s="1854" t="s">
        <v>2515</v>
      </c>
      <c r="E201" s="1854" t="s">
        <v>2370</v>
      </c>
      <c r="F201" s="1854" t="s">
        <v>2516</v>
      </c>
      <c r="G201" s="1854" t="s">
        <v>22</v>
      </c>
      <c r="H201" s="1854" t="s">
        <v>22</v>
      </c>
      <c r="I201" s="1854" t="s">
        <v>916</v>
      </c>
    </row>
    <row customHeight="1" ht="11.25">
      <c r="A202" s="1854" t="s">
        <v>2274</v>
      </c>
      <c r="B202" s="1854" t="s">
        <v>16</v>
      </c>
      <c r="C202" s="1854" t="s">
        <v>2517</v>
      </c>
      <c r="D202" s="1854" t="s">
        <v>2518</v>
      </c>
      <c r="E202" s="1854" t="s">
        <v>2354</v>
      </c>
      <c r="F202" s="1854" t="s">
        <v>2421</v>
      </c>
      <c r="G202" s="1854" t="s">
        <v>22</v>
      </c>
      <c r="H202" s="1854" t="s">
        <v>22</v>
      </c>
      <c r="I202" s="1854" t="s">
        <v>916</v>
      </c>
    </row>
    <row customHeight="1" ht="11.25">
      <c r="A203" s="1854" t="s">
        <v>2274</v>
      </c>
      <c r="B203" s="1854" t="s">
        <v>16</v>
      </c>
      <c r="C203" s="1854" t="s">
        <v>2519</v>
      </c>
      <c r="D203" s="1854" t="s">
        <v>2520</v>
      </c>
      <c r="E203" s="1854" t="s">
        <v>2521</v>
      </c>
      <c r="F203" s="1854" t="s">
        <v>2522</v>
      </c>
      <c r="G203" s="1854" t="s">
        <v>22</v>
      </c>
      <c r="H203" s="1854" t="s">
        <v>22</v>
      </c>
      <c r="I203" s="1854" t="s">
        <v>916</v>
      </c>
    </row>
    <row customHeight="1" ht="11.25">
      <c r="A204" s="1854" t="s">
        <v>2274</v>
      </c>
      <c r="B204" s="1854" t="s">
        <v>16</v>
      </c>
      <c r="C204" s="1854" t="s">
        <v>2523</v>
      </c>
      <c r="D204" s="1854" t="s">
        <v>2524</v>
      </c>
      <c r="E204" s="1854" t="s">
        <v>2525</v>
      </c>
      <c r="F204" s="1854" t="s">
        <v>2526</v>
      </c>
      <c r="G204" s="1854" t="s">
        <v>22</v>
      </c>
      <c r="H204" s="1854" t="s">
        <v>22</v>
      </c>
      <c r="I204" s="1854" t="s">
        <v>916</v>
      </c>
    </row>
    <row customHeight="1" ht="11.25">
      <c r="A205" s="1854" t="s">
        <v>2274</v>
      </c>
      <c r="B205" s="1854" t="s">
        <v>16</v>
      </c>
      <c r="C205" s="1854" t="s">
        <v>2527</v>
      </c>
      <c r="D205" s="1854" t="s">
        <v>2528</v>
      </c>
      <c r="E205" s="1854" t="s">
        <v>2383</v>
      </c>
      <c r="F205" s="1854" t="s">
        <v>2510</v>
      </c>
      <c r="G205" s="1854" t="s">
        <v>2497</v>
      </c>
      <c r="H205" s="1854" t="s">
        <v>22</v>
      </c>
      <c r="I205" s="1854" t="s">
        <v>916</v>
      </c>
    </row>
    <row customHeight="1" ht="11.25">
      <c r="A206" s="1854" t="s">
        <v>2274</v>
      </c>
      <c r="B206" s="1854" t="s">
        <v>16</v>
      </c>
      <c r="C206" s="1854" t="s">
        <v>13</v>
      </c>
      <c r="D206" s="1854" t="s">
        <v>46</v>
      </c>
      <c r="E206" s="1854" t="s">
        <v>49</v>
      </c>
      <c r="F206" s="1854" t="s">
        <v>51</v>
      </c>
      <c r="G206" s="1854" t="s">
        <v>2529</v>
      </c>
      <c r="H206" s="1854" t="s">
        <v>22</v>
      </c>
      <c r="I206" s="1854" t="s">
        <v>916</v>
      </c>
    </row>
    <row customHeight="1" ht="11.25">
      <c r="A207" s="1854" t="s">
        <v>2274</v>
      </c>
      <c r="B207" s="1854" t="s">
        <v>16</v>
      </c>
      <c r="C207" s="1854" t="s">
        <v>2536</v>
      </c>
      <c r="D207" s="1854" t="s">
        <v>2537</v>
      </c>
      <c r="E207" s="1854" t="s">
        <v>2370</v>
      </c>
      <c r="F207" s="1854" t="s">
        <v>2538</v>
      </c>
      <c r="G207" s="1854" t="s">
        <v>22</v>
      </c>
      <c r="H207" s="1854" t="s">
        <v>22</v>
      </c>
      <c r="I207" s="1854" t="s">
        <v>916</v>
      </c>
    </row>
    <row customHeight="1" ht="11.25">
      <c r="A208" s="1854" t="s">
        <v>2274</v>
      </c>
      <c r="B208" s="1854" t="s">
        <v>16</v>
      </c>
      <c r="C208" s="1854" t="s">
        <v>2539</v>
      </c>
      <c r="D208" s="1854" t="s">
        <v>2540</v>
      </c>
      <c r="E208" s="1854" t="s">
        <v>2525</v>
      </c>
      <c r="F208" s="1854" t="s">
        <v>2541</v>
      </c>
      <c r="G208" s="1854" t="s">
        <v>22</v>
      </c>
      <c r="H208" s="1854" t="s">
        <v>22</v>
      </c>
      <c r="I208" s="1854" t="s">
        <v>916</v>
      </c>
    </row>
    <row customHeight="1" ht="11.25">
      <c r="A209" s="1854" t="s">
        <v>2274</v>
      </c>
      <c r="B209" s="1854" t="s">
        <v>16</v>
      </c>
      <c r="C209" s="1854" t="s">
        <v>2568</v>
      </c>
      <c r="D209" s="1854" t="s">
        <v>2569</v>
      </c>
      <c r="E209" s="1854" t="s">
        <v>2570</v>
      </c>
      <c r="F209" s="1854" t="s">
        <v>2292</v>
      </c>
      <c r="G209" s="1854" t="s">
        <v>22</v>
      </c>
      <c r="H209" s="1854" t="s">
        <v>22</v>
      </c>
      <c r="I209" s="1854" t="s">
        <v>1645</v>
      </c>
    </row>
    <row customHeight="1" ht="11.25">
      <c r="A210" s="1854" t="s">
        <v>2274</v>
      </c>
      <c r="B210" s="1854" t="s">
        <v>16</v>
      </c>
      <c r="C210" s="1854" t="s">
        <v>2571</v>
      </c>
      <c r="D210" s="1854" t="s">
        <v>2572</v>
      </c>
      <c r="E210" s="1854" t="s">
        <v>2573</v>
      </c>
      <c r="F210" s="1854" t="s">
        <v>2296</v>
      </c>
      <c r="G210" s="1854" t="s">
        <v>2574</v>
      </c>
      <c r="H210" s="1854" t="s">
        <v>22</v>
      </c>
      <c r="I210" s="1854" t="s">
        <v>1645</v>
      </c>
    </row>
    <row customHeight="1" ht="11.25">
      <c r="A211" s="1854" t="s">
        <v>2274</v>
      </c>
      <c r="B211" s="1854" t="s">
        <v>16</v>
      </c>
      <c r="C211" s="1854" t="s">
        <v>2575</v>
      </c>
      <c r="D211" s="1854" t="s">
        <v>2576</v>
      </c>
      <c r="E211" s="1854" t="s">
        <v>2577</v>
      </c>
      <c r="F211" s="1854" t="s">
        <v>2307</v>
      </c>
      <c r="G211" s="1854" t="s">
        <v>22</v>
      </c>
      <c r="H211" s="1854" t="s">
        <v>22</v>
      </c>
      <c r="I211" s="1854" t="s">
        <v>1645</v>
      </c>
    </row>
    <row customHeight="1" ht="11.25">
      <c r="A212" s="1854" t="s">
        <v>2274</v>
      </c>
      <c r="B212" s="1854" t="s">
        <v>16</v>
      </c>
      <c r="C212" s="1854" t="s">
        <v>22</v>
      </c>
      <c r="D212" s="1854" t="s">
        <v>2362</v>
      </c>
      <c r="E212" s="1854" t="s">
        <v>2363</v>
      </c>
      <c r="F212" s="1854" t="s">
        <v>2307</v>
      </c>
      <c r="G212" s="1854" t="s">
        <v>22</v>
      </c>
      <c r="H212" s="1854" t="s">
        <v>22</v>
      </c>
      <c r="I212" s="1854" t="s">
        <v>1645</v>
      </c>
    </row>
    <row customHeight="1" ht="11.25">
      <c r="A213" s="1854" t="s">
        <v>2274</v>
      </c>
      <c r="B213" s="1854" t="s">
        <v>16</v>
      </c>
      <c r="C213" s="1854" t="s">
        <v>2578</v>
      </c>
      <c r="D213" s="1854" t="s">
        <v>2579</v>
      </c>
      <c r="E213" s="1854" t="s">
        <v>2580</v>
      </c>
      <c r="F213" s="1854" t="s">
        <v>2468</v>
      </c>
      <c r="G213" s="1854" t="s">
        <v>2581</v>
      </c>
      <c r="H213" s="1854" t="s">
        <v>22</v>
      </c>
      <c r="I213" s="1854" t="s">
        <v>1645</v>
      </c>
    </row>
    <row customHeight="1" ht="11.25">
      <c r="A214" s="1854" t="s">
        <v>2274</v>
      </c>
      <c r="B214" s="1854" t="s">
        <v>16</v>
      </c>
      <c r="C214" s="1854" t="s">
        <v>2376</v>
      </c>
      <c r="D214" s="1854" t="s">
        <v>2377</v>
      </c>
      <c r="E214" s="1854" t="s">
        <v>2378</v>
      </c>
      <c r="F214" s="1854" t="s">
        <v>2379</v>
      </c>
      <c r="G214" s="1854" t="s">
        <v>2380</v>
      </c>
      <c r="H214" s="1854" t="s">
        <v>22</v>
      </c>
      <c r="I214" s="1854" t="s">
        <v>1645</v>
      </c>
    </row>
    <row customHeight="1" ht="11.25">
      <c r="A215" s="1854" t="s">
        <v>2274</v>
      </c>
      <c r="B215" s="1854" t="s">
        <v>16</v>
      </c>
      <c r="C215" s="1854" t="s">
        <v>2582</v>
      </c>
      <c r="D215" s="1854" t="s">
        <v>2583</v>
      </c>
      <c r="E215" s="1854" t="s">
        <v>2584</v>
      </c>
      <c r="F215" s="1854" t="s">
        <v>2283</v>
      </c>
      <c r="G215" s="1854" t="s">
        <v>2437</v>
      </c>
      <c r="H215" s="1854" t="s">
        <v>22</v>
      </c>
      <c r="I215" s="1854" t="s">
        <v>1645</v>
      </c>
    </row>
    <row customHeight="1" ht="11.25">
      <c r="A216" s="1854" t="s">
        <v>2274</v>
      </c>
      <c r="B216" s="1854" t="s">
        <v>16</v>
      </c>
      <c r="C216" s="1854" t="s">
        <v>2552</v>
      </c>
      <c r="D216" s="1854" t="s">
        <v>2553</v>
      </c>
      <c r="E216" s="1854" t="s">
        <v>2554</v>
      </c>
      <c r="F216" s="1854" t="s">
        <v>2296</v>
      </c>
      <c r="G216" s="1854" t="s">
        <v>22</v>
      </c>
      <c r="H216" s="1854" t="s">
        <v>22</v>
      </c>
      <c r="I216" s="1854" t="s">
        <v>1645</v>
      </c>
    </row>
    <row customHeight="1" ht="11.25">
      <c r="A217" s="1854" t="s">
        <v>2274</v>
      </c>
      <c r="B217" s="1854" t="s">
        <v>16</v>
      </c>
      <c r="C217" s="1854" t="s">
        <v>2585</v>
      </c>
      <c r="D217" s="1854" t="s">
        <v>2586</v>
      </c>
      <c r="E217" s="1854" t="s">
        <v>2587</v>
      </c>
      <c r="F217" s="1854" t="s">
        <v>2468</v>
      </c>
      <c r="G217" s="1854" t="s">
        <v>2588</v>
      </c>
      <c r="H217" s="1854" t="s">
        <v>22</v>
      </c>
      <c r="I217" s="1854" t="s">
        <v>1645</v>
      </c>
    </row>
    <row customHeight="1" ht="11.25">
      <c r="A218" s="1854" t="s">
        <v>2274</v>
      </c>
      <c r="B218" s="1854" t="s">
        <v>16</v>
      </c>
      <c r="C218" s="1854" t="s">
        <v>2400</v>
      </c>
      <c r="D218" s="1854" t="s">
        <v>2401</v>
      </c>
      <c r="E218" s="1854" t="s">
        <v>2402</v>
      </c>
      <c r="F218" s="1854" t="s">
        <v>2403</v>
      </c>
      <c r="G218" s="1854" t="s">
        <v>2404</v>
      </c>
      <c r="H218" s="1854" t="s">
        <v>22</v>
      </c>
      <c r="I218" s="1854" t="s">
        <v>1645</v>
      </c>
    </row>
    <row customHeight="1" ht="11.25">
      <c r="A219" s="1854" t="s">
        <v>2274</v>
      </c>
      <c r="B219" s="1854" t="s">
        <v>16</v>
      </c>
      <c r="C219" s="1854" t="s">
        <v>2408</v>
      </c>
      <c r="D219" s="1854" t="s">
        <v>2409</v>
      </c>
      <c r="E219" s="1854" t="s">
        <v>2410</v>
      </c>
      <c r="F219" s="1854" t="s">
        <v>2296</v>
      </c>
      <c r="G219" s="1854" t="s">
        <v>22</v>
      </c>
      <c r="H219" s="1854" t="s">
        <v>22</v>
      </c>
      <c r="I219" s="1854" t="s">
        <v>1645</v>
      </c>
    </row>
    <row customHeight="1" ht="11.25">
      <c r="A220" s="1854" t="s">
        <v>2274</v>
      </c>
      <c r="B220" s="1854" t="s">
        <v>16</v>
      </c>
      <c r="C220" s="1854" t="s">
        <v>2589</v>
      </c>
      <c r="D220" s="1854" t="s">
        <v>2590</v>
      </c>
      <c r="E220" s="1854" t="s">
        <v>2591</v>
      </c>
      <c r="F220" s="1854" t="s">
        <v>2592</v>
      </c>
      <c r="G220" s="1854" t="s">
        <v>2593</v>
      </c>
      <c r="H220" s="1854" t="s">
        <v>22</v>
      </c>
      <c r="I220" s="1854" t="s">
        <v>1645</v>
      </c>
    </row>
    <row customHeight="1" ht="11.25">
      <c r="A221" s="1854" t="s">
        <v>2274</v>
      </c>
      <c r="B221" s="1854" t="s">
        <v>16</v>
      </c>
      <c r="C221" s="1854" t="s">
        <v>2594</v>
      </c>
      <c r="D221" s="1854" t="s">
        <v>2595</v>
      </c>
      <c r="E221" s="1854" t="s">
        <v>2596</v>
      </c>
      <c r="F221" s="1854" t="s">
        <v>2307</v>
      </c>
      <c r="G221" s="1854" t="s">
        <v>2597</v>
      </c>
      <c r="H221" s="1854" t="s">
        <v>22</v>
      </c>
      <c r="I221" s="1854" t="s">
        <v>1645</v>
      </c>
    </row>
    <row customHeight="1" ht="11.25">
      <c r="A222" s="1854" t="s">
        <v>2274</v>
      </c>
      <c r="B222" s="1854" t="s">
        <v>16</v>
      </c>
      <c r="C222" s="1854" t="s">
        <v>2598</v>
      </c>
      <c r="D222" s="1854" t="s">
        <v>2599</v>
      </c>
      <c r="E222" s="1854" t="s">
        <v>2600</v>
      </c>
      <c r="F222" s="1854" t="s">
        <v>2592</v>
      </c>
      <c r="G222" s="1854" t="s">
        <v>22</v>
      </c>
      <c r="H222" s="1854" t="s">
        <v>22</v>
      </c>
      <c r="I222" s="1854" t="s">
        <v>1645</v>
      </c>
    </row>
    <row customHeight="1" ht="11.25">
      <c r="A223" s="1854" t="s">
        <v>2274</v>
      </c>
      <c r="B223" s="1854" t="s">
        <v>16</v>
      </c>
      <c r="C223" s="1854" t="s">
        <v>2601</v>
      </c>
      <c r="D223" s="1854" t="s">
        <v>2602</v>
      </c>
      <c r="E223" s="1854" t="s">
        <v>2525</v>
      </c>
      <c r="F223" s="1854" t="s">
        <v>2292</v>
      </c>
      <c r="G223" s="1854" t="s">
        <v>2603</v>
      </c>
      <c r="H223" s="1854" t="s">
        <v>22</v>
      </c>
      <c r="I223" s="1854"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32327-FB48-AD93-075C-0.B6D300F5}" mc:Ignorable="x14ac xr xr2 xr3">
  <sheetPr>
    <tabColor rgb="FFFFCC99"/>
  </sheetPr>
  <dimension ref="A1:G14"/>
  <sheetViews>
    <sheetView topLeftCell="A1" showGridLines="0" workbookViewId="0">
      <selection activeCell="A1" sqref="A1"/>
    </sheetView>
  </sheetViews>
  <sheetFormatPr customHeight="1" defaultRowHeight="11.25"/>
  <cols>
    <col min="1" max="1" style="1854" width="9.140625"/>
  </cols>
  <sheetData>
    <row customHeight="1" ht="11.25">
      <c r="A1" s="377" t="s">
        <v>2604</v>
      </c>
      <c r="B1" s="68" t="s">
        <v>2605</v>
      </c>
      <c r="C1" s="68" t="s">
        <v>2606</v>
      </c>
      <c r="D1" s="68" t="s">
        <v>2607</v>
      </c>
      <c r="E1" s="66" t="s">
        <v>2608</v>
      </c>
      <c r="F1" s="66" t="s">
        <v>2609</v>
      </c>
      <c r="G1" s="66" t="s">
        <v>2610</v>
      </c>
    </row>
    <row customHeight="1" ht="11.25">
      <c r="A2" s="377" t="s">
        <v>16</v>
      </c>
      <c r="B2" s="0" t="s">
        <v>2611</v>
      </c>
      <c r="C2" s="0" t="s">
        <v>2612</v>
      </c>
      <c r="D2" s="0" t="s">
        <v>2611</v>
      </c>
      <c r="E2" s="0" t="s">
        <v>2612</v>
      </c>
      <c r="F2" s="0" t="s">
        <v>2613</v>
      </c>
      <c r="G2" s="0" t="s">
        <v>109</v>
      </c>
    </row>
    <row customHeight="1" ht="11.25">
      <c r="A3" s="377" t="s">
        <v>16</v>
      </c>
      <c r="B3" s="0" t="s">
        <v>2614</v>
      </c>
      <c r="C3" s="0" t="s">
        <v>2615</v>
      </c>
      <c r="D3" s="0" t="s">
        <v>2614</v>
      </c>
      <c r="E3" s="0" t="s">
        <v>2615</v>
      </c>
      <c r="F3" s="0" t="s">
        <v>2613</v>
      </c>
      <c r="G3" s="0" t="s">
        <v>110</v>
      </c>
    </row>
    <row customHeight="1" ht="11.25">
      <c r="A4" s="377" t="s">
        <v>16</v>
      </c>
      <c r="B4" s="0" t="s">
        <v>2616</v>
      </c>
      <c r="C4" s="0" t="s">
        <v>2617</v>
      </c>
      <c r="D4" s="0" t="s">
        <v>2616</v>
      </c>
      <c r="E4" s="0" t="s">
        <v>2617</v>
      </c>
      <c r="F4" s="0" t="s">
        <v>2613</v>
      </c>
      <c r="G4" s="0" t="s">
        <v>90</v>
      </c>
    </row>
    <row customHeight="1" ht="11.25">
      <c r="A5" s="377" t="s">
        <v>16</v>
      </c>
      <c r="B5" s="0" t="s">
        <v>2618</v>
      </c>
      <c r="C5" s="0" t="s">
        <v>2619</v>
      </c>
      <c r="D5" s="0" t="s">
        <v>2618</v>
      </c>
      <c r="E5" s="0" t="s">
        <v>2619</v>
      </c>
      <c r="F5" s="0" t="s">
        <v>2613</v>
      </c>
      <c r="G5" s="0" t="s">
        <v>91</v>
      </c>
    </row>
    <row customHeight="1" ht="11.25">
      <c r="A6" s="377" t="s">
        <v>16</v>
      </c>
      <c r="B6" s="0" t="s">
        <v>2620</v>
      </c>
      <c r="C6" s="0" t="s">
        <v>2621</v>
      </c>
      <c r="D6" s="0" t="s">
        <v>2620</v>
      </c>
      <c r="E6" s="0" t="s">
        <v>2621</v>
      </c>
      <c r="F6" s="0" t="s">
        <v>2613</v>
      </c>
      <c r="G6" s="0" t="s">
        <v>111</v>
      </c>
    </row>
    <row customHeight="1" ht="11.25">
      <c r="A7" s="377" t="s">
        <v>16</v>
      </c>
      <c r="B7" s="0" t="s">
        <v>2622</v>
      </c>
      <c r="C7" s="0" t="s">
        <v>2623</v>
      </c>
      <c r="D7" s="0" t="s">
        <v>2622</v>
      </c>
      <c r="E7" s="0" t="s">
        <v>2623</v>
      </c>
      <c r="F7" s="0" t="s">
        <v>2613</v>
      </c>
      <c r="G7" s="0" t="s">
        <v>92</v>
      </c>
    </row>
    <row customHeight="1" ht="11.25">
      <c r="A8" s="377" t="s">
        <v>16</v>
      </c>
      <c r="B8" s="0" t="s">
        <v>2624</v>
      </c>
      <c r="C8" s="0" t="s">
        <v>2625</v>
      </c>
      <c r="D8" s="0" t="s">
        <v>2624</v>
      </c>
      <c r="E8" s="0" t="s">
        <v>2625</v>
      </c>
      <c r="F8" s="0" t="s">
        <v>2613</v>
      </c>
      <c r="G8" s="0" t="s">
        <v>93</v>
      </c>
    </row>
    <row customHeight="1" ht="11.25">
      <c r="A9" s="377" t="s">
        <v>16</v>
      </c>
      <c r="B9" s="0" t="s">
        <v>2626</v>
      </c>
      <c r="C9" s="0" t="s">
        <v>2627</v>
      </c>
      <c r="D9" s="0" t="s">
        <v>2626</v>
      </c>
      <c r="E9" s="0" t="s">
        <v>2627</v>
      </c>
      <c r="F9" s="0" t="s">
        <v>2628</v>
      </c>
      <c r="G9" s="0" t="s">
        <v>112</v>
      </c>
    </row>
    <row customHeight="1" ht="11.25">
      <c r="A10" s="377" t="s">
        <v>16</v>
      </c>
      <c r="B10" s="0" t="s">
        <v>2629</v>
      </c>
      <c r="C10" s="0" t="s">
        <v>2630</v>
      </c>
      <c r="D10" s="0" t="s">
        <v>2629</v>
      </c>
      <c r="E10" s="0" t="s">
        <v>2630</v>
      </c>
      <c r="F10" s="0" t="s">
        <v>2628</v>
      </c>
      <c r="G10" s="0" t="s">
        <v>158</v>
      </c>
    </row>
    <row customHeight="1" ht="11.25">
      <c r="A11" s="377" t="s">
        <v>16</v>
      </c>
      <c r="B11" s="0" t="s">
        <v>2631</v>
      </c>
      <c r="C11" s="0" t="s">
        <v>2632</v>
      </c>
      <c r="D11" s="0" t="s">
        <v>2631</v>
      </c>
      <c r="E11" s="0" t="s">
        <v>2632</v>
      </c>
      <c r="F11" s="0" t="s">
        <v>2628</v>
      </c>
      <c r="G11" s="0" t="s">
        <v>159</v>
      </c>
    </row>
    <row customHeight="1" ht="11.25">
      <c r="A12" s="377" t="s">
        <v>16</v>
      </c>
      <c r="B12" s="0" t="s">
        <v>100</v>
      </c>
      <c r="C12" s="0" t="s">
        <v>101</v>
      </c>
      <c r="D12" s="0" t="s">
        <v>100</v>
      </c>
      <c r="E12" s="0" t="s">
        <v>101</v>
      </c>
      <c r="F12" s="0" t="s">
        <v>2628</v>
      </c>
      <c r="G12" s="0" t="s">
        <v>99</v>
      </c>
    </row>
    <row customHeight="1" ht="11.25">
      <c r="A13" s="377" t="s">
        <v>16</v>
      </c>
      <c r="B13" s="0" t="s">
        <v>2633</v>
      </c>
      <c r="C13" s="0" t="s">
        <v>2634</v>
      </c>
      <c r="D13" s="0" t="s">
        <v>2633</v>
      </c>
      <c r="E13" s="0" t="s">
        <v>2634</v>
      </c>
      <c r="F13" s="0" t="s">
        <v>2628</v>
      </c>
      <c r="G13" s="0" t="s">
        <v>160</v>
      </c>
    </row>
    <row customHeight="1" ht="11.25">
      <c r="A14" s="377" t="s">
        <v>16</v>
      </c>
      <c r="B14" s="0" t="s">
        <v>2635</v>
      </c>
      <c r="C14" s="0" t="s">
        <v>2636</v>
      </c>
      <c r="D14" s="0" t="s">
        <v>2635</v>
      </c>
      <c r="E14" s="0" t="s">
        <v>2636</v>
      </c>
      <c r="F14" s="0" t="s">
        <v>2628</v>
      </c>
      <c r="G14" s="0" t="s">
        <v>161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5847E-0144-F09A-B6AE-0.1A8DF2C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2637</v>
      </c>
      <c r="B1" s="839" t="s">
        <v>2638</v>
      </c>
      <c r="C1" s="1163" t="s">
        <v>2639</v>
      </c>
      <c r="D1" s="839" t="s">
        <v>2640</v>
      </c>
      <c r="E1" s="839" t="s">
        <v>2641</v>
      </c>
      <c r="F1" s="1163" t="s">
        <v>2642</v>
      </c>
      <c r="G1" s="1163" t="s">
        <v>2643</v>
      </c>
      <c r="H1" s="1163" t="s">
        <v>2644</v>
      </c>
      <c r="I1" s="1163" t="s">
        <v>2645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5926A-8EF7-D2A6-DB37-0.7EE353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F1A0D-D6A7-98FF-385D-0.CE6160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359</v>
      </c>
      <c r="I1" s="2221"/>
      <c r="J1" s="2221"/>
      <c r="K1" s="2221"/>
      <c r="L1" s="2221"/>
      <c r="M1" s="2221"/>
      <c r="N1" s="2221"/>
      <c r="O1" s="2221"/>
      <c r="P1" s="2221"/>
      <c r="Q1" s="2221"/>
      <c r="R1" s="2221"/>
      <c r="T1" s="2221" t="s">
        <v>360</v>
      </c>
      <c r="U1" s="2221"/>
      <c r="V1" s="2221"/>
      <c r="X1" s="2221" t="s">
        <v>361</v>
      </c>
      <c r="Y1" s="2221"/>
      <c r="Z1" s="2221"/>
      <c r="AB1" s="2221" t="s">
        <v>362</v>
      </c>
      <c r="AC1" s="2221"/>
      <c r="AT1" s="451" t="s">
        <v>14</v>
      </c>
    </row>
    <row customHeight="1" ht="14.25" hidden="1">
      <c r="AT2" s="451">
        <v>0</v>
      </c>
    </row>
    <row s="1617" customFormat="1" customHeight="1" ht="5.25">
      <c r="C3" s="705"/>
      <c r="D3" s="706"/>
      <c r="E3" s="706"/>
      <c r="F3" s="706"/>
      <c r="G3" s="706"/>
      <c r="H3" s="706" t="s">
        <v>363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"Уренгойская ГРЭС" АО "Интер РАО - Электрогенерация"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308</v>
      </c>
      <c r="AF7" s="2227" t="s">
        <v>308</v>
      </c>
      <c r="AG7" s="2227" t="s">
        <v>308</v>
      </c>
      <c r="AH7" s="2227" t="s">
        <v>308</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364</v>
      </c>
      <c r="I8" s="2230" t="s">
        <v>365</v>
      </c>
      <c r="J8" s="2227" t="s">
        <v>366</v>
      </c>
      <c r="K8" s="2227"/>
      <c r="L8" s="2227"/>
      <c r="M8" s="2222"/>
      <c r="N8" s="2227" t="s">
        <v>367</v>
      </c>
      <c r="O8" s="2227"/>
      <c r="P8" s="2227" t="s">
        <v>368</v>
      </c>
      <c r="Q8" s="2227"/>
      <c r="R8" s="2234" t="s">
        <v>369</v>
      </c>
      <c r="S8" s="828"/>
      <c r="T8" s="2232" t="s">
        <v>370</v>
      </c>
      <c r="U8" s="2232" t="s">
        <v>371</v>
      </c>
      <c r="V8" s="2232" t="s">
        <v>372</v>
      </c>
      <c r="W8" s="830"/>
      <c r="X8" s="2232" t="s">
        <v>373</v>
      </c>
      <c r="Y8" s="2232" t="s">
        <v>374</v>
      </c>
      <c r="Z8" s="2232" t="s">
        <v>375</v>
      </c>
      <c r="AA8" s="830"/>
      <c r="AB8" s="2232" t="s">
        <v>376</v>
      </c>
      <c r="AC8" s="2232" t="s">
        <v>369</v>
      </c>
      <c r="AD8" s="830"/>
      <c r="AE8" s="2227"/>
      <c r="AF8" s="2227"/>
      <c r="AG8" s="2227"/>
      <c r="AH8" s="2227"/>
      <c r="AT8" s="451">
        <v>26</v>
      </c>
    </row>
    <row customHeight="1" ht="46.199999999999996">
      <c r="C9" s="454"/>
      <c r="D9" s="2131"/>
      <c r="E9" s="2227"/>
      <c r="F9" s="2227"/>
      <c r="G9" s="833"/>
      <c r="H9" s="2229"/>
      <c r="I9" s="2231"/>
      <c r="J9" s="429" t="s">
        <v>377</v>
      </c>
      <c r="K9" s="429" t="s">
        <v>378</v>
      </c>
      <c r="L9" s="429" t="s">
        <v>379</v>
      </c>
      <c r="M9" s="435" t="s">
        <v>380</v>
      </c>
      <c r="N9" s="429" t="s">
        <v>381</v>
      </c>
      <c r="O9" s="429" t="s">
        <v>380</v>
      </c>
      <c r="P9" s="429" t="s">
        <v>382</v>
      </c>
      <c r="Q9" s="429" t="s">
        <v>380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384</v>
      </c>
      <c r="AF12" s="2225" t="s">
        <v>385</v>
      </c>
      <c r="AG12" s="2225" t="s">
        <v>386</v>
      </c>
      <c r="AH12" s="2225" t="s">
        <v>387</v>
      </c>
      <c r="AI12" s="451"/>
      <c r="AM12" s="515"/>
      <c r="AP12" s="504" t="s">
        <v>388</v>
      </c>
      <c r="AQ12" s="504" t="s">
        <v>388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A283-2AA2-6388-1D76-0.83461FA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140</v>
      </c>
      <c r="B1" s="187" t="s">
        <v>2646</v>
      </c>
    </row>
    <row customHeight="1" ht="11.25">
      <c r="A2" s="187" t="s">
        <v>98</v>
      </c>
      <c r="B2" s="187" t="s">
        <v>2647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0CE46-6A4E-78FA-5479-0.0B4B79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2648</v>
      </c>
      <c r="B1" s="839" t="s">
        <v>2649</v>
      </c>
    </row>
    <row customHeight="1" ht="11.25">
      <c r="A2" s="839">
        <v>4213775</v>
      </c>
      <c r="B2" s="839" t="s">
        <v>1245</v>
      </c>
    </row>
    <row customHeight="1" ht="11.25">
      <c r="A3" s="839">
        <v>4213784</v>
      </c>
      <c r="B3" s="839" t="s">
        <v>1279</v>
      </c>
    </row>
    <row customHeight="1" ht="11.25">
      <c r="A4" s="839">
        <v>4213781</v>
      </c>
      <c r="B4" s="839" t="s">
        <v>1272</v>
      </c>
    </row>
    <row customHeight="1" ht="11.25">
      <c r="A5" s="839">
        <v>4213776</v>
      </c>
      <c r="B5" s="839" t="s">
        <v>175</v>
      </c>
    </row>
    <row customHeight="1" ht="11.25">
      <c r="A6" s="839">
        <v>4213777</v>
      </c>
      <c r="B6" s="839" t="s">
        <v>181</v>
      </c>
    </row>
    <row customHeight="1" ht="11.25">
      <c r="A7" s="839">
        <v>4213778</v>
      </c>
      <c r="B7" s="839" t="s">
        <v>187</v>
      </c>
    </row>
    <row customHeight="1" ht="11.25">
      <c r="A8" s="839">
        <v>4213780</v>
      </c>
      <c r="B8" s="839" t="s">
        <v>193</v>
      </c>
    </row>
    <row customHeight="1" ht="11.25">
      <c r="A9" s="839">
        <v>4213779</v>
      </c>
      <c r="B9" s="839" t="s">
        <v>1413</v>
      </c>
    </row>
    <row customHeight="1" ht="11.25">
      <c r="A10" s="839">
        <v>4213783</v>
      </c>
      <c r="B10" s="839" t="s">
        <v>1428</v>
      </c>
    </row>
    <row customHeight="1" ht="11.25">
      <c r="A11" s="839">
        <v>4213782</v>
      </c>
      <c r="B11" s="83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73094-4F43-49F1-C4F9-0.17B75C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2648</v>
      </c>
      <c r="B1" s="839" t="s">
        <v>2650</v>
      </c>
    </row>
    <row customHeight="1" ht="11.25">
      <c r="A2" s="839" t="s">
        <v>2651</v>
      </c>
      <c r="B2" s="839" t="s">
        <v>1526</v>
      </c>
    </row>
    <row customHeight="1" ht="11.25">
      <c r="A3" s="839" t="s">
        <v>2652</v>
      </c>
      <c r="B3" s="839" t="s">
        <v>1536</v>
      </c>
    </row>
    <row customHeight="1" ht="11.25">
      <c r="A4" s="839" t="s">
        <v>118</v>
      </c>
      <c r="B4" s="839" t="s">
        <v>1545</v>
      </c>
    </row>
    <row customHeight="1" ht="11.25">
      <c r="A5" s="839" t="s">
        <v>2653</v>
      </c>
      <c r="B5" s="839" t="s">
        <v>1554</v>
      </c>
    </row>
    <row customHeight="1" ht="11.25">
      <c r="A6" s="839" t="s">
        <v>2654</v>
      </c>
      <c r="B6" s="839" t="s">
        <v>1560</v>
      </c>
    </row>
    <row customHeight="1" ht="11.25">
      <c r="A7" s="839" t="s">
        <v>2655</v>
      </c>
      <c r="B7" s="839" t="s">
        <v>1568</v>
      </c>
    </row>
    <row customHeight="1" ht="11.25">
      <c r="A8" s="839" t="s">
        <v>2656</v>
      </c>
      <c r="B8" s="839" t="s">
        <v>1575</v>
      </c>
    </row>
    <row customHeight="1" ht="11.25">
      <c r="A9" s="839" t="s">
        <v>2657</v>
      </c>
      <c r="B9" s="839" t="s">
        <v>1581</v>
      </c>
    </row>
    <row customHeight="1" ht="11.25">
      <c r="A10" s="839" t="s">
        <v>2658</v>
      </c>
      <c r="B10" s="839" t="s">
        <v>1585</v>
      </c>
    </row>
    <row customHeight="1" ht="11.25">
      <c r="A11" s="839" t="s">
        <v>2659</v>
      </c>
      <c r="B11" s="839" t="s">
        <v>1592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B514A-D9E2-8F89-847C-0.1835C30E}"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377" t="s">
        <v>2604</v>
      </c>
      <c r="B1" s="377" t="s">
        <v>2605</v>
      </c>
      <c r="C1" s="377" t="s">
        <v>2606</v>
      </c>
      <c r="D1" s="377" t="s">
        <v>2607</v>
      </c>
      <c r="E1" s="0" t="s">
        <v>2608</v>
      </c>
      <c r="F1" s="0" t="s">
        <v>2609</v>
      </c>
      <c r="G1" s="0" t="s">
        <v>2610</v>
      </c>
    </row>
    <row customHeight="1" ht="11.25">
      <c r="A2" s="0" t="s">
        <v>16</v>
      </c>
      <c r="B2" s="0" t="s">
        <v>2611</v>
      </c>
      <c r="C2" s="0" t="s">
        <v>2612</v>
      </c>
      <c r="D2" s="0" t="s">
        <v>2611</v>
      </c>
      <c r="E2" s="0" t="s">
        <v>2612</v>
      </c>
      <c r="F2" s="0" t="s">
        <v>2613</v>
      </c>
      <c r="G2" s="0" t="s">
        <v>109</v>
      </c>
    </row>
    <row customHeight="1" ht="11.25">
      <c r="A3" s="0" t="s">
        <v>16</v>
      </c>
      <c r="B3" s="0" t="s">
        <v>2614</v>
      </c>
      <c r="C3" s="0" t="s">
        <v>2615</v>
      </c>
      <c r="D3" s="0" t="s">
        <v>2614</v>
      </c>
      <c r="E3" s="0" t="s">
        <v>2615</v>
      </c>
      <c r="F3" s="0" t="s">
        <v>2613</v>
      </c>
      <c r="G3" s="0" t="s">
        <v>110</v>
      </c>
    </row>
    <row customHeight="1" ht="11.25">
      <c r="A4" s="0" t="s">
        <v>16</v>
      </c>
      <c r="B4" s="0" t="s">
        <v>2616</v>
      </c>
      <c r="C4" s="0" t="s">
        <v>2617</v>
      </c>
      <c r="D4" s="0" t="s">
        <v>2616</v>
      </c>
      <c r="E4" s="0" t="s">
        <v>2617</v>
      </c>
      <c r="F4" s="0" t="s">
        <v>2613</v>
      </c>
      <c r="G4" s="0" t="s">
        <v>90</v>
      </c>
    </row>
    <row customHeight="1" ht="11.25">
      <c r="A5" s="0" t="s">
        <v>16</v>
      </c>
      <c r="B5" s="0" t="s">
        <v>2618</v>
      </c>
      <c r="C5" s="0" t="s">
        <v>2619</v>
      </c>
      <c r="D5" s="0" t="s">
        <v>2618</v>
      </c>
      <c r="E5" s="0" t="s">
        <v>2619</v>
      </c>
      <c r="F5" s="0" t="s">
        <v>2613</v>
      </c>
      <c r="G5" s="0" t="s">
        <v>91</v>
      </c>
    </row>
    <row customHeight="1" ht="11.25">
      <c r="A6" s="0" t="s">
        <v>16</v>
      </c>
      <c r="B6" s="0" t="s">
        <v>2620</v>
      </c>
      <c r="C6" s="0" t="s">
        <v>2621</v>
      </c>
      <c r="D6" s="0" t="s">
        <v>2620</v>
      </c>
      <c r="E6" s="0" t="s">
        <v>2621</v>
      </c>
      <c r="F6" s="0" t="s">
        <v>2613</v>
      </c>
      <c r="G6" s="0" t="s">
        <v>111</v>
      </c>
    </row>
    <row customHeight="1" ht="11.25">
      <c r="A7" s="0" t="s">
        <v>16</v>
      </c>
      <c r="B7" s="0" t="s">
        <v>2622</v>
      </c>
      <c r="C7" s="0" t="s">
        <v>2623</v>
      </c>
      <c r="D7" s="0" t="s">
        <v>2622</v>
      </c>
      <c r="E7" s="0" t="s">
        <v>2623</v>
      </c>
      <c r="F7" s="0" t="s">
        <v>2613</v>
      </c>
      <c r="G7" s="0" t="s">
        <v>92</v>
      </c>
    </row>
    <row customHeight="1" ht="11.25">
      <c r="A8" s="0" t="s">
        <v>16</v>
      </c>
      <c r="B8" s="0" t="s">
        <v>2624</v>
      </c>
      <c r="C8" s="0" t="s">
        <v>2625</v>
      </c>
      <c r="D8" s="0" t="s">
        <v>2624</v>
      </c>
      <c r="E8" s="0" t="s">
        <v>2625</v>
      </c>
      <c r="F8" s="0" t="s">
        <v>2613</v>
      </c>
      <c r="G8" s="0" t="s">
        <v>93</v>
      </c>
    </row>
    <row customHeight="1" ht="11.25">
      <c r="A9" s="0" t="s">
        <v>16</v>
      </c>
      <c r="B9" s="0" t="s">
        <v>2626</v>
      </c>
      <c r="C9" s="0" t="s">
        <v>2627</v>
      </c>
      <c r="D9" s="0" t="s">
        <v>2626</v>
      </c>
      <c r="E9" s="0" t="s">
        <v>2627</v>
      </c>
      <c r="F9" s="0" t="s">
        <v>2628</v>
      </c>
      <c r="G9" s="0" t="s">
        <v>112</v>
      </c>
    </row>
    <row customHeight="1" ht="11.25">
      <c r="A10" s="0" t="s">
        <v>16</v>
      </c>
      <c r="B10" s="0" t="s">
        <v>2629</v>
      </c>
      <c r="C10" s="0" t="s">
        <v>2630</v>
      </c>
      <c r="D10" s="0" t="s">
        <v>2629</v>
      </c>
      <c r="E10" s="0" t="s">
        <v>2630</v>
      </c>
      <c r="F10" s="0" t="s">
        <v>2628</v>
      </c>
      <c r="G10" s="0" t="s">
        <v>158</v>
      </c>
    </row>
    <row customHeight="1" ht="11.25">
      <c r="A11" s="0" t="s">
        <v>16</v>
      </c>
      <c r="B11" s="0" t="s">
        <v>2631</v>
      </c>
      <c r="C11" s="0" t="s">
        <v>2632</v>
      </c>
      <c r="D11" s="0" t="s">
        <v>2631</v>
      </c>
      <c r="E11" s="0" t="s">
        <v>2632</v>
      </c>
      <c r="F11" s="0" t="s">
        <v>2628</v>
      </c>
      <c r="G11" s="0" t="s">
        <v>159</v>
      </c>
    </row>
    <row customHeight="1" ht="11.25">
      <c r="A12" s="0" t="s">
        <v>16</v>
      </c>
      <c r="B12" s="0" t="s">
        <v>100</v>
      </c>
      <c r="C12" s="0" t="s">
        <v>101</v>
      </c>
      <c r="D12" s="0" t="s">
        <v>100</v>
      </c>
      <c r="E12" s="0" t="s">
        <v>101</v>
      </c>
      <c r="F12" s="0" t="s">
        <v>2628</v>
      </c>
      <c r="G12" s="0" t="s">
        <v>99</v>
      </c>
    </row>
    <row customHeight="1" ht="11.25">
      <c r="A13" s="0" t="s">
        <v>16</v>
      </c>
      <c r="B13" s="0" t="s">
        <v>2633</v>
      </c>
      <c r="C13" s="0" t="s">
        <v>2634</v>
      </c>
      <c r="D13" s="0" t="s">
        <v>2633</v>
      </c>
      <c r="E13" s="0" t="s">
        <v>2634</v>
      </c>
      <c r="F13" s="0" t="s">
        <v>2628</v>
      </c>
      <c r="G13" s="0" t="s">
        <v>160</v>
      </c>
    </row>
    <row customHeight="1" ht="11.25">
      <c r="A14" s="0" t="s">
        <v>16</v>
      </c>
      <c r="B14" s="0" t="s">
        <v>2635</v>
      </c>
      <c r="C14" s="0" t="s">
        <v>2636</v>
      </c>
      <c r="D14" s="0" t="s">
        <v>2635</v>
      </c>
      <c r="E14" s="0" t="s">
        <v>2636</v>
      </c>
      <c r="F14" s="0" t="s">
        <v>2628</v>
      </c>
      <c r="G14" s="0" t="s">
        <v>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ECE-6912-B582-A312-0.CC3ACD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2660</v>
      </c>
      <c r="B1" s="839" t="s">
        <v>2661</v>
      </c>
      <c r="C1" s="839" t="s">
        <v>1190</v>
      </c>
    </row>
    <row customHeight="1" ht="11.25">
      <c r="A2" s="839">
        <v>4189678</v>
      </c>
      <c r="B2" s="839" t="s">
        <v>2662</v>
      </c>
      <c r="C2" s="839" t="s">
        <v>2663</v>
      </c>
    </row>
    <row customHeight="1" ht="11.25">
      <c r="A3" s="839">
        <v>4190415</v>
      </c>
      <c r="B3" s="839" t="s">
        <v>2664</v>
      </c>
      <c r="C3" s="839" t="s">
        <v>2663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C2B82-413F-57AA-A522-0.63670C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2665</v>
      </c>
      <c r="B1" s="167" t="s">
        <v>2666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47C34-AEF8-4D3B-16E7-0.E1C1BA0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2667</v>
      </c>
      <c r="B1" s="0" t="b">
        <v>1</v>
      </c>
    </row>
    <row customHeight="1" ht="11.25">
      <c r="A2" s="0" t="s">
        <v>2668</v>
      </c>
      <c r="B2" s="0" t="b">
        <v>0</v>
      </c>
    </row>
    <row customHeight="1" ht="11.25">
      <c r="A3" s="0" t="s">
        <v>2669</v>
      </c>
      <c r="B3" s="0" t="b">
        <v>1</v>
      </c>
    </row>
    <row customHeight="1" ht="11.25">
      <c r="A4" s="0" t="s">
        <v>2670</v>
      </c>
      <c r="B4" s="0" t="b">
        <v>0</v>
      </c>
    </row>
    <row customHeight="1" ht="11.25">
      <c r="A5" s="0" t="s">
        <v>2671</v>
      </c>
      <c r="B5" s="0" t="b">
        <v>0</v>
      </c>
    </row>
    <row customHeight="1" ht="11.25">
      <c r="A6" s="0" t="s">
        <v>2672</v>
      </c>
      <c r="B6" s="0" t="b">
        <v>0</v>
      </c>
    </row>
    <row customHeight="1" ht="11.25">
      <c r="A7" s="0" t="s">
        <v>2673</v>
      </c>
      <c r="B7" s="0" t="b">
        <v>0</v>
      </c>
    </row>
    <row customHeight="1" ht="11.25">
      <c r="A8" s="0" t="s">
        <v>2674</v>
      </c>
      <c r="B8" s="0" t="b">
        <v>0</v>
      </c>
    </row>
    <row customHeight="1" ht="11.25">
      <c r="A9" s="0" t="s">
        <v>2675</v>
      </c>
      <c r="B9" s="0" t="b">
        <v>0</v>
      </c>
    </row>
    <row customHeight="1" ht="11.25">
      <c r="A10" s="0" t="s">
        <v>2676</v>
      </c>
      <c r="B10" s="0" t="b">
        <v>0</v>
      </c>
    </row>
    <row customHeight="1" ht="11.25">
      <c r="A11" s="0" t="s">
        <v>2677</v>
      </c>
      <c r="B11" s="0" t="b">
        <v>0</v>
      </c>
    </row>
    <row customHeight="1" ht="11.25">
      <c r="A12" s="0" t="s">
        <v>2678</v>
      </c>
      <c r="B12" s="0" t="b">
        <v>0</v>
      </c>
    </row>
    <row customHeight="1" ht="11.25">
      <c r="A13" s="0" t="s">
        <v>2679</v>
      </c>
      <c r="B13" s="0" t="b">
        <v>1</v>
      </c>
    </row>
    <row customHeight="1" ht="11.25">
      <c r="A14" s="0" t="s">
        <v>2680</v>
      </c>
      <c r="B14" s="0" t="b">
        <v>0</v>
      </c>
    </row>
    <row customHeight="1" ht="11.25">
      <c r="A15" s="0" t="s">
        <v>2681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73EC1-D427-86D6-4518-0.FC70EF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A8E02-A188-DCF1-11D9-0.821659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2682</v>
      </c>
      <c r="B1" s="71" t="s">
        <v>2683</v>
      </c>
    </row>
    <row customHeight="1" ht="11.25">
      <c r="A2" s="68" t="s">
        <v>2684</v>
      </c>
      <c r="B2" s="68" t="s">
        <v>2685</v>
      </c>
    </row>
    <row customHeight="1" ht="11.25">
      <c r="A3" s="68" t="s">
        <v>2686</v>
      </c>
      <c r="B3" s="68" t="s">
        <v>2687</v>
      </c>
    </row>
    <row customHeight="1" ht="11.25">
      <c r="A4" s="68" t="s">
        <v>2688</v>
      </c>
      <c r="B4" s="68" t="s">
        <v>2689</v>
      </c>
    </row>
    <row customHeight="1" ht="11.25">
      <c r="A5" s="68" t="s">
        <v>2690</v>
      </c>
      <c r="B5" s="68" t="s">
        <v>2691</v>
      </c>
    </row>
    <row customHeight="1" ht="11.25">
      <c r="A6" s="68" t="s">
        <v>2692</v>
      </c>
      <c r="B6" s="68" t="s">
        <v>2693</v>
      </c>
    </row>
    <row customHeight="1" ht="11.25">
      <c r="A7" s="68" t="s">
        <v>2694</v>
      </c>
      <c r="B7" s="68" t="s">
        <v>2695</v>
      </c>
    </row>
    <row customHeight="1" ht="11.25">
      <c r="A8" s="68" t="s">
        <v>2696</v>
      </c>
      <c r="B8" s="68" t="s">
        <v>2697</v>
      </c>
    </row>
    <row customHeight="1" ht="11.25">
      <c r="A9" s="68" t="s">
        <v>2698</v>
      </c>
      <c r="B9" s="68" t="s">
        <v>2699</v>
      </c>
    </row>
    <row customHeight="1" ht="11.25">
      <c r="A10" s="68" t="s">
        <v>2700</v>
      </c>
      <c r="B10" s="68" t="s">
        <v>2701</v>
      </c>
    </row>
    <row customHeight="1" ht="11.25">
      <c r="A11" s="68" t="s">
        <v>2702</v>
      </c>
      <c r="B11" s="68" t="s">
        <v>2703</v>
      </c>
    </row>
    <row customHeight="1" ht="11.25">
      <c r="A12" s="68" t="s">
        <v>2704</v>
      </c>
      <c r="B12" s="68" t="s">
        <v>2705</v>
      </c>
    </row>
    <row customHeight="1" ht="11.25">
      <c r="A13" s="68" t="s">
        <v>2706</v>
      </c>
      <c r="B13" s="68" t="s">
        <v>2707</v>
      </c>
    </row>
    <row customHeight="1" ht="11.25">
      <c r="A14" s="68" t="s">
        <v>2708</v>
      </c>
      <c r="B14" s="68" t="s">
        <v>2709</v>
      </c>
    </row>
    <row customHeight="1" ht="11.25">
      <c r="A15" s="68" t="s">
        <v>2710</v>
      </c>
      <c r="B15" s="68" t="s">
        <v>2711</v>
      </c>
    </row>
    <row customHeight="1" ht="11.25">
      <c r="A16" s="68" t="s">
        <v>2712</v>
      </c>
      <c r="B16" s="68" t="s">
        <v>2713</v>
      </c>
    </row>
    <row customHeight="1" ht="11.25">
      <c r="A17" s="68" t="s">
        <v>2714</v>
      </c>
      <c r="B17" s="68" t="s">
        <v>2715</v>
      </c>
    </row>
    <row customHeight="1" ht="11.25">
      <c r="A18" s="68" t="s">
        <v>2716</v>
      </c>
      <c r="B18" s="68" t="s">
        <v>2717</v>
      </c>
    </row>
    <row customHeight="1" ht="11.25">
      <c r="A19" s="68" t="s">
        <v>2718</v>
      </c>
      <c r="B19" s="68" t="s">
        <v>2719</v>
      </c>
    </row>
    <row customHeight="1" ht="11.25">
      <c r="A20" s="68" t="s">
        <v>2720</v>
      </c>
      <c r="B20" s="68" t="s">
        <v>2721</v>
      </c>
    </row>
    <row customHeight="1" ht="11.25">
      <c r="A21" s="68" t="s">
        <v>2722</v>
      </c>
      <c r="B21" s="68" t="s">
        <v>2723</v>
      </c>
    </row>
    <row customHeight="1" ht="11.25">
      <c r="A22" s="68" t="s">
        <v>2724</v>
      </c>
      <c r="B22" s="68" t="s">
        <v>2725</v>
      </c>
    </row>
    <row customHeight="1" ht="11.25">
      <c r="A23" s="68" t="s">
        <v>2726</v>
      </c>
      <c r="B23" s="68" t="s">
        <v>2727</v>
      </c>
    </row>
    <row customHeight="1" ht="11.25">
      <c r="A24" s="68" t="s">
        <v>2728</v>
      </c>
      <c r="B24" s="68" t="s">
        <v>2729</v>
      </c>
    </row>
    <row customHeight="1" ht="11.25">
      <c r="A25" s="68" t="s">
        <v>2730</v>
      </c>
      <c r="B25" s="68" t="s">
        <v>2731</v>
      </c>
    </row>
    <row customHeight="1" ht="11.25">
      <c r="A26" s="68" t="s">
        <v>2732</v>
      </c>
      <c r="B26" s="68" t="s">
        <v>2733</v>
      </c>
    </row>
    <row customHeight="1" ht="11.25">
      <c r="A27" s="68" t="s">
        <v>2734</v>
      </c>
      <c r="B27" s="68" t="s">
        <v>2735</v>
      </c>
    </row>
    <row customHeight="1" ht="11.25">
      <c r="A28" s="68" t="s">
        <v>2736</v>
      </c>
      <c r="B28" s="68" t="s">
        <v>2737</v>
      </c>
    </row>
    <row customHeight="1" ht="11.25">
      <c r="A29" s="68" t="s">
        <v>2738</v>
      </c>
      <c r="B29" s="68" t="s">
        <v>2739</v>
      </c>
    </row>
    <row customHeight="1" ht="11.25">
      <c r="A30" s="68" t="s">
        <v>2740</v>
      </c>
      <c r="B30" s="68" t="s">
        <v>2741</v>
      </c>
    </row>
    <row customHeight="1" ht="11.25">
      <c r="A31" s="68" t="s">
        <v>2742</v>
      </c>
      <c r="B31" s="68" t="s">
        <v>2743</v>
      </c>
    </row>
    <row customHeight="1" ht="11.25">
      <c r="A32" s="68" t="s">
        <v>2744</v>
      </c>
      <c r="B32" s="68" t="s">
        <v>2745</v>
      </c>
    </row>
    <row customHeight="1" ht="11.25">
      <c r="A33" s="68" t="s">
        <v>2746</v>
      </c>
      <c r="B33" s="68" t="s">
        <v>2747</v>
      </c>
    </row>
    <row customHeight="1" ht="11.25">
      <c r="A34" s="68" t="s">
        <v>2748</v>
      </c>
      <c r="B34" s="68" t="s">
        <v>2749</v>
      </c>
    </row>
    <row customHeight="1" ht="11.25">
      <c r="A35" s="68" t="s">
        <v>2750</v>
      </c>
      <c r="B35" s="68" t="s">
        <v>2751</v>
      </c>
    </row>
    <row customHeight="1" ht="11.25">
      <c r="A36" s="68" t="s">
        <v>2752</v>
      </c>
      <c r="B36" s="68" t="s">
        <v>2753</v>
      </c>
    </row>
    <row customHeight="1" ht="11.25">
      <c r="A37" s="68" t="s">
        <v>2754</v>
      </c>
      <c r="B37" s="68" t="s">
        <v>2755</v>
      </c>
    </row>
    <row customHeight="1" ht="11.25">
      <c r="A38" s="68" t="s">
        <v>2756</v>
      </c>
      <c r="B38" s="68" t="s">
        <v>2757</v>
      </c>
    </row>
    <row customHeight="1" ht="11.25">
      <c r="A39" s="68" t="s">
        <v>2758</v>
      </c>
      <c r="B39" s="68" t="s">
        <v>2759</v>
      </c>
    </row>
    <row customHeight="1" ht="11.25">
      <c r="A40" s="68" t="s">
        <v>2760</v>
      </c>
      <c r="B40" s="68" t="s">
        <v>2761</v>
      </c>
    </row>
    <row customHeight="1" ht="11.25">
      <c r="A41" s="68" t="s">
        <v>2762</v>
      </c>
      <c r="B41" s="68" t="s">
        <v>2763</v>
      </c>
    </row>
    <row customHeight="1" ht="11.25">
      <c r="A42" s="68" t="s">
        <v>2764</v>
      </c>
      <c r="B42" s="68" t="s">
        <v>2765</v>
      </c>
    </row>
    <row customHeight="1" ht="11.25">
      <c r="A43" s="68" t="s">
        <v>2766</v>
      </c>
      <c r="B43" s="68" t="s">
        <v>2767</v>
      </c>
    </row>
    <row customHeight="1" ht="11.25">
      <c r="A44" s="68" t="s">
        <v>2768</v>
      </c>
      <c r="B44" s="68" t="s">
        <v>2769</v>
      </c>
    </row>
    <row customHeight="1" ht="11.25">
      <c r="A45" s="68" t="s">
        <v>2770</v>
      </c>
      <c r="B45" s="68" t="s">
        <v>2771</v>
      </c>
    </row>
    <row customHeight="1" ht="11.25">
      <c r="A46" s="68" t="s">
        <v>2772</v>
      </c>
      <c r="B46" s="68" t="s">
        <v>2773</v>
      </c>
    </row>
    <row customHeight="1" ht="11.25">
      <c r="A47" s="68" t="s">
        <v>2774</v>
      </c>
      <c r="B47" s="68" t="s">
        <v>2775</v>
      </c>
    </row>
    <row customHeight="1" ht="11.25">
      <c r="A48" s="68" t="s">
        <v>2776</v>
      </c>
      <c r="B48" s="68" t="s">
        <v>2777</v>
      </c>
    </row>
    <row customHeight="1" ht="11.25">
      <c r="A49" s="68" t="s">
        <v>2778</v>
      </c>
      <c r="B49" s="68" t="s">
        <v>2779</v>
      </c>
    </row>
    <row customHeight="1" ht="11.25">
      <c r="A50" s="68" t="s">
        <v>2780</v>
      </c>
      <c r="B50" s="68" t="s">
        <v>2781</v>
      </c>
    </row>
    <row customHeight="1" ht="11.25">
      <c r="A51" s="68" t="s">
        <v>2782</v>
      </c>
      <c r="B51" s="68" t="s">
        <v>2783</v>
      </c>
    </row>
    <row customHeight="1" ht="11.25">
      <c r="A52" s="68" t="s">
        <v>2784</v>
      </c>
      <c r="B52" s="68" t="s">
        <v>2785</v>
      </c>
    </row>
    <row customHeight="1" ht="11.25">
      <c r="A53" s="68" t="s">
        <v>2786</v>
      </c>
      <c r="B53" s="68" t="s">
        <v>2787</v>
      </c>
    </row>
    <row customHeight="1" ht="11.25">
      <c r="A54" s="68" t="s">
        <v>2788</v>
      </c>
      <c r="B54" s="68" t="s">
        <v>2789</v>
      </c>
    </row>
    <row customHeight="1" ht="11.25">
      <c r="A55" s="68" t="s">
        <v>2790</v>
      </c>
      <c r="B55" s="68" t="s">
        <v>2791</v>
      </c>
    </row>
    <row customHeight="1" ht="11.25">
      <c r="A56" s="68" t="s">
        <v>2792</v>
      </c>
      <c r="B56" s="68" t="s">
        <v>2793</v>
      </c>
    </row>
    <row customHeight="1" ht="11.25">
      <c r="A57" s="68" t="s">
        <v>2794</v>
      </c>
      <c r="B57" s="68" t="s">
        <v>2795</v>
      </c>
    </row>
    <row customHeight="1" ht="11.25">
      <c r="A58" s="68" t="s">
        <v>2796</v>
      </c>
      <c r="B58" s="68" t="s">
        <v>2797</v>
      </c>
    </row>
    <row customHeight="1" ht="11.25">
      <c r="A59" s="68" t="s">
        <v>2798</v>
      </c>
      <c r="B59" s="68" t="s">
        <v>2799</v>
      </c>
    </row>
    <row customHeight="1" ht="11.25">
      <c r="A60" s="68" t="s">
        <v>2800</v>
      </c>
      <c r="B60" s="68" t="s">
        <v>2801</v>
      </c>
    </row>
    <row customHeight="1" ht="11.25">
      <c r="A61" s="68"/>
      <c r="B61" s="68" t="s">
        <v>2802</v>
      </c>
    </row>
    <row customHeight="1" ht="11.25">
      <c r="A62" s="68"/>
      <c r="B62" s="68" t="s">
        <v>2803</v>
      </c>
    </row>
    <row customHeight="1" ht="11.25">
      <c r="A63" s="68"/>
      <c r="B63" s="68" t="s">
        <v>2804</v>
      </c>
    </row>
    <row customHeight="1" ht="11.25">
      <c r="A64" s="68"/>
      <c r="B64" s="68" t="s">
        <v>2805</v>
      </c>
    </row>
    <row customHeight="1" ht="11.25">
      <c r="A65" s="68"/>
      <c r="B65" s="68" t="s">
        <v>2806</v>
      </c>
    </row>
    <row customHeight="1" ht="11.25">
      <c r="A66" s="68"/>
      <c r="B66" s="68" t="s">
        <v>2807</v>
      </c>
    </row>
    <row customHeight="1" ht="11.25">
      <c r="A67" s="68"/>
      <c r="B67" s="68" t="s">
        <v>2808</v>
      </c>
    </row>
    <row customHeight="1" ht="11.25">
      <c r="A68" s="68"/>
      <c r="B68" s="68" t="s">
        <v>2809</v>
      </c>
    </row>
    <row customHeight="1" ht="11.25">
      <c r="A69" s="68"/>
      <c r="B69" s="68" t="s">
        <v>2810</v>
      </c>
    </row>
    <row customHeight="1" ht="11.25">
      <c r="A70" s="68"/>
      <c r="B70" s="68" t="s">
        <v>2811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4B8F9-361C-8D06-EDCB-0.F2BF73E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2812</v>
      </c>
    </row>
    <row customHeight="1" ht="90">
      <c r="B2" s="98" t="s">
        <v>2813</v>
      </c>
    </row>
    <row customHeight="1" ht="67.5">
      <c r="B3" s="98" t="s">
        <v>2814</v>
      </c>
    </row>
    <row customHeight="1" ht="33.75">
      <c r="B4" s="98" t="s">
        <v>2815</v>
      </c>
    </row>
    <row customHeight="1" ht="11.25">
      <c r="B5" s="98" t="s">
        <v>2816</v>
      </c>
    </row>
    <row customHeight="1" ht="22.5">
      <c r="B6" s="98" t="s">
        <v>2817</v>
      </c>
    </row>
    <row customHeight="1" ht="22.5">
      <c r="B7" s="98" t="s">
        <v>2818</v>
      </c>
    </row>
    <row customHeight="1" ht="22.5">
      <c r="B8" s="98" t="s">
        <v>2819</v>
      </c>
    </row>
    <row customHeight="1" ht="22.5">
      <c r="B9" s="98" t="s">
        <v>2820</v>
      </c>
    </row>
    <row customHeight="1" ht="56.25">
      <c r="B10" s="98" t="s">
        <v>2821</v>
      </c>
    </row>
    <row customHeight="1" ht="12.75">
      <c r="B11" s="163" t="s">
        <v>2822</v>
      </c>
    </row>
    <row customHeight="1" ht="11.25">
      <c r="B12" s="97" t="s">
        <v>2823</v>
      </c>
    </row>
    <row customHeight="1" ht="22.5">
      <c r="B13" s="98" t="s">
        <v>2824</v>
      </c>
    </row>
    <row customHeight="1" ht="67.5">
      <c r="B14" s="98" t="s">
        <v>2825</v>
      </c>
    </row>
    <row customHeight="1" ht="22.5">
      <c r="B15" s="98" t="s">
        <v>2826</v>
      </c>
    </row>
    <row customHeight="1" ht="11.25">
      <c r="B16" s="97" t="s">
        <v>2827</v>
      </c>
      <c r="D16" s="104"/>
    </row>
    <row customHeight="1" ht="33.75">
      <c r="B17" s="98" t="s">
        <v>2828</v>
      </c>
    </row>
    <row customHeight="1" ht="33.75">
      <c r="B18" s="98" t="s">
        <v>2829</v>
      </c>
    </row>
    <row customHeight="1" ht="11.25">
      <c r="B19" s="98" t="s">
        <v>2830</v>
      </c>
    </row>
    <row customHeight="1" ht="33.75">
      <c r="B20" s="98" t="s">
        <v>2831</v>
      </c>
    </row>
    <row customHeight="1" ht="11.25">
      <c r="B21" s="97" t="s">
        <v>2832</v>
      </c>
    </row>
    <row customHeight="1" ht="11.25">
      <c r="B22" s="98" t="s">
        <v>2833</v>
      </c>
    </row>
    <row r="24" customHeight="1" ht="22.5">
      <c r="B24" s="165" t="s">
        <v>2834</v>
      </c>
    </row>
    <row r="26" customHeight="1" ht="11.25">
      <c r="B26" s="97" t="s">
        <v>2835</v>
      </c>
    </row>
    <row customHeight="1" ht="22.5">
      <c r="B27" s="164" t="s">
        <v>403</v>
      </c>
    </row>
    <row customHeight="1" ht="56.25">
      <c r="B28" s="164" t="s">
        <v>2836</v>
      </c>
    </row>
    <row customHeight="1" ht="11.25">
      <c r="B29" s="214" t="s">
        <v>2837</v>
      </c>
    </row>
    <row customHeight="1" ht="22.5">
      <c r="B30" s="164" t="s">
        <v>2838</v>
      </c>
    </row>
    <row r="32" customHeight="1" ht="11.25">
      <c r="A32" s="192"/>
      <c r="B32" s="193" t="s">
        <v>2839</v>
      </c>
    </row>
    <row customHeight="1" ht="14.25">
      <c r="A33" s="194">
        <v>1</v>
      </c>
      <c r="B33" s="195" t="s">
        <v>2840</v>
      </c>
    </row>
    <row customHeight="1" ht="14.25">
      <c r="A34" s="194">
        <v>2</v>
      </c>
      <c r="B34" s="195" t="s">
        <v>2841</v>
      </c>
    </row>
    <row customHeight="1" ht="11.25">
      <c r="B35" s="193" t="s">
        <v>2842</v>
      </c>
    </row>
    <row customHeight="1" ht="11.25">
      <c r="B36" s="195" t="s">
        <v>2843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A5557-547A-0936-EEC8-0.46327AB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359</v>
      </c>
      <c r="I1" s="2221"/>
      <c r="V1" s="1611" t="s">
        <v>14</v>
      </c>
    </row>
    <row s="1639" customFormat="1" customHeight="1" ht="14.25" hidden="1">
      <c r="C2" s="1623"/>
      <c r="D2" s="2237" t="s">
        <v>109</v>
      </c>
      <c r="E2" s="2239"/>
      <c r="F2" s="1629"/>
      <c r="G2" s="1624" t="s">
        <v>109</v>
      </c>
      <c r="H2" s="1627"/>
      <c r="I2" s="1625"/>
      <c r="L2" s="1626"/>
      <c r="M2" s="1626"/>
      <c r="N2" s="1626"/>
      <c r="O2" s="1626" t="s">
        <v>389</v>
      </c>
      <c r="P2" s="1626"/>
      <c r="Q2" s="1626"/>
      <c r="R2" s="1628" t="s">
        <v>388</v>
      </c>
      <c r="S2" s="1628" t="s">
        <v>388</v>
      </c>
      <c r="T2" s="1626"/>
      <c r="U2" s="1626"/>
      <c r="V2" s="1622">
        <v>0</v>
      </c>
    </row>
    <row s="1639" customFormat="1" customHeight="1" ht="14.25" hidden="1">
      <c r="C3" s="1623"/>
      <c r="D3" s="2238"/>
      <c r="E3" s="2240"/>
      <c r="F3" s="409"/>
      <c r="G3" s="873"/>
      <c r="H3" s="873" t="s">
        <v>390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363</v>
      </c>
      <c r="I5" s="706"/>
      <c r="J5" s="706"/>
      <c r="L5" s="1618"/>
      <c r="M5" s="1618"/>
      <c r="N5" s="1618"/>
      <c r="O5" s="1618"/>
      <c r="P5" s="1618"/>
      <c r="Q5" s="1618"/>
      <c r="R5" s="1618"/>
      <c r="S5" s="1618"/>
      <c r="T5" s="1618"/>
      <c r="U5" s="1618"/>
      <c r="V5" s="1617">
        <v>5</v>
      </c>
    </row>
    <row customHeight="1" ht="29.25">
      <c r="C6" s="1520"/>
      <c r="D6" s="2241" t="s">
        <v>391</v>
      </c>
      <c r="E6" s="2241"/>
      <c r="F6" s="2241"/>
      <c r="G6" s="2241"/>
      <c r="H6" s="2241"/>
      <c r="I6" s="2241"/>
      <c r="J6" s="495"/>
      <c r="K6" s="1619"/>
      <c r="V6" s="1611">
        <v>28</v>
      </c>
    </row>
    <row customHeight="1" ht="18">
      <c r="C7" s="1520"/>
      <c r="D7" s="2180" t="str">
        <f>IF(org=0,"Не определено",org)</f>
        <v>Филиал "Уренгойская ГРЭС" АО "Интер РАО - Электрогенерация"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307</v>
      </c>
      <c r="E10" s="2223"/>
      <c r="F10" s="2223"/>
      <c r="G10" s="2223"/>
      <c r="H10" s="2223"/>
      <c r="I10" s="2223"/>
      <c r="J10" s="2227" t="s">
        <v>308</v>
      </c>
      <c r="V10" s="1611">
        <v>14</v>
      </c>
    </row>
    <row customHeight="1" ht="27.299999999999997">
      <c r="C11" s="1520"/>
      <c r="D11" s="2131" t="s">
        <v>88</v>
      </c>
      <c r="E11" s="2227" t="s">
        <v>105</v>
      </c>
      <c r="F11" s="2196" t="s">
        <v>88</v>
      </c>
      <c r="G11" s="2197"/>
      <c r="H11" s="2179" t="s">
        <v>392</v>
      </c>
      <c r="I11" s="2179" t="s">
        <v>393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394</v>
      </c>
      <c r="K14" s="1611"/>
      <c r="R14" s="504" t="s">
        <v>388</v>
      </c>
      <c r="S14" s="504" t="s">
        <v>388</v>
      </c>
      <c r="V14" s="1611">
        <v>14</v>
      </c>
    </row>
    <row customHeight="1" ht="14.699999999999998">
      <c r="A15" s="1611"/>
      <c r="C15" s="1520"/>
      <c r="D15" s="2238"/>
      <c r="E15" s="2240"/>
      <c r="F15" s="409"/>
      <c r="G15" s="873"/>
      <c r="H15" s="873" t="s">
        <v>390</v>
      </c>
      <c r="I15" s="317"/>
      <c r="J15" s="2174"/>
      <c r="K15" s="1611"/>
      <c r="R15" s="504"/>
      <c r="S15" s="504"/>
      <c r="V15" s="1611">
        <v>14</v>
      </c>
    </row>
    <row customHeight="1" ht="14.699999999999998">
      <c r="A16" s="1611"/>
      <c r="C16" s="1520"/>
      <c r="D16" s="409"/>
      <c r="E16" s="873" t="s">
        <v>131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