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state="veryHidden"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'SheetOrgReestr'!$A$2:$A$178</definedName>
    <definedName name="LIST_ORG_REESTR">'SheetOrgReestr'!$A$2:$E$178</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'СТ-ТС.24'!$D$4:$G$18</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iterate="1" iterateCount="100" iterateDelta="0.001"/>
</workbook>
</file>

<file path=xl/sharedStrings.xml><?xml version="1.0" encoding="utf-8"?>
<sst xmlns="http://schemas.openxmlformats.org/spreadsheetml/2006/main" count="2546" uniqueCount="633">
  <si>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</si>
  <si>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</si>
  <si>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</si>
  <si>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</si>
  <si>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</si>
  <si>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</si>
  <si>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</si>
  <si>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</si>
  <si>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</si>
  <si>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</si>
  <si>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</si>
  <si>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</si>
  <si>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</si>
  <si>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</si>
  <si>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</si>
  <si>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</si>
  <si>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</si>
  <si>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</si>
  <si>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</si>
  <si>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</si>
  <si>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</si>
  <si>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</si>
  <si>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</si>
  <si>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</si>
  <si>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</si>
  <si>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</si>
  <si>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</si>
  <si>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</si>
  <si>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</si>
  <si>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</si>
  <si>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</si>
  <si>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</si>
  <si>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</si>
  <si>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</si>
  <si>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</si>
  <si>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</si>
  <si>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</si>
  <si>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</si>
  <si>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</si>
  <si>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</si>
  <si>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</si>
  <si>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</si>
  <si>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</si>
  <si>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</si>
  <si>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</si>
  <si>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</si>
  <si>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</si>
  <si>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</si>
  <si>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</si>
  <si>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</si>
  <si>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</si>
  <si>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</si>
  <si>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</si>
  <si>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</si>
  <si>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</si>
  <si>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</si>
  <si>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</si>
  <si>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</si>
  <si>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</si>
  <si>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</si>
  <si>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</si>
  <si>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</si>
  <si>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</si>
  <si>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</si>
  <si>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</si>
  <si>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</si>
  <si>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</si>
  <si>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</si>
  <si>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</si>
  <si>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</si>
  <si>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</si>
  <si>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</si>
  <si>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</si>
  <si>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</si>
  <si>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</si>
  <si>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</si>
  <si>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</si>
  <si>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</si>
  <si>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</si>
  <si>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</si>
  <si>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</si>
  <si>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</si>
  <si>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</si>
  <si>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</si>
  <si>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</si>
  <si>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</si>
  <si>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</si>
  <si>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</si>
  <si>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</si>
  <si>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</si>
  <si>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</si>
  <si>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</si>
  <si>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</si>
  <si>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</si>
  <si>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</si>
  <si>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</si>
  <si>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</si>
  <si>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</si>
  <si>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</si>
  <si>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</si>
  <si>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</si>
  <si>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</si>
  <si>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</si>
  <si>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</si>
  <si>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</si>
  <si>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</si>
  <si>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</si>
  <si>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</si>
  <si>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</si>
  <si>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</si>
  <si>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</si>
  <si>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</si>
  <si>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</si>
  <si>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</si>
  <si>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</si>
  <si>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</si>
  <si>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</si>
  <si>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</si>
  <si>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</si>
  <si>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</si>
  <si>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</si>
  <si>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</si>
  <si>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</si>
  <si>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</si>
  <si>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</si>
  <si>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</si>
  <si>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</si>
  <si>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</si>
  <si>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</si>
  <si>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</si>
  <si>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</si>
  <si>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</si>
  <si>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</si>
  <si>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</si>
  <si>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</si>
  <si>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</si>
  <si>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</si>
  <si>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</si>
  <si>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</si>
  <si>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</si>
  <si>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</si>
  <si>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</si>
  <si>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</si>
  <si>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</si>
  <si>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</si>
  <si>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</si>
  <si>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</si>
  <si>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</si>
  <si>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</si>
  <si>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</si>
  <si>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</si>
  <si>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</si>
  <si>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</si>
  <si>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</si>
  <si>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</si>
  <si>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</si>
  <si>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</si>
  <si>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</si>
  <si>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</si>
  <si>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</si>
  <si>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</si>
  <si>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</si>
  <si>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</si>
  <si>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</si>
  <si>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</si>
  <si>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</si>
  <si>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</si>
  <si>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</si>
  <si>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</si>
  <si>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</si>
  <si>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</si>
  <si>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</si>
  <si>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</si>
  <si>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</si>
  <si>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</si>
  <si>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</si>
  <si>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</si>
  <si>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</si>
  <si>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</si>
  <si>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</si>
  <si>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</si>
  <si>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</si>
  <si>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</si>
  <si>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</si>
  <si>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</si>
  <si>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</si>
  <si>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</si>
  <si>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</si>
  <si>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</si>
  <si>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</si>
  <si>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</si>
  <si>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</si>
  <si>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</si>
  <si>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</si>
  <si>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</si>
  <si>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</si>
  <si>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</si>
  <si>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</si>
  <si>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</si>
  <si>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</si>
  <si>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</si>
  <si>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</si>
  <si>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</si>
  <si>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</si>
  <si>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</si>
  <si>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</si>
  <si>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</si>
  <si>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</si>
  <si>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</si>
  <si>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</si>
  <si>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</si>
  <si>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</si>
  <si>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</si>
  <si>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</si>
  <si>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</si>
  <si>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</si>
  <si>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</si>
  <si>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</si>
  <si>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</si>
  <si>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</si>
  <si>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</si>
  <si>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</si>
  <si>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</si>
  <si>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</si>
  <si>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</si>
  <si>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</si>
  <si>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</si>
  <si>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</si>
  <si>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</si>
  <si>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</si>
  <si>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</si>
  <si>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</si>
  <si>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</si>
  <si>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</si>
  <si>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</si>
  <si>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</si>
  <si>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</si>
  <si>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</si>
  <si>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</si>
  <si>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</si>
  <si>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</si>
  <si>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</si>
  <si>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</si>
  <si>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</si>
  <si>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</si>
  <si>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</si>
  <si>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</si>
  <si>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</si>
  <si>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</si>
  <si>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</si>
  <si>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</si>
  <si>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</si>
  <si>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</si>
  <si>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</si>
  <si>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</si>
  <si>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</si>
  <si>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</si>
  <si>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</si>
  <si>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</si>
  <si>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</si>
  <si>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</si>
  <si>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</si>
  <si>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</si>
  <si>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</si>
  <si>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</si>
  <si>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</si>
  <si>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</si>
  <si>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</si>
  <si>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</si>
  <si>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</si>
  <si>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</si>
  <si>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</si>
  <si>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</si>
  <si>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</si>
  <si>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</si>
  <si>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</si>
  <si>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</si>
  <si>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</si>
  <si>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</si>
  <si>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</si>
  <si>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</si>
  <si>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</si>
  <si>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</si>
  <si>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</si>
  <si>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</si>
  <si>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</si>
  <si>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</si>
  <si>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</si>
  <si>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</si>
  <si>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</si>
  <si>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</si>
  <si>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</si>
  <si>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</si>
  <si>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</si>
  <si>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</si>
  <si>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</si>
  <si>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</si>
  <si>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</si>
  <si>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</si>
  <si>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</si>
  <si>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</si>
  <si>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</si>
  <si>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</si>
  <si>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</si>
  <si>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</si>
  <si>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</si>
  <si>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</si>
  <si>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</si>
  <si>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</si>
  <si>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</si>
  <si>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</si>
  <si>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</si>
  <si>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</si>
  <si>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</si>
  <si>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</si>
  <si>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</si>
  <si>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</si>
  <si>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</si>
  <si>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</si>
  <si>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</si>
  <si>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</si>
  <si>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</si>
  <si>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</si>
  <si>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</si>
  <si>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</si>
  <si>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</si>
  <si>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</si>
  <si>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</si>
  <si>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</si>
  <si>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</si>
  <si>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</si>
  <si>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</si>
  <si>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</si>
  <si>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</si>
  <si>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</si>
  <si>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</si>
  <si>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</si>
  <si>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</si>
  <si>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</si>
  <si>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</si>
  <si>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</si>
  <si>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</si>
  <si>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</si>
  <si>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</si>
  <si>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</si>
  <si>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</si>
  <si>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</si>
  <si>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</si>
  <si>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</si>
  <si>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</si>
  <si>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</si>
  <si>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</si>
  <si>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</si>
  <si>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</si>
  <si>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</si>
  <si>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</si>
  <si>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</si>
  <si>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</si>
  <si>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</si>
  <si>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</si>
  <si>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</si>
  <si>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</si>
  <si>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</si>
  <si>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</si>
  <si>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</si>
  <si>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</si>
  <si>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</si>
  <si>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</si>
  <si>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</si>
  <si>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</si>
  <si>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</si>
  <si>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</si>
  <si>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</si>
  <si>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</si>
  <si>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</si>
  <si>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</si>
  <si>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</si>
  <si>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</si>
  <si>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</si>
  <si>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</si>
  <si>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</si>
  <si>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</si>
  <si>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</si>
  <si>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</si>
  <si>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</si>
  <si>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</si>
  <si>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</si>
  <si>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</si>
  <si>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</si>
  <si>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</si>
  <si>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</si>
  <si>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</si>
  <si>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</si>
  <si>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</si>
  <si>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</si>
  <si>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</si>
  <si>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</si>
  <si>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</si>
  <si>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</si>
  <si>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</si>
  <si>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</si>
  <si>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</si>
  <si>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</si>
  <si>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</si>
  <si>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</si>
  <si>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</si>
  <si>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</si>
  <si>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</si>
  <si>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</si>
  <si>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</si>
  <si>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</si>
  <si>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</si>
  <si>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</si>
  <si>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</si>
  <si>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</si>
  <si>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</si>
  <si>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</si>
  <si>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</si>
  <si>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</si>
  <si>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</si>
  <si>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</si>
  <si>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</si>
  <si>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</si>
  <si>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</si>
  <si>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</si>
  <si>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</si>
  <si>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</si>
  <si>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</si>
  <si>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</si>
  <si>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</si>
  <si>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</si>
  <si>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</si>
  <si>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</si>
  <si>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</si>
  <si>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</si>
  <si>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</si>
  <si>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</si>
  <si>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</si>
  <si>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</si>
  <si>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</si>
  <si>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</si>
  <si>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</si>
  <si>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</si>
  <si>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</si>
  <si>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</si>
  <si>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</si>
  <si>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</si>
  <si>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</si>
  <si>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</si>
  <si>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</si>
  <si>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</si>
  <si>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</si>
  <si>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</si>
  <si>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</si>
  <si>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</si>
  <si>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</si>
  <si>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</si>
  <si>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</si>
  <si>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</si>
  <si>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</si>
  <si>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</si>
  <si>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</si>
  <si>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http://www.tarifspb.ru</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</si>
  <si>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</si>
  <si>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</si>
  <si>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</si>
  <si>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</si>
  <si>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</si>
  <si>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</si>
  <si>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</si>
  <si>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</si>
  <si>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</si>
  <si>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</si>
  <si>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</si>
  <si>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</si>
  <si>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</si>
  <si>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</si>
  <si>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</si>
  <si>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</si>
  <si>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</si>
  <si>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</si>
  <si>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</si>
  <si>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</si>
  <si>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</si>
  <si>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</si>
  <si>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</si>
  <si>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</si>
  <si>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</si>
  <si>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</si>
  <si>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</si>
  <si>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</si>
  <si>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</si>
  <si>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</si>
  <si>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</si>
  <si>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</si>
  <si>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</si>
  <si>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</si>
  <si>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</si>
  <si>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</si>
  <si>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</si>
  <si>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</si>
  <si>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</si>
  <si>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</si>
  <si>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</si>
  <si>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</si>
  <si>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</si>
  <si>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</si>
  <si>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</si>
  <si>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</si>
  <si>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</si>
  <si>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</si>
  <si>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</si>
  <si>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</si>
  <si>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</si>
  <si>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</si>
  <si>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</si>
  <si>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</si>
  <si>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</si>
  <si>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</si>
  <si>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</si>
  <si>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</si>
  <si>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</si>
  <si>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</si>
  <si>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</si>
  <si>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</si>
  <si>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</si>
  <si>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</si>
  <si>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</si>
  <si>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</si>
  <si>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</si>
  <si>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</si>
  <si>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</si>
  <si>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</si>
  <si>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</si>
  <si>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</si>
  <si>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</si>
  <si>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</si>
  <si>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</si>
  <si>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</si>
  <si>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</si>
  <si>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</si>
  <si>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</si>
  <si>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</si>
  <si>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</si>
  <si>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</si>
  <si>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</si>
  <si>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</si>
  <si>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</si>
  <si>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</si>
  <si>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</si>
  <si>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</si>
  <si>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</si>
  <si>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</si>
  <si>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</si>
  <si>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</si>
  <si>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</si>
  <si>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</si>
  <si>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</si>
  <si>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</si>
  <si>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</si>
  <si>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</si>
  <si>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</si>
  <si>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</si>
  <si>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</si>
  <si>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</si>
  <si>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</si>
  <si>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</si>
  <si>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</si>
  <si>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</si>
  <si>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</si>
  <si>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</si>
  <si>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</si>
  <si>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</si>
  <si>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</si>
  <si>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</si>
  <si>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</si>
  <si>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</si>
  <si>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</si>
  <si>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</si>
  <si>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</si>
  <si>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</si>
  <si>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</si>
  <si>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</si>
  <si>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</si>
  <si>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</si>
  <si>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</si>
  <si>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</si>
  <si>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</si>
  <si>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</si>
  <si>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</si>
  <si>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</si>
  <si>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</si>
  <si>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</si>
  <si>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</si>
  <si>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</si>
  <si>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</si>
  <si>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</si>
  <si>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</si>
  <si>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</si>
  <si>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</si>
  <si>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</si>
  <si>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</si>
  <si>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</si>
  <si>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</si>
  <si>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</si>
  <si>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</si>
  <si>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</si>
  <si>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</si>
  <si>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</si>
  <si>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</si>
  <si>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</si>
  <si>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</si>
  <si>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</si>
  <si>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</si>
  <si>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</si>
  <si>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</si>
  <si>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</si>
  <si>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11:29:35</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</si>
  <si>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</si>
  <si>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</si>
  <si>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</si>
  <si>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</si>
  <si>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</si>
  <si>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</si>
  <si>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</si>
  <si>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</si>
  <si>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Да</t>
  </si>
  <si>
    <t>583-Р</t>
  </si>
  <si>
    <t>Производство электрической и тепловой энергии в режиме комбинированной выработки</t>
  </si>
  <si>
    <t xml:space="preserve">2) договор  № 07-2015 от 14.01.2015г.  поставки  тепловой энергии и теплоносителя в паре   с ООО "Аптека Радуга Недвижимость"; договор  №02-2013 от 30.09.2013г.  поставки тепловой энергии в горячей воде  с ООО "Аптека Радуга Недвижимость". Комитетом по тарифам Санкт-Петербурга на 2015 год  на период с 01.01.2015г. по 31.12.2015г. установлены тарифы в размере: продажа тепловой энергии в горячей воде - 751,14  руб/Гкал;   продажа тепловой энергии в паре - 751,14  руб/Гкал; продажа теплоносителя в паре - 0,26 руб./м.куб.                                                                                                            </t>
  </si>
  <si>
    <t xml:space="preserve">Филиал "Северо-Западная ТЭЦ" ОАО «Интер РАО - Электрогенерация» является поставщиком  тепловой энергии. На 01.01.2015г. действуют следующие договора: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(доп.соглашение № 10 к договору  №Т-06 от 23.10.2006г.);                                                                                                                                                  </t>
  </si>
  <si>
    <t>спецвыпуск № 8</t>
  </si>
  <si>
    <t>Специальный выпуск "Вестник Комитета по тарифам Санкт-Петербурга" №8 от 22.12.2014г.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</si>
</sst>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style="hair">
        <color theme="1" tint="0.49998000264167786"/>
      </left>
      <right style="thin">
        <color theme="1" tint="0.49998000264167786"/>
      </right>
      <top style="thin">
        <color theme="1" tint="0.49998000264167786"/>
      </top>
      <bottom style="thin">
        <color theme="1" tint="0.49998000264167786"/>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1" fillId="0" borderId="0">
      <alignment/>
      <protection/>
    </xf>
    <xf numFmtId="0" fontId="51"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7" fillId="32" borderId="0" applyNumberFormat="0" applyBorder="0" applyAlignment="0" applyProtection="0"/>
  </cellStyleXfs>
  <cellXfs count="510">
    <xf numFmtId="0" fontId="0" fillId="0" borderId="0" xfId="0" applyAlignment="1">
      <alignment/>
    </xf>
    <xf numFmtId="0" fontId="0" fillId="0" borderId="0" xfId="0" applyFont="1" applyAlignment="1">
      <alignment/>
    </xf>
    <xf numFmtId="0" fontId="58" fillId="0" borderId="0" xfId="61" applyFont="1" applyFill="1" applyAlignment="1" applyProtection="1">
      <alignment horizontal="left" vertical="center" wrapText="1"/>
      <protection/>
    </xf>
    <xf numFmtId="0" fontId="58" fillId="0" borderId="0" xfId="61" applyFont="1" applyAlignment="1" applyProtection="1">
      <alignment vertical="center" wrapText="1"/>
      <protection/>
    </xf>
    <xf numFmtId="0" fontId="58" fillId="0" borderId="0" xfId="61" applyFont="1" applyFill="1" applyAlignment="1" applyProtection="1">
      <alignment vertical="center" wrapText="1"/>
      <protection/>
    </xf>
    <xf numFmtId="0" fontId="59" fillId="0" borderId="0" xfId="63" applyFont="1" applyFill="1" applyBorder="1" applyAlignment="1" applyProtection="1">
      <alignment horizontal="right" vertical="center" wrapText="1"/>
      <protection/>
    </xf>
    <xf numFmtId="0" fontId="58" fillId="33" borderId="0" xfId="61" applyFont="1" applyFill="1" applyBorder="1" applyAlignment="1" applyProtection="1">
      <alignment vertical="center" wrapText="1"/>
      <protection/>
    </xf>
    <xf numFmtId="0" fontId="58" fillId="0" borderId="0" xfId="61" applyFont="1" applyBorder="1" applyAlignment="1" applyProtection="1">
      <alignment vertical="center" wrapText="1"/>
      <protection/>
    </xf>
    <xf numFmtId="0" fontId="58" fillId="33" borderId="0" xfId="63" applyFont="1" applyFill="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0"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8" fillId="2" borderId="0" xfId="61" applyNumberFormat="1" applyFont="1" applyFill="1" applyAlignment="1" applyProtection="1">
      <alignment vertical="center" wrapText="1"/>
      <protection/>
    </xf>
    <xf numFmtId="0" fontId="58" fillId="2" borderId="0" xfId="61" applyFont="1" applyFill="1" applyAlignment="1" applyProtection="1">
      <alignment horizontal="left" vertical="center" wrapText="1"/>
      <protection/>
    </xf>
    <xf numFmtId="0" fontId="58" fillId="2" borderId="0" xfId="61" applyFont="1" applyFill="1" applyAlignment="1" applyProtection="1">
      <alignment vertical="center" wrapText="1"/>
      <protection/>
    </xf>
    <xf numFmtId="0" fontId="58" fillId="2" borderId="0" xfId="61" applyFont="1" applyFill="1" applyBorder="1" applyAlignment="1" applyProtection="1">
      <alignment vertical="center" wrapText="1"/>
      <protection/>
    </xf>
    <xf numFmtId="49" fontId="58" fillId="2" borderId="0" xfId="65" applyNumberFormat="1" applyFont="1" applyFill="1" applyBorder="1" applyAlignment="1" applyProtection="1">
      <alignment horizontal="left" vertical="center" wrapText="1"/>
      <protection/>
    </xf>
    <xf numFmtId="0" fontId="58"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0"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1"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39" fillId="2" borderId="0" xfId="61" applyFont="1" applyFill="1" applyAlignment="1" applyProtection="1">
      <alignment vertical="center" wrapText="1"/>
      <protection/>
    </xf>
    <xf numFmtId="0" fontId="39" fillId="0" borderId="0" xfId="61" applyFont="1" applyAlignment="1" applyProtection="1">
      <alignment vertical="center" wrapText="1"/>
      <protection/>
    </xf>
    <xf numFmtId="0" fontId="39" fillId="34" borderId="0" xfId="61" applyFont="1" applyFill="1" applyAlignment="1" applyProtection="1">
      <alignment vertical="center" wrapText="1"/>
      <protection/>
    </xf>
    <xf numFmtId="0" fontId="39" fillId="35" borderId="0" xfId="0" applyFont="1" applyFill="1" applyAlignment="1">
      <alignment/>
    </xf>
    <xf numFmtId="0" fontId="39" fillId="0" borderId="0" xfId="0" applyFont="1" applyAlignment="1">
      <alignment/>
    </xf>
    <xf numFmtId="0" fontId="39" fillId="35" borderId="0" xfId="0" applyFont="1" applyFill="1" applyAlignment="1">
      <alignment horizontal="right"/>
    </xf>
    <xf numFmtId="0" fontId="56" fillId="0" borderId="0" xfId="0" applyFont="1" applyAlignment="1">
      <alignment/>
    </xf>
    <xf numFmtId="0" fontId="0" fillId="0" borderId="10" xfId="0" applyFont="1" applyBorder="1" applyAlignment="1">
      <alignment/>
    </xf>
    <xf numFmtId="0" fontId="62" fillId="0" borderId="0" xfId="0" applyFont="1" applyBorder="1" applyAlignment="1">
      <alignment horizontal="center" wrapText="1"/>
    </xf>
    <xf numFmtId="0" fontId="47"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3" fillId="0" borderId="0" xfId="0" applyFont="1" applyFill="1" applyBorder="1" applyAlignment="1">
      <alignment horizontal="center" wrapText="1"/>
    </xf>
    <xf numFmtId="164" fontId="47"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4"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6"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39"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7"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7"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7" fillId="0" borderId="24" xfId="0" applyFont="1" applyBorder="1" applyAlignment="1">
      <alignment/>
    </xf>
    <xf numFmtId="0" fontId="47" fillId="0" borderId="26" xfId="0" applyFont="1" applyBorder="1" applyAlignment="1">
      <alignment/>
    </xf>
    <xf numFmtId="0" fontId="47" fillId="0" borderId="25" xfId="0" applyFont="1" applyBorder="1" applyAlignment="1">
      <alignment/>
    </xf>
    <xf numFmtId="0" fontId="47" fillId="0" borderId="0" xfId="0" applyFont="1" applyBorder="1" applyAlignment="1">
      <alignment wrapText="1"/>
    </xf>
    <xf numFmtId="0" fontId="47" fillId="0" borderId="27" xfId="0" applyFont="1" applyBorder="1" applyAlignment="1">
      <alignment wrapText="1"/>
    </xf>
    <xf numFmtId="0" fontId="47"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5"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7"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6"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39" fillId="39" borderId="0" xfId="0" applyFont="1" applyFill="1" applyBorder="1" applyAlignment="1">
      <alignment/>
    </xf>
    <xf numFmtId="0" fontId="39" fillId="39" borderId="0" xfId="0" applyFont="1" applyFill="1" applyBorder="1" applyAlignment="1">
      <alignment vertical="center"/>
    </xf>
    <xf numFmtId="0" fontId="39"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39"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4" fillId="42" borderId="63" xfId="42" applyFont="1" applyFill="1" applyBorder="1" applyAlignment="1" applyProtection="1">
      <alignment horizontal="center" vertical="top" wrapText="1"/>
      <protection locked="0"/>
    </xf>
    <xf numFmtId="0" fontId="64" fillId="42" borderId="48" xfId="42" applyFont="1" applyFill="1" applyBorder="1" applyAlignment="1" applyProtection="1">
      <alignment horizontal="center" vertical="top" wrapText="1"/>
      <protection locked="0"/>
    </xf>
    <xf numFmtId="0" fontId="64" fillId="42" borderId="64" xfId="42" applyFont="1" applyFill="1" applyBorder="1" applyAlignment="1" applyProtection="1">
      <alignment horizontal="center" vertical="top" wrapText="1"/>
      <protection locked="0"/>
    </xf>
    <xf numFmtId="0" fontId="47" fillId="0" borderId="26" xfId="0" applyFont="1" applyBorder="1" applyAlignment="1">
      <alignment wrapText="1"/>
    </xf>
    <xf numFmtId="0" fontId="0" fillId="0" borderId="25" xfId="0" applyFont="1" applyBorder="1" applyAlignment="1">
      <alignment/>
    </xf>
    <xf numFmtId="0" fontId="51"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7"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3"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39"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7" fillId="0" borderId="34" xfId="0" applyFont="1" applyBorder="1" applyAlignment="1">
      <alignment/>
    </xf>
    <xf numFmtId="0" fontId="67" fillId="0" borderId="0" xfId="0" applyFont="1" applyFill="1" applyBorder="1" applyAlignment="1" applyProtection="1">
      <alignment horizontal="center" vertical="top" wrapText="1"/>
      <protection locked="0"/>
    </xf>
    <xf numFmtId="0" fontId="67" fillId="0" borderId="0" xfId="0" applyNumberFormat="1" applyFont="1" applyFill="1" applyBorder="1" applyAlignment="1" applyProtection="1">
      <alignment horizontal="left" vertical="top"/>
      <protection locked="0"/>
    </xf>
    <xf numFmtId="0" fontId="67"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1"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8"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4"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44"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4" fillId="42" borderId="51" xfId="42" applyFont="1" applyFill="1" applyBorder="1" applyAlignment="1" applyProtection="1">
      <alignment horizontal="center" vertical="top" wrapText="1"/>
      <protection locked="0"/>
    </xf>
    <xf numFmtId="0" fontId="64"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0" fillId="0" borderId="0" xfId="54" applyNumberFormat="1" applyFont="1" applyBorder="1" applyAlignment="1" applyProtection="1">
      <alignment vertical="top"/>
      <protection/>
    </xf>
    <xf numFmtId="14" fontId="60"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4"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0" fillId="0" borderId="72" xfId="54" applyFont="1" applyBorder="1" applyAlignment="1">
      <alignment horizontal="center" vertical="center"/>
      <protection/>
    </xf>
    <xf numFmtId="14" fontId="0" fillId="41" borderId="78" xfId="0" applyNumberFormat="1" applyFill="1" applyBorder="1" applyAlignment="1" applyProtection="1">
      <alignment horizontal="right"/>
      <protection locked="0"/>
    </xf>
    <xf numFmtId="0" fontId="0" fillId="41" borderId="78"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80"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4" fillId="42"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3" borderId="78"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4" fillId="42" borderId="81"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3" fillId="0" borderId="10" xfId="42" applyBorder="1" applyAlignment="1" applyProtection="1" quotePrefix="1">
      <alignment horizontal="center" vertical="center"/>
      <protection/>
    </xf>
    <xf numFmtId="0" fontId="5" fillId="33" borderId="10" xfId="64" applyFont="1" applyFill="1" applyBorder="1" applyAlignment="1" applyProtection="1">
      <alignment horizontal="center" vertical="center" wrapText="1"/>
      <protection locked="0"/>
    </xf>
    <xf numFmtId="4" fontId="0" fillId="41" borderId="10" xfId="0" applyNumberFormat="1" applyFill="1" applyBorder="1" applyAlignment="1" applyProtection="1">
      <alignment horizontal="left" vertical="center" wrapText="1"/>
      <protection/>
    </xf>
    <xf numFmtId="4" fontId="0" fillId="41" borderId="10" xfId="0" applyNumberFormat="1" applyFill="1" applyBorder="1" applyAlignment="1" applyProtection="1">
      <alignment horizontal="right" vertical="center" wrapText="1"/>
      <protection/>
    </xf>
    <xf numFmtId="14" fontId="0" fillId="41" borderId="45" xfId="0" applyNumberFormat="1" applyFill="1" applyBorder="1" applyAlignment="1" applyProtection="1">
      <alignment horizontal="right"/>
      <protection/>
    </xf>
    <xf numFmtId="0" fontId="0" fillId="41" borderId="45" xfId="0" applyNumberFormat="1" applyFill="1" applyBorder="1" applyAlignment="1" applyProtection="1">
      <alignment horizontal="left" vertical="center" wrapText="1"/>
      <protection/>
    </xf>
    <xf numFmtId="14" fontId="0" fillId="41" borderId="10" xfId="0" applyNumberFormat="1" applyFill="1" applyBorder="1" applyAlignment="1" applyProtection="1">
      <alignment horizontal="right"/>
      <protection/>
    </xf>
    <xf numFmtId="0" fontId="0" fillId="41" borderId="46" xfId="0" applyNumberFormat="1" applyFill="1" applyBorder="1" applyAlignment="1" applyProtection="1">
      <alignment horizontal="left" vertical="center" wrapText="1"/>
      <protection/>
    </xf>
    <xf numFmtId="0" fontId="0" fillId="41" borderId="10" xfId="0" applyNumberFormat="1" applyFill="1" applyBorder="1" applyAlignment="1" applyProtection="1">
      <alignment horizontal="left" vertical="center" wrapText="1"/>
      <protection/>
    </xf>
    <xf numFmtId="0" fontId="0" fillId="41" borderId="42"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7" fillId="0" borderId="0" xfId="0" applyFont="1" applyAlignment="1">
      <alignment horizontal="right"/>
    </xf>
    <xf numFmtId="0" fontId="6" fillId="33" borderId="0" xfId="66" applyFont="1" applyFill="1" applyBorder="1" applyAlignment="1" applyProtection="1">
      <alignment horizontal="right" vertical="top" wrapText="1"/>
      <protection/>
    </xf>
    <xf numFmtId="0" fontId="47" fillId="0" borderId="0" xfId="0" applyFont="1" applyFill="1" applyBorder="1" applyAlignment="1">
      <alignment horizontal="center" wrapText="1"/>
    </xf>
    <xf numFmtId="0" fontId="0" fillId="0" borderId="0" xfId="0" applyBorder="1" applyAlignment="1">
      <alignment horizontal="center"/>
    </xf>
    <xf numFmtId="0" fontId="66" fillId="0" borderId="0" xfId="0" applyFont="1" applyFill="1" applyBorder="1" applyAlignment="1">
      <alignment horizontal="center" vertical="center" wrapText="1"/>
    </xf>
    <xf numFmtId="0" fontId="6" fillId="0" borderId="15" xfId="63" applyFont="1" applyFill="1" applyBorder="1" applyAlignment="1" applyProtection="1">
      <alignment horizontal="center" vertical="center" wrapText="1"/>
      <protection/>
    </xf>
    <xf numFmtId="0" fontId="6" fillId="0" borderId="82" xfId="63" applyFont="1" applyFill="1" applyBorder="1" applyAlignment="1" applyProtection="1">
      <alignment horizontal="center" vertical="center" wrapText="1"/>
      <protection/>
    </xf>
    <xf numFmtId="0" fontId="6" fillId="0" borderId="83" xfId="63" applyFont="1" applyFill="1" applyBorder="1" applyAlignment="1" applyProtection="1">
      <alignment horizontal="center" vertical="center" wrapText="1"/>
      <protection/>
    </xf>
    <xf numFmtId="14" fontId="5" fillId="41" borderId="84" xfId="65" applyNumberFormat="1" applyFont="1" applyFill="1" applyBorder="1" applyAlignment="1" applyProtection="1">
      <alignment horizontal="center" vertical="center" wrapText="1"/>
      <protection locked="0"/>
    </xf>
    <xf numFmtId="14" fontId="5" fillId="41" borderId="85" xfId="65" applyNumberFormat="1" applyFont="1" applyFill="1" applyBorder="1" applyAlignment="1" applyProtection="1">
      <alignment horizontal="center" vertical="center" wrapText="1"/>
      <protection locked="0"/>
    </xf>
    <xf numFmtId="14" fontId="5" fillId="41" borderId="86" xfId="65" applyNumberFormat="1" applyFont="1" applyFill="1" applyBorder="1" applyAlignment="1" applyProtection="1">
      <alignment horizontal="center" vertical="center" wrapText="1"/>
      <protection locked="0"/>
    </xf>
    <xf numFmtId="49" fontId="5" fillId="44" borderId="87" xfId="63" applyNumberFormat="1" applyFont="1" applyFill="1" applyBorder="1" applyAlignment="1" applyProtection="1">
      <alignment horizontal="center" vertical="center" wrapText="1"/>
      <protection locked="0"/>
    </xf>
    <xf numFmtId="49" fontId="5" fillId="44" borderId="88"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89"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0" fontId="5" fillId="41" borderId="86" xfId="65" applyNumberFormat="1" applyFont="1" applyFill="1" applyBorder="1" applyAlignment="1" applyProtection="1">
      <alignment horizontal="center" vertical="center" wrapText="1"/>
      <protection locked="0"/>
    </xf>
    <xf numFmtId="0" fontId="5" fillId="41" borderId="90" xfId="65" applyNumberFormat="1" applyFont="1" applyFill="1" applyBorder="1" applyAlignment="1" applyProtection="1">
      <alignment horizontal="center" vertical="center" wrapText="1"/>
      <protection locked="0"/>
    </xf>
    <xf numFmtId="0" fontId="5" fillId="43" borderId="82" xfId="65" applyNumberFormat="1" applyFont="1" applyFill="1" applyBorder="1" applyAlignment="1" applyProtection="1">
      <alignment horizontal="center" vertical="center" wrapText="1"/>
      <protection/>
    </xf>
    <xf numFmtId="0" fontId="5" fillId="43" borderId="83" xfId="65" applyNumberFormat="1" applyFont="1" applyFill="1" applyBorder="1" applyAlignment="1" applyProtection="1">
      <alignment horizontal="center" vertical="center" wrapText="1"/>
      <protection/>
    </xf>
    <xf numFmtId="49" fontId="5" fillId="43" borderId="86" xfId="65" applyNumberFormat="1" applyFont="1" applyFill="1" applyBorder="1" applyAlignment="1" applyProtection="1">
      <alignment horizontal="center" vertical="center" wrapText="1"/>
      <protection/>
    </xf>
    <xf numFmtId="49" fontId="5" fillId="43" borderId="84" xfId="65" applyNumberFormat="1" applyFont="1" applyFill="1" applyBorder="1" applyAlignment="1" applyProtection="1">
      <alignment horizontal="center" vertical="center" wrapText="1"/>
      <protection/>
    </xf>
    <xf numFmtId="49" fontId="5" fillId="43" borderId="87" xfId="65" applyNumberFormat="1" applyFont="1" applyFill="1" applyBorder="1" applyAlignment="1" applyProtection="1">
      <alignment horizontal="center" vertical="center" wrapText="1"/>
      <protection/>
    </xf>
    <xf numFmtId="49" fontId="5" fillId="43" borderId="88" xfId="65" applyNumberFormat="1" applyFont="1" applyFill="1" applyBorder="1" applyAlignment="1" applyProtection="1">
      <alignment horizontal="center" vertical="center" wrapText="1"/>
      <protection/>
    </xf>
    <xf numFmtId="165" fontId="5" fillId="44" borderId="86" xfId="65" applyNumberFormat="1" applyFont="1" applyFill="1" applyBorder="1" applyAlignment="1" applyProtection="1">
      <alignment horizontal="center" vertical="center" wrapText="1"/>
      <protection locked="0"/>
    </xf>
    <xf numFmtId="165" fontId="5" fillId="44" borderId="90" xfId="65" applyNumberFormat="1" applyFont="1" applyFill="1" applyBorder="1" applyAlignment="1" applyProtection="1">
      <alignment horizontal="center" vertical="center" wrapText="1"/>
      <protection locked="0"/>
    </xf>
    <xf numFmtId="0" fontId="5" fillId="44" borderId="86" xfId="65" applyNumberFormat="1" applyFont="1" applyFill="1" applyBorder="1" applyAlignment="1" applyProtection="1">
      <alignment horizontal="center" vertical="center" wrapText="1"/>
      <protection locked="0"/>
    </xf>
    <xf numFmtId="0" fontId="5" fillId="44" borderId="90"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2"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5" fillId="41" borderId="84" xfId="63" applyNumberFormat="1" applyFont="1" applyFill="1" applyBorder="1" applyAlignment="1" applyProtection="1">
      <alignment horizontal="center" vertical="center" wrapText="1"/>
      <protection locked="0"/>
    </xf>
    <xf numFmtId="0" fontId="5" fillId="41" borderId="85" xfId="63" applyNumberFormat="1" applyFont="1" applyFill="1" applyBorder="1" applyAlignment="1" applyProtection="1">
      <alignment horizontal="center" vertical="center" wrapText="1"/>
      <protection locked="0"/>
    </xf>
    <xf numFmtId="0" fontId="5" fillId="41" borderId="86" xfId="63" applyNumberFormat="1" applyFont="1" applyFill="1" applyBorder="1" applyAlignment="1" applyProtection="1">
      <alignment horizontal="center" vertical="center" wrapText="1"/>
      <protection locked="0"/>
    </xf>
    <xf numFmtId="0" fontId="5" fillId="41" borderId="90" xfId="63" applyNumberFormat="1" applyFont="1" applyFill="1" applyBorder="1" applyAlignment="1" applyProtection="1">
      <alignment horizontal="center" vertical="center" wrapText="1"/>
      <protection locked="0"/>
    </xf>
    <xf numFmtId="0" fontId="6" fillId="40" borderId="10" xfId="58" applyFont="1" applyFill="1" applyBorder="1" applyAlignment="1" applyProtection="1">
      <alignment horizontal="center" vertical="center" wrapText="1"/>
      <protection/>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0" fontId="6" fillId="40" borderId="78"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66" fillId="36" borderId="19"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20" xfId="0" applyFont="1" applyFill="1" applyBorder="1" applyAlignment="1">
      <alignment horizontal="center" vertical="center"/>
    </xf>
    <xf numFmtId="0" fontId="66" fillId="36" borderId="18"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66" fillId="36" borderId="19"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6" fillId="40" borderId="78"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9"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6" xfId="58"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96"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7" fillId="0" borderId="66" xfId="0" applyFont="1" applyBorder="1" applyAlignment="1">
      <alignment horizontal="center" vertical="center" wrapText="1"/>
    </xf>
    <xf numFmtId="0" fontId="47" fillId="0" borderId="97"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47" fillId="0" borderId="0" xfId="0" applyFont="1" applyAlignment="1">
      <alignment horizontal="left"/>
    </xf>
    <xf numFmtId="0" fontId="69" fillId="0" borderId="0" xfId="0" applyFont="1" applyAlignment="1">
      <alignment horizontal="left"/>
    </xf>
    <xf numFmtId="0" fontId="69"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69"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64"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0" fillId="0" borderId="73"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1"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47" fillId="0" borderId="98" xfId="57" applyNumberFormat="1" applyFont="1" applyFill="1" applyBorder="1" applyAlignment="1" applyProtection="1">
      <alignment vertical="center" wrapText="1"/>
      <protection locked="0"/>
    </xf>
    <xf numFmtId="0" fontId="47" fillId="0" borderId="97"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0" fillId="43" borderId="81" xfId="0"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66" fillId="0" borderId="0" xfId="0" applyFont="1" applyFill="1" applyBorder="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99</v>
      </c>
      <c r="C1" s="97" t="s">
        <v>344</v>
      </c>
      <c r="E1" s="125" t="s">
        <v>6</v>
      </c>
      <c r="F1" s="126" t="s">
        <v>168</v>
      </c>
      <c r="G1" s="126" t="s">
        <v>272</v>
      </c>
      <c r="I1" s="109" t="s">
        <v>2</v>
      </c>
      <c r="J1" s="110" t="s">
        <v>270</v>
      </c>
      <c r="L1" s="56" t="s">
        <v>390</v>
      </c>
      <c r="M1" s="94" t="s">
        <v>447</v>
      </c>
      <c r="N1" s="56" t="s">
        <v>467</v>
      </c>
      <c r="O1" s="56"/>
      <c r="P1" s="56"/>
      <c r="Q1" s="56"/>
      <c r="R1" s="56"/>
      <c r="S1" s="56"/>
      <c r="T1" s="56"/>
    </row>
    <row r="2" spans="2:20" ht="15">
      <c r="B2" s="96" t="s">
        <v>0</v>
      </c>
      <c r="C2" s="97" t="s">
        <v>344</v>
      </c>
      <c r="E2" s="120">
        <v>2012</v>
      </c>
      <c r="F2" s="121" t="s">
        <v>169</v>
      </c>
      <c r="G2" s="123" t="s">
        <v>183</v>
      </c>
      <c r="I2" s="118" t="s">
        <v>265</v>
      </c>
      <c r="J2" s="108">
        <v>2</v>
      </c>
      <c r="L2" s="221" t="s">
        <v>388</v>
      </c>
      <c r="M2" s="221" t="s">
        <v>492</v>
      </c>
      <c r="N2" s="56"/>
      <c r="O2" s="56"/>
      <c r="P2" s="56"/>
      <c r="Q2" s="56"/>
      <c r="R2" s="56"/>
      <c r="S2" s="56"/>
      <c r="T2" s="56"/>
    </row>
    <row r="3" spans="2:20" ht="15.75" thickBot="1">
      <c r="B3" s="96" t="s">
        <v>26</v>
      </c>
      <c r="C3" s="97" t="s">
        <v>459</v>
      </c>
      <c r="E3" s="102">
        <v>2013</v>
      </c>
      <c r="F3" s="121" t="s">
        <v>170</v>
      </c>
      <c r="G3" s="124" t="s">
        <v>184</v>
      </c>
      <c r="I3" s="117" t="s">
        <v>20</v>
      </c>
      <c r="J3" s="107">
        <v>-1</v>
      </c>
      <c r="L3" s="221" t="s">
        <v>389</v>
      </c>
      <c r="N3" s="321">
        <f>YEAR_PERIOD</f>
        <v>2015</v>
      </c>
      <c r="O3" s="322"/>
      <c r="P3" s="322"/>
      <c r="Q3" s="323">
        <f>IF(ISERROR(MATCH(MONTH_PERIOD,Квартал,0)),0,(3*MATCH(MONTH_PERIOD,Квартал,0)))</f>
        <v>0</v>
      </c>
      <c r="R3" s="324" t="s">
        <v>468</v>
      </c>
      <c r="S3" s="324" t="s">
        <v>469</v>
      </c>
      <c r="T3" s="325"/>
    </row>
    <row r="4" spans="2:20" ht="11.25">
      <c r="B4" s="96" t="s">
        <v>1</v>
      </c>
      <c r="C4" s="97" t="s">
        <v>522</v>
      </c>
      <c r="E4" s="102">
        <v>2014</v>
      </c>
      <c r="F4" s="121" t="s">
        <v>171</v>
      </c>
      <c r="I4" s="105" t="s">
        <v>267</v>
      </c>
      <c r="J4" s="106">
        <v>2</v>
      </c>
      <c r="N4" s="326" t="str">
        <f>_xlfn.IFERROR(IF(YEAR(O5)&lt;2000,Period_name_0&amp;" г.","период с "&amp;DAY(O4)&amp;"."&amp;MONTH(O4)&amp;"."&amp;YEAR(O4)&amp;" по "&amp;DAY(P4)&amp;"."&amp;MONTH(P4)&amp;"."&amp;YEAR(P4)),Period_name_0)</f>
        <v>период с 1.1.2015 по 30.6.2015</v>
      </c>
      <c r="O4" s="327">
        <f>DATE(YEAR_PERIOD,1,1)</f>
        <v>42005</v>
      </c>
      <c r="P4" s="328">
        <f>IF(ISERROR(YEAR(O5-1)),P7,O5-1)</f>
        <v>42185</v>
      </c>
      <c r="Q4" s="323">
        <f>R4+IF(T4=0,0,S4/T4)</f>
        <v>6</v>
      </c>
      <c r="R4" s="56">
        <f>IF($I$4=$I$7,Q3,MONTH(P4)-MONTH(O4))</f>
        <v>5</v>
      </c>
      <c r="S4" s="56">
        <f>IF(P4=$I$7,0,IF(MONTH(P4)=MONTH(O4),DAY(P4)-DAY(O4)+1,DAY(P4)))</f>
        <v>30</v>
      </c>
      <c r="T4" s="56">
        <f>IF(P4=$I$7,0,36-DAY(P4+36-DAY(P4)))</f>
        <v>30</v>
      </c>
    </row>
    <row r="5" spans="2:20" ht="11.25">
      <c r="B5" s="96" t="s">
        <v>19</v>
      </c>
      <c r="C5" s="98" t="s">
        <v>345</v>
      </c>
      <c r="E5" s="102">
        <v>2015</v>
      </c>
      <c r="F5" s="121" t="s">
        <v>172</v>
      </c>
      <c r="I5" s="105" t="s">
        <v>266</v>
      </c>
      <c r="J5" s="106">
        <v>2</v>
      </c>
      <c r="N5" s="326" t="str">
        <f>IF(P5&lt;&gt;-1,"период с "&amp;DAY(O5)&amp;"."&amp;MONTH(O5)&amp;"."&amp;YEAR(O5)&amp;" по "&amp;DAY(P5)&amp;"."&amp;MONTH(P5)&amp;"."&amp;YEAR(P5),Period_name_0)</f>
        <v>период с 1.7.2015 по 31.12.2015</v>
      </c>
      <c r="O5" s="329">
        <f>TARIFF_CNG_DATE_1</f>
        <v>42186</v>
      </c>
      <c r="P5" s="328">
        <f>IF(ISERROR(YEAR(O6-1)),P7,O6-1)</f>
        <v>42369</v>
      </c>
      <c r="Q5" s="323">
        <f>R5+IF(T5=0,0,S5/T5)</f>
        <v>6</v>
      </c>
      <c r="R5" s="330">
        <f>IF(P4=$I$7,0,MONTH(P5)-MONTH(O5))-IF(S4=T4,0,S4/T4)</f>
        <v>5</v>
      </c>
      <c r="S5" s="331">
        <f>IF(P4=$I$7,0,DAY(P5))</f>
        <v>31</v>
      </c>
      <c r="T5" s="56">
        <f>IF(P4=$I$7,0,36-DAY(P5+36-DAY(P5)))</f>
        <v>31</v>
      </c>
    </row>
    <row r="6" spans="2:20" ht="11.25">
      <c r="B6" s="96" t="s">
        <v>27</v>
      </c>
      <c r="C6" s="99" t="str">
        <f>Титульный!F14</f>
        <v>ОАО "Интер РАО - Электрогенерация" (филиал "Северо-Западная ТЭЦ")</v>
      </c>
      <c r="E6" s="102">
        <v>2016</v>
      </c>
      <c r="F6" s="121" t="s">
        <v>173</v>
      </c>
      <c r="I6" s="105" t="s">
        <v>268</v>
      </c>
      <c r="J6" s="106">
        <v>2</v>
      </c>
      <c r="N6" s="326" t="str">
        <f>IF(P6&lt;&gt;-1,"период с "&amp;DAY(O6)&amp;"."&amp;MONTH(O6)&amp;"."&amp;YEAR(O6)&amp;" по "&amp;DAY(P6)&amp;"."&amp;MONTH(P6)&amp;"."&amp;YEAR(P6),Period_name_0)</f>
        <v>период с 0.1.1900 по 31.12.2015</v>
      </c>
      <c r="O6" s="329">
        <f>TARIFF_CNG_DATE_2</f>
        <v>0</v>
      </c>
      <c r="P6" s="328">
        <f>IF(ISERROR(YEAR(O7-1)),P7,O7-1)</f>
        <v>42369</v>
      </c>
      <c r="Q6" s="323">
        <f>R6+IF(T6=0,0,S6/T6)</f>
        <v>12</v>
      </c>
      <c r="R6" s="330">
        <f>IF(P5=$I$7,0,MONTH(P6)-MONTH(O6))-IF(S5=T5,0,S5/T5)</f>
        <v>11</v>
      </c>
      <c r="S6" s="331">
        <f>IF(P5=$I$7,0,DAY(P6))</f>
        <v>31</v>
      </c>
      <c r="T6" s="56">
        <f>IF(P5=$I$7,0,36-DAY(P6+36-DAY(P6)))</f>
        <v>31</v>
      </c>
    </row>
    <row r="7" spans="2:20" ht="11.25">
      <c r="B7" s="96" t="s">
        <v>28</v>
      </c>
      <c r="C7" s="99">
        <f>YEAR_PERIOD</f>
        <v>2015</v>
      </c>
      <c r="E7" s="102">
        <v>2017</v>
      </c>
      <c r="F7" s="121" t="s">
        <v>174</v>
      </c>
      <c r="I7" s="105" t="s">
        <v>269</v>
      </c>
      <c r="J7" s="106">
        <v>-1</v>
      </c>
      <c r="N7" s="326" t="str">
        <f>IF(P7&lt;&gt;-1,"период с "&amp;DAY(O7)&amp;"."&amp;MONTH(O7)&amp;"."&amp;YEAR(O7)&amp;" по "&amp;DAY(P7)&amp;"."&amp;MONTH(P7)&amp;"."&amp;YEAR(P7),Period_name_0)</f>
        <v>период с 0.1.1900 по 31.12.2015</v>
      </c>
      <c r="O7" s="329">
        <f>TARIFF_CNG_DATE_3</f>
        <v>0</v>
      </c>
      <c r="P7" s="332">
        <f>DATE(YEAR_PERIOD,13,1-1)</f>
        <v>42369</v>
      </c>
      <c r="Q7" s="323">
        <f>R7+IF(T7=0,0,S7/T7)</f>
        <v>12</v>
      </c>
      <c r="R7" s="330">
        <f>IF(P6=$I$7,0,MONTH(P7)-MONTH(O7))-IF(S6=T6,0,S6/T6)</f>
        <v>11</v>
      </c>
      <c r="S7" s="331">
        <f>IF(P6=$I$7,0,DAY(P7))</f>
        <v>31</v>
      </c>
      <c r="T7" s="56">
        <f>IF(P6=$I$7,0,36-DAY(P7+36-DAY(P7)))</f>
        <v>31</v>
      </c>
    </row>
    <row r="8" spans="2:10" ht="11.25">
      <c r="B8" s="96" t="s">
        <v>30</v>
      </c>
      <c r="C8" s="98" t="s">
        <v>6</v>
      </c>
      <c r="E8" s="102">
        <v>2018</v>
      </c>
      <c r="F8" s="121" t="s">
        <v>175</v>
      </c>
      <c r="I8" s="105" t="s">
        <v>364</v>
      </c>
      <c r="J8" s="106">
        <v>2</v>
      </c>
    </row>
    <row r="9" spans="2:10" ht="12" thickBot="1">
      <c r="B9" s="100" t="s">
        <v>29</v>
      </c>
      <c r="C9" s="101" t="str">
        <f>PF</f>
        <v>План</v>
      </c>
      <c r="E9" s="102">
        <v>2019</v>
      </c>
      <c r="F9" s="121" t="s">
        <v>176</v>
      </c>
      <c r="I9" s="105" t="s">
        <v>470</v>
      </c>
      <c r="J9" s="106">
        <v>2</v>
      </c>
    </row>
    <row r="10" spans="3:10" ht="12" thickBot="1">
      <c r="C10" s="39"/>
      <c r="E10" s="103">
        <v>2020</v>
      </c>
      <c r="F10" s="121" t="s">
        <v>177</v>
      </c>
      <c r="I10" s="105" t="s">
        <v>471</v>
      </c>
      <c r="J10" s="106">
        <v>2</v>
      </c>
    </row>
    <row r="11" spans="6:10" ht="11.25">
      <c r="F11" s="121" t="s">
        <v>178</v>
      </c>
      <c r="I11" s="105" t="s">
        <v>472</v>
      </c>
      <c r="J11" s="106">
        <v>2</v>
      </c>
    </row>
    <row r="12" spans="6:10" ht="11.25">
      <c r="F12" s="121" t="s">
        <v>179</v>
      </c>
      <c r="I12" s="105" t="s">
        <v>363</v>
      </c>
      <c r="J12" s="106">
        <v>2</v>
      </c>
    </row>
    <row r="13" spans="6:10" ht="12" thickBot="1">
      <c r="F13" s="122" t="s">
        <v>180</v>
      </c>
      <c r="I13" s="105" t="s">
        <v>473</v>
      </c>
      <c r="J13" s="106">
        <v>2</v>
      </c>
    </row>
    <row r="14" spans="9:10" ht="12" thickBot="1">
      <c r="I14" s="105" t="s">
        <v>474</v>
      </c>
      <c r="J14" s="106">
        <v>2</v>
      </c>
    </row>
    <row r="15" spans="2:10" ht="12" thickBot="1">
      <c r="B15" s="111" t="s">
        <v>294</v>
      </c>
      <c r="C15" s="112" t="s">
        <v>282</v>
      </c>
      <c r="D15" s="112" t="s">
        <v>293</v>
      </c>
      <c r="E15" s="113" t="s">
        <v>24</v>
      </c>
      <c r="I15" s="105" t="s">
        <v>475</v>
      </c>
      <c r="J15" s="106">
        <v>2</v>
      </c>
    </row>
    <row r="16" spans="2:10" ht="22.5">
      <c r="B16" s="95" t="s">
        <v>27</v>
      </c>
      <c r="C16" s="115" t="s">
        <v>3</v>
      </c>
      <c r="D16" s="115" t="s">
        <v>271</v>
      </c>
      <c r="E16" s="108">
        <v>2</v>
      </c>
      <c r="I16" s="105" t="s">
        <v>362</v>
      </c>
      <c r="J16" s="106">
        <v>2</v>
      </c>
    </row>
    <row r="17" spans="2:10" ht="11.25">
      <c r="B17" s="96" t="s">
        <v>273</v>
      </c>
      <c r="C17" s="114" t="s">
        <v>4</v>
      </c>
      <c r="D17" s="114" t="s">
        <v>271</v>
      </c>
      <c r="E17" s="104">
        <v>2</v>
      </c>
      <c r="I17" s="105" t="s">
        <v>476</v>
      </c>
      <c r="J17" s="106">
        <v>2</v>
      </c>
    </row>
    <row r="18" spans="2:10" ht="11.25">
      <c r="B18" s="96" t="s">
        <v>274</v>
      </c>
      <c r="C18" s="114" t="s">
        <v>5</v>
      </c>
      <c r="D18" s="114" t="s">
        <v>271</v>
      </c>
      <c r="E18" s="104">
        <v>2</v>
      </c>
      <c r="I18" s="105" t="s">
        <v>477</v>
      </c>
      <c r="J18" s="106">
        <v>2</v>
      </c>
    </row>
    <row r="19" spans="2:10" ht="11.25">
      <c r="B19" s="96" t="s">
        <v>275</v>
      </c>
      <c r="C19" s="114" t="s">
        <v>6</v>
      </c>
      <c r="D19" s="114" t="s">
        <v>271</v>
      </c>
      <c r="E19" s="104">
        <v>2</v>
      </c>
      <c r="I19" s="105" t="s">
        <v>478</v>
      </c>
      <c r="J19" s="106">
        <v>2</v>
      </c>
    </row>
    <row r="20" spans="2:10" ht="11.25">
      <c r="B20" s="96" t="s">
        <v>29</v>
      </c>
      <c r="C20" s="114" t="s">
        <v>25</v>
      </c>
      <c r="D20" s="114" t="s">
        <v>271</v>
      </c>
      <c r="E20" s="104">
        <v>2</v>
      </c>
      <c r="I20" s="105" t="s">
        <v>365</v>
      </c>
      <c r="J20" s="106">
        <v>2</v>
      </c>
    </row>
    <row r="21" spans="2:10" ht="11.25">
      <c r="B21" s="96" t="s">
        <v>372</v>
      </c>
      <c r="C21" s="114" t="s">
        <v>371</v>
      </c>
      <c r="D21" s="114" t="s">
        <v>271</v>
      </c>
      <c r="E21" s="104">
        <v>2</v>
      </c>
      <c r="I21" s="105" t="s">
        <v>479</v>
      </c>
      <c r="J21" s="106">
        <v>2</v>
      </c>
    </row>
    <row r="22" spans="2:31" s="56" customFormat="1" ht="22.5">
      <c r="B22" s="96" t="s">
        <v>374</v>
      </c>
      <c r="C22" s="114" t="s">
        <v>375</v>
      </c>
      <c r="D22" s="114" t="s">
        <v>271</v>
      </c>
      <c r="E22" s="104">
        <v>2</v>
      </c>
      <c r="I22" s="105" t="s">
        <v>480</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276</v>
      </c>
      <c r="C23" s="114" t="s">
        <v>283</v>
      </c>
      <c r="D23" s="114" t="s">
        <v>271</v>
      </c>
      <c r="E23" s="104">
        <v>2</v>
      </c>
      <c r="I23" s="105" t="s">
        <v>481</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277</v>
      </c>
      <c r="C24" s="114" t="s">
        <v>284</v>
      </c>
      <c r="D24" s="114" t="s">
        <v>271</v>
      </c>
      <c r="E24" s="104">
        <v>2</v>
      </c>
      <c r="I24" s="105" t="s">
        <v>366</v>
      </c>
      <c r="J24" s="106">
        <v>2</v>
      </c>
    </row>
    <row r="25" spans="2:10" ht="22.5">
      <c r="B25" s="96" t="s">
        <v>279</v>
      </c>
      <c r="C25" s="114" t="s">
        <v>286</v>
      </c>
      <c r="D25" s="114" t="s">
        <v>271</v>
      </c>
      <c r="E25" s="104">
        <v>2</v>
      </c>
      <c r="I25" s="105" t="s">
        <v>482</v>
      </c>
      <c r="J25" s="106">
        <v>2</v>
      </c>
    </row>
    <row r="26" spans="2:10" ht="11.25">
      <c r="B26" s="96" t="s">
        <v>278</v>
      </c>
      <c r="C26" s="114" t="s">
        <v>285</v>
      </c>
      <c r="D26" s="114" t="s">
        <v>271</v>
      </c>
      <c r="E26" s="104">
        <v>2</v>
      </c>
      <c r="I26" s="105" t="s">
        <v>483</v>
      </c>
      <c r="J26" s="106">
        <v>2</v>
      </c>
    </row>
    <row r="27" spans="2:10" s="56" customFormat="1" ht="11.25">
      <c r="B27" s="96" t="s">
        <v>403</v>
      </c>
      <c r="C27" s="114" t="s">
        <v>387</v>
      </c>
      <c r="D27" s="114" t="s">
        <v>271</v>
      </c>
      <c r="E27" s="104">
        <v>2</v>
      </c>
      <c r="I27" s="105" t="s">
        <v>484</v>
      </c>
      <c r="J27" s="106">
        <v>2</v>
      </c>
    </row>
    <row r="28" spans="2:10" s="56" customFormat="1" ht="22.5">
      <c r="B28" s="96" t="s">
        <v>398</v>
      </c>
      <c r="C28" s="114" t="s">
        <v>391</v>
      </c>
      <c r="D28" s="114" t="s">
        <v>271</v>
      </c>
      <c r="E28" s="104">
        <v>2</v>
      </c>
      <c r="I28" s="105" t="s">
        <v>336</v>
      </c>
      <c r="J28" s="106">
        <v>2</v>
      </c>
    </row>
    <row r="29" spans="2:10" s="56" customFormat="1" ht="11.25">
      <c r="B29" s="96" t="s">
        <v>399</v>
      </c>
      <c r="C29" s="114" t="s">
        <v>392</v>
      </c>
      <c r="D29" s="114" t="s">
        <v>271</v>
      </c>
      <c r="E29" s="104">
        <v>2</v>
      </c>
      <c r="I29" s="105" t="s">
        <v>340</v>
      </c>
      <c r="J29" s="106">
        <v>2</v>
      </c>
    </row>
    <row r="30" spans="2:10" s="56" customFormat="1" ht="33.75">
      <c r="B30" s="96" t="s">
        <v>400</v>
      </c>
      <c r="C30" s="114" t="s">
        <v>325</v>
      </c>
      <c r="D30" s="114" t="s">
        <v>271</v>
      </c>
      <c r="E30" s="104">
        <v>2</v>
      </c>
      <c r="I30" s="105" t="s">
        <v>380</v>
      </c>
      <c r="J30" s="106">
        <v>-1</v>
      </c>
    </row>
    <row r="31" spans="2:10" s="56" customFormat="1" ht="78.75">
      <c r="B31" s="96" t="s">
        <v>401</v>
      </c>
      <c r="C31" s="114" t="s">
        <v>326</v>
      </c>
      <c r="D31" s="114" t="s">
        <v>271</v>
      </c>
      <c r="E31" s="104">
        <v>2</v>
      </c>
      <c r="I31" s="105" t="s">
        <v>404</v>
      </c>
      <c r="J31" s="106">
        <v>2</v>
      </c>
    </row>
    <row r="32" spans="2:10" s="56" customFormat="1" ht="23.25" thickBot="1">
      <c r="B32" s="96" t="s">
        <v>402</v>
      </c>
      <c r="C32" s="114" t="s">
        <v>393</v>
      </c>
      <c r="D32" s="114" t="s">
        <v>271</v>
      </c>
      <c r="E32" s="104">
        <v>2</v>
      </c>
      <c r="I32" s="117" t="s">
        <v>271</v>
      </c>
      <c r="J32" s="119">
        <v>-1</v>
      </c>
    </row>
    <row r="33" spans="2:10" s="56" customFormat="1" ht="22.5">
      <c r="B33" s="96" t="s">
        <v>405</v>
      </c>
      <c r="C33" s="114" t="s">
        <v>381</v>
      </c>
      <c r="D33" s="114" t="s">
        <v>380</v>
      </c>
      <c r="E33" s="104">
        <v>2</v>
      </c>
      <c r="I33" s="1"/>
      <c r="J33" s="1"/>
    </row>
    <row r="34" spans="2:10" s="56" customFormat="1" ht="22.5">
      <c r="B34" s="96" t="s">
        <v>406</v>
      </c>
      <c r="C34" s="114" t="s">
        <v>382</v>
      </c>
      <c r="D34" s="114" t="s">
        <v>380</v>
      </c>
      <c r="E34" s="104">
        <v>2</v>
      </c>
      <c r="I34" s="1"/>
      <c r="J34" s="1"/>
    </row>
    <row r="35" spans="2:10" s="56" customFormat="1" ht="22.5">
      <c r="B35" s="96" t="s">
        <v>407</v>
      </c>
      <c r="C35" s="114" t="s">
        <v>385</v>
      </c>
      <c r="D35" s="114" t="s">
        <v>380</v>
      </c>
      <c r="E35" s="104">
        <v>2</v>
      </c>
      <c r="I35" s="1"/>
      <c r="J35" s="1"/>
    </row>
    <row r="36" spans="2:5" s="56" customFormat="1" ht="22.5">
      <c r="B36" s="96" t="s">
        <v>493</v>
      </c>
      <c r="C36" s="114" t="s">
        <v>494</v>
      </c>
      <c r="D36" s="114" t="s">
        <v>336</v>
      </c>
      <c r="E36" s="104">
        <v>1</v>
      </c>
    </row>
    <row r="37" spans="2:5" ht="11.25">
      <c r="B37" s="96" t="s">
        <v>280</v>
      </c>
      <c r="C37" s="114" t="s">
        <v>287</v>
      </c>
      <c r="D37" s="114" t="s">
        <v>271</v>
      </c>
      <c r="E37" s="104">
        <v>1</v>
      </c>
    </row>
    <row r="38" spans="2:5" ht="11.25">
      <c r="B38" s="96" t="s">
        <v>281</v>
      </c>
      <c r="C38" s="114" t="s">
        <v>288</v>
      </c>
      <c r="D38" s="114" t="s">
        <v>271</v>
      </c>
      <c r="E38" s="104">
        <v>1</v>
      </c>
    </row>
    <row r="39" spans="2:11" ht="11.25">
      <c r="B39" s="96" t="s">
        <v>291</v>
      </c>
      <c r="C39" s="114" t="s">
        <v>289</v>
      </c>
      <c r="D39" s="114" t="s">
        <v>271</v>
      </c>
      <c r="E39" s="104">
        <v>1</v>
      </c>
      <c r="K39" s="56"/>
    </row>
    <row r="40" spans="2:31" ht="12" thickBot="1">
      <c r="B40" s="100" t="s">
        <v>292</v>
      </c>
      <c r="C40" s="116" t="s">
        <v>290</v>
      </c>
      <c r="D40" s="116" t="s">
        <v>271</v>
      </c>
      <c r="E40" s="107">
        <v>1</v>
      </c>
      <c r="L40" s="376"/>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76"/>
      <c r="M41" s="62"/>
      <c r="N41" s="62"/>
      <c r="O41" s="62"/>
      <c r="P41" s="62"/>
      <c r="Q41" s="62"/>
      <c r="R41" s="63"/>
      <c r="S41" s="63"/>
      <c r="T41" s="63"/>
      <c r="U41" s="63"/>
      <c r="V41" s="63"/>
      <c r="W41" s="63"/>
      <c r="X41" s="63"/>
      <c r="Y41" s="63"/>
      <c r="Z41" s="63"/>
      <c r="AA41" s="63"/>
      <c r="AB41" s="63"/>
      <c r="AC41" s="63"/>
      <c r="AD41" s="63"/>
      <c r="AE41" s="63"/>
    </row>
    <row r="42" spans="12:31" ht="11.25">
      <c r="L42" s="376"/>
      <c r="M42" s="62"/>
      <c r="N42" s="62"/>
      <c r="O42" s="62"/>
      <c r="P42" s="62"/>
      <c r="Q42" s="62"/>
      <c r="R42" s="68"/>
      <c r="S42" s="61"/>
      <c r="T42" s="61"/>
      <c r="U42" s="61"/>
      <c r="V42" s="69"/>
      <c r="W42" s="69"/>
      <c r="X42" s="61"/>
      <c r="Y42" s="61"/>
      <c r="Z42" s="61"/>
      <c r="AA42" s="61"/>
      <c r="AB42" s="61"/>
      <c r="AC42" s="61"/>
      <c r="AD42" s="61"/>
      <c r="AE42" s="61"/>
    </row>
    <row r="43" spans="7:29" ht="11.25">
      <c r="G43" s="60"/>
      <c r="H43" s="376"/>
      <c r="K43" s="62"/>
      <c r="L43" s="62"/>
      <c r="M43" s="62"/>
      <c r="N43" s="62"/>
      <c r="O43" s="62"/>
      <c r="P43" s="63"/>
      <c r="Q43" s="63"/>
      <c r="R43" s="63"/>
      <c r="S43" s="63"/>
      <c r="T43" s="63"/>
      <c r="U43" s="63"/>
      <c r="V43" s="63"/>
      <c r="W43" s="63"/>
      <c r="X43" s="63"/>
      <c r="Y43" s="63"/>
      <c r="Z43" s="63"/>
      <c r="AA43" s="63"/>
      <c r="AB43" s="63"/>
      <c r="AC43" s="63"/>
    </row>
    <row r="44" spans="7:29" ht="11.25">
      <c r="G44" s="64"/>
      <c r="H44" s="376"/>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76"/>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76"/>
      <c r="I46" s="56"/>
      <c r="J46" s="56"/>
      <c r="K46" s="62"/>
      <c r="L46" s="62"/>
      <c r="M46" s="62"/>
      <c r="N46" s="62"/>
      <c r="O46" s="62"/>
      <c r="P46" s="68"/>
      <c r="Q46" s="61"/>
      <c r="R46" s="61"/>
      <c r="S46" s="61"/>
      <c r="T46" s="69"/>
      <c r="U46" s="69"/>
      <c r="V46" s="61"/>
      <c r="W46" s="61"/>
      <c r="X46" s="61"/>
      <c r="Y46" s="61"/>
      <c r="Z46" s="61"/>
      <c r="AA46" s="61"/>
      <c r="AB46" s="61"/>
      <c r="AC46" s="61"/>
    </row>
    <row r="47" spans="7:29" ht="11.25">
      <c r="G47" s="377"/>
      <c r="H47" s="377"/>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8" t="s">
        <v>298</v>
      </c>
      <c r="F7" s="439"/>
      <c r="G7" s="439"/>
      <c r="H7" s="439"/>
      <c r="I7" s="439"/>
      <c r="J7" s="439"/>
      <c r="K7" s="439"/>
      <c r="L7" s="439"/>
      <c r="M7" s="439"/>
      <c r="N7" s="439"/>
      <c r="O7" s="439"/>
      <c r="P7" s="439"/>
      <c r="Q7" s="439"/>
      <c r="R7" s="439"/>
      <c r="S7" s="439"/>
      <c r="T7" s="439"/>
      <c r="U7" s="440"/>
      <c r="V7" s="141"/>
      <c r="X7" s="143"/>
      <c r="Y7" s="143"/>
      <c r="Z7" s="143"/>
      <c r="AA7" s="143"/>
    </row>
    <row r="8" spans="1:27" s="142" customFormat="1" ht="15" customHeight="1">
      <c r="A8" s="138"/>
      <c r="B8" s="138"/>
      <c r="C8" s="139"/>
      <c r="D8" s="140"/>
      <c r="E8" s="444" t="s">
        <v>299</v>
      </c>
      <c r="F8" s="445"/>
      <c r="G8" s="445"/>
      <c r="H8" s="445"/>
      <c r="I8" s="445"/>
      <c r="J8" s="445"/>
      <c r="K8" s="445"/>
      <c r="L8" s="445"/>
      <c r="M8" s="445"/>
      <c r="N8" s="445"/>
      <c r="O8" s="445"/>
      <c r="P8" s="445"/>
      <c r="Q8" s="445"/>
      <c r="R8" s="445"/>
      <c r="S8" s="445"/>
      <c r="T8" s="445"/>
      <c r="U8" s="446"/>
      <c r="V8" s="141"/>
      <c r="X8" s="143"/>
      <c r="Y8" s="143"/>
      <c r="Z8" s="143"/>
      <c r="AA8" s="143"/>
    </row>
    <row r="9" spans="1:27"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6"/>
      <c r="P9" s="436"/>
      <c r="Q9" s="436"/>
      <c r="R9" s="436"/>
      <c r="S9" s="436"/>
      <c r="T9" s="436"/>
      <c r="U9" s="437"/>
      <c r="V9" s="141"/>
      <c r="X9" s="143"/>
      <c r="Y9" s="143"/>
      <c r="Z9" s="143"/>
      <c r="AA9" s="143"/>
    </row>
    <row r="10" spans="1:27" ht="15" customHeight="1" thickBot="1">
      <c r="A10" s="127"/>
      <c r="B10" s="127"/>
      <c r="C10" s="90"/>
      <c r="D10" s="131"/>
      <c r="E10" s="441" t="str">
        <f>"на "&amp;Period_name_4</f>
        <v>на период с 0.1.1900 по 31.12.2015</v>
      </c>
      <c r="F10" s="442"/>
      <c r="G10" s="442"/>
      <c r="H10" s="442"/>
      <c r="I10" s="442"/>
      <c r="J10" s="442"/>
      <c r="K10" s="442"/>
      <c r="L10" s="442"/>
      <c r="M10" s="442"/>
      <c r="N10" s="442"/>
      <c r="O10" s="442"/>
      <c r="P10" s="442"/>
      <c r="Q10" s="442"/>
      <c r="R10" s="442"/>
      <c r="S10" s="442"/>
      <c r="T10" s="442"/>
      <c r="U10" s="443"/>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24" t="s">
        <v>300</v>
      </c>
      <c r="F12" s="425"/>
      <c r="G12" s="431" t="s">
        <v>301</v>
      </c>
      <c r="H12" s="431"/>
      <c r="I12" s="431"/>
      <c r="J12" s="431" t="s">
        <v>302</v>
      </c>
      <c r="K12" s="431"/>
      <c r="L12" s="431"/>
      <c r="M12" s="431" t="s">
        <v>489</v>
      </c>
      <c r="N12" s="431"/>
      <c r="O12" s="431"/>
      <c r="P12" s="421" t="s">
        <v>303</v>
      </c>
      <c r="Q12" s="425" t="s">
        <v>304</v>
      </c>
      <c r="R12" s="425"/>
      <c r="S12" s="425" t="s">
        <v>305</v>
      </c>
      <c r="T12" s="425" t="s">
        <v>306</v>
      </c>
      <c r="U12" s="418" t="s">
        <v>307</v>
      </c>
      <c r="V12" s="132"/>
      <c r="W12" s="164"/>
      <c r="X12" s="137"/>
      <c r="Y12" s="137"/>
      <c r="Z12" s="137"/>
      <c r="AA12" s="137"/>
    </row>
    <row r="13" spans="1:27" ht="15" customHeight="1">
      <c r="A13" s="127"/>
      <c r="B13" s="127"/>
      <c r="C13" s="90"/>
      <c r="D13" s="131"/>
      <c r="E13" s="426"/>
      <c r="F13" s="427"/>
      <c r="G13" s="417" t="s">
        <v>358</v>
      </c>
      <c r="H13" s="417" t="s">
        <v>308</v>
      </c>
      <c r="I13" s="417"/>
      <c r="J13" s="417" t="s">
        <v>358</v>
      </c>
      <c r="K13" s="417" t="s">
        <v>308</v>
      </c>
      <c r="L13" s="417"/>
      <c r="M13" s="417" t="s">
        <v>358</v>
      </c>
      <c r="N13" s="417" t="s">
        <v>308</v>
      </c>
      <c r="O13" s="417"/>
      <c r="P13" s="422"/>
      <c r="Q13" s="427"/>
      <c r="R13" s="427"/>
      <c r="S13" s="427"/>
      <c r="T13" s="427"/>
      <c r="U13" s="419"/>
      <c r="V13" s="132"/>
      <c r="X13" s="137"/>
      <c r="Y13" s="137"/>
      <c r="Z13" s="137"/>
      <c r="AA13" s="137"/>
    </row>
    <row r="14" spans="1:27" ht="51" customHeight="1">
      <c r="A14" s="127"/>
      <c r="B14" s="127"/>
      <c r="C14" s="90"/>
      <c r="D14" s="131"/>
      <c r="E14" s="426"/>
      <c r="F14" s="427"/>
      <c r="G14" s="417"/>
      <c r="H14" s="152" t="s">
        <v>359</v>
      </c>
      <c r="I14" s="152" t="s">
        <v>360</v>
      </c>
      <c r="J14" s="417"/>
      <c r="K14" s="152" t="s">
        <v>359</v>
      </c>
      <c r="L14" s="152" t="s">
        <v>360</v>
      </c>
      <c r="M14" s="417"/>
      <c r="N14" s="152" t="s">
        <v>359</v>
      </c>
      <c r="O14" s="152" t="s">
        <v>360</v>
      </c>
      <c r="P14" s="422"/>
      <c r="Q14" s="427" t="s">
        <v>309</v>
      </c>
      <c r="R14" s="427" t="s">
        <v>310</v>
      </c>
      <c r="S14" s="427"/>
      <c r="T14" s="427"/>
      <c r="U14" s="419"/>
      <c r="V14" s="132"/>
      <c r="X14" s="137"/>
      <c r="Y14" s="137"/>
      <c r="Z14" s="137"/>
      <c r="AA14" s="137"/>
    </row>
    <row r="15" spans="1:27" ht="23.25" thickBot="1">
      <c r="A15" s="127"/>
      <c r="B15" s="127"/>
      <c r="C15" s="90"/>
      <c r="D15" s="131"/>
      <c r="E15" s="428"/>
      <c r="F15" s="429"/>
      <c r="G15" s="154" t="s">
        <v>357</v>
      </c>
      <c r="H15" s="154" t="s">
        <v>357</v>
      </c>
      <c r="I15" s="154" t="s">
        <v>333</v>
      </c>
      <c r="J15" s="154" t="s">
        <v>357</v>
      </c>
      <c r="K15" s="154" t="s">
        <v>357</v>
      </c>
      <c r="L15" s="154" t="s">
        <v>333</v>
      </c>
      <c r="M15" s="154" t="s">
        <v>357</v>
      </c>
      <c r="N15" s="154" t="s">
        <v>357</v>
      </c>
      <c r="O15" s="154" t="s">
        <v>333</v>
      </c>
      <c r="P15" s="423"/>
      <c r="Q15" s="429"/>
      <c r="R15" s="429"/>
      <c r="S15" s="429"/>
      <c r="T15" s="429"/>
      <c r="U15" s="420"/>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2" t="s">
        <v>317</v>
      </c>
      <c r="F26" s="433"/>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4" t="str">
        <f>IF('Ссылки на публикации'!H17="","",'Ссылки на публикации'!H17)</f>
        <v>http://www.tarifspb.ru</v>
      </c>
      <c r="F68" s="434"/>
      <c r="G68" s="434"/>
      <c r="H68" s="434"/>
      <c r="I68" s="434"/>
      <c r="J68" s="434"/>
      <c r="K68" s="434"/>
      <c r="L68" s="434"/>
      <c r="M68" s="434"/>
      <c r="N68" s="434"/>
      <c r="O68" s="434"/>
      <c r="P68" s="434"/>
      <c r="Q68" s="434"/>
      <c r="R68" s="434"/>
      <c r="S68" s="434"/>
      <c r="T68" s="434"/>
      <c r="U68" s="434"/>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30" t="s">
        <v>320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G13:G14"/>
    <mergeCell ref="E26:F26"/>
    <mergeCell ref="E7:U7"/>
    <mergeCell ref="E8:U8"/>
    <mergeCell ref="E10:U10"/>
    <mergeCell ref="E12:F15"/>
    <mergeCell ref="G12:I12"/>
    <mergeCell ref="E9:U9"/>
    <mergeCell ref="N13:O13"/>
    <mergeCell ref="S12:S15"/>
    <mergeCell ref="Q12:R13"/>
    <mergeCell ref="T12:T15"/>
    <mergeCell ref="M12:O12"/>
    <mergeCell ref="J12:L12"/>
    <mergeCell ref="P12:P15"/>
    <mergeCell ref="U12:U15"/>
    <mergeCell ref="R14:R15"/>
    <mergeCell ref="M13:M14"/>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L20" sqref="L20"/>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321</v>
      </c>
      <c r="F8" s="445"/>
      <c r="G8" s="445"/>
      <c r="H8" s="445"/>
      <c r="I8" s="445"/>
      <c r="J8" s="445"/>
      <c r="K8" s="445"/>
      <c r="L8" s="445"/>
      <c r="M8" s="446"/>
      <c r="N8" s="141"/>
      <c r="P8" s="143"/>
      <c r="Q8" s="143"/>
      <c r="R8" s="143"/>
      <c r="S8" s="143"/>
    </row>
    <row r="9" spans="1:19" ht="15" customHeight="1">
      <c r="A9" s="127"/>
      <c r="B9" s="127"/>
      <c r="C9" s="90"/>
      <c r="D9" s="131"/>
      <c r="E9" s="435" t="str">
        <f>COMPANY</f>
        <v>ОАО "Интер РАО - Электрогенерация" (филиал "Северо-Западная ТЭЦ")</v>
      </c>
      <c r="F9" s="436"/>
      <c r="G9" s="436"/>
      <c r="H9" s="436"/>
      <c r="I9" s="436"/>
      <c r="J9" s="436"/>
      <c r="K9" s="436"/>
      <c r="L9" s="436"/>
      <c r="M9" s="437"/>
      <c r="N9" s="132"/>
      <c r="P9" s="137"/>
      <c r="Q9" s="137"/>
      <c r="R9" s="137"/>
      <c r="S9" s="137"/>
    </row>
    <row r="10" spans="1:19" ht="15" customHeight="1" thickBot="1">
      <c r="A10" s="127"/>
      <c r="B10" s="127"/>
      <c r="C10" s="90"/>
      <c r="D10" s="131"/>
      <c r="E10" s="441" t="str">
        <f>"на "&amp;Period_name_1</f>
        <v>на период с 1.1.2015 по 30.6.2015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6" t="s">
        <v>322</v>
      </c>
      <c r="F12" s="447" t="s">
        <v>361</v>
      </c>
      <c r="G12" s="431" t="s">
        <v>323</v>
      </c>
      <c r="H12" s="447" t="s">
        <v>303</v>
      </c>
      <c r="I12" s="450" t="s">
        <v>304</v>
      </c>
      <c r="J12" s="451"/>
      <c r="K12" s="447" t="s">
        <v>305</v>
      </c>
      <c r="L12" s="447" t="s">
        <v>306</v>
      </c>
      <c r="M12" s="447" t="s">
        <v>307</v>
      </c>
      <c r="N12" s="132"/>
      <c r="O12" s="164"/>
      <c r="P12" s="137"/>
      <c r="Q12" s="137"/>
      <c r="R12" s="137"/>
      <c r="S12" s="137"/>
    </row>
    <row r="13" spans="1:19" ht="23.25" customHeight="1" thickBot="1">
      <c r="A13" s="127"/>
      <c r="B13" s="127"/>
      <c r="C13" s="90"/>
      <c r="D13" s="131"/>
      <c r="E13" s="457"/>
      <c r="F13" s="448"/>
      <c r="G13" s="454"/>
      <c r="H13" s="448"/>
      <c r="I13" s="452"/>
      <c r="J13" s="453"/>
      <c r="K13" s="448"/>
      <c r="L13" s="448"/>
      <c r="M13" s="448"/>
      <c r="N13" s="132"/>
      <c r="P13" s="137"/>
      <c r="Q13" s="137"/>
      <c r="R13" s="137"/>
      <c r="S13" s="137"/>
    </row>
    <row r="14" spans="1:19" ht="23.25" customHeight="1" thickBot="1">
      <c r="A14" s="127"/>
      <c r="B14" s="127"/>
      <c r="C14" s="90"/>
      <c r="D14" s="131"/>
      <c r="E14" s="458"/>
      <c r="F14" s="154" t="s">
        <v>495</v>
      </c>
      <c r="G14" s="346" t="s">
        <v>495</v>
      </c>
      <c r="H14" s="449"/>
      <c r="I14" s="153" t="s">
        <v>309</v>
      </c>
      <c r="J14" s="153" t="s">
        <v>310</v>
      </c>
      <c r="K14" s="449"/>
      <c r="L14" s="449"/>
      <c r="M14" s="449"/>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33.75">
      <c r="A18" s="127"/>
      <c r="B18" s="127"/>
      <c r="C18" s="90"/>
      <c r="D18" s="131"/>
      <c r="E18" s="297" t="s">
        <v>324</v>
      </c>
      <c r="F18" s="293"/>
      <c r="G18" s="294">
        <v>0.26</v>
      </c>
      <c r="H18" s="308" t="s">
        <v>370</v>
      </c>
      <c r="I18" s="168">
        <v>41992</v>
      </c>
      <c r="J18" s="188" t="s">
        <v>627</v>
      </c>
      <c r="K18" s="169">
        <v>42005</v>
      </c>
      <c r="L18" s="169">
        <v>42185</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5" t="str">
        <f>IF('Ссылки на публикации'!H17="","",'Ссылки на публикации'!H17)</f>
        <v>http://www.tarifspb.ru</v>
      </c>
      <c r="F22" s="455"/>
      <c r="G22" s="455"/>
      <c r="H22" s="455"/>
      <c r="I22" s="455"/>
      <c r="J22" s="455"/>
      <c r="K22" s="455"/>
      <c r="L22" s="455"/>
      <c r="M22" s="455"/>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30" t="s">
        <v>320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E22:M22"/>
    <mergeCell ref="E9:M9"/>
    <mergeCell ref="E12:E14"/>
    <mergeCell ref="H12:H14"/>
    <mergeCell ref="I12:J13"/>
    <mergeCell ref="K12:K14"/>
    <mergeCell ref="L12:L14"/>
    <mergeCell ref="M12:M14"/>
    <mergeCell ref="F24:M24"/>
    <mergeCell ref="G12:G13"/>
    <mergeCell ref="F12:F13"/>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M18" sqref="M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321</v>
      </c>
      <c r="F8" s="445"/>
      <c r="G8" s="445"/>
      <c r="H8" s="445"/>
      <c r="I8" s="445"/>
      <c r="J8" s="445"/>
      <c r="K8" s="445"/>
      <c r="L8" s="445"/>
      <c r="M8" s="446"/>
      <c r="N8" s="141"/>
      <c r="P8" s="143"/>
      <c r="Q8" s="143"/>
      <c r="R8" s="143"/>
      <c r="S8" s="143"/>
    </row>
    <row r="9" spans="1:19"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7"/>
      <c r="N9" s="141"/>
      <c r="P9" s="143"/>
      <c r="Q9" s="143"/>
      <c r="R9" s="143"/>
      <c r="S9" s="143"/>
    </row>
    <row r="10" spans="1:19" ht="15" customHeight="1" thickBot="1">
      <c r="A10" s="127"/>
      <c r="B10" s="127"/>
      <c r="C10" s="90"/>
      <c r="D10" s="131"/>
      <c r="E10" s="441" t="str">
        <f>"на "&amp;Period_name_2</f>
        <v>на период с 1.7.2015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6" t="s">
        <v>322</v>
      </c>
      <c r="F12" s="447" t="s">
        <v>361</v>
      </c>
      <c r="G12" s="431" t="s">
        <v>323</v>
      </c>
      <c r="H12" s="447" t="s">
        <v>303</v>
      </c>
      <c r="I12" s="450" t="s">
        <v>304</v>
      </c>
      <c r="J12" s="451"/>
      <c r="K12" s="447" t="s">
        <v>305</v>
      </c>
      <c r="L12" s="447" t="s">
        <v>306</v>
      </c>
      <c r="M12" s="447" t="s">
        <v>307</v>
      </c>
      <c r="N12" s="132"/>
      <c r="O12" s="164"/>
      <c r="P12" s="137"/>
      <c r="Q12" s="137"/>
      <c r="R12" s="137"/>
      <c r="S12" s="137"/>
    </row>
    <row r="13" spans="1:19" ht="23.25" customHeight="1" thickBot="1">
      <c r="A13" s="127"/>
      <c r="B13" s="127"/>
      <c r="C13" s="90"/>
      <c r="D13" s="131"/>
      <c r="E13" s="457"/>
      <c r="F13" s="448"/>
      <c r="G13" s="454"/>
      <c r="H13" s="448"/>
      <c r="I13" s="452"/>
      <c r="J13" s="453"/>
      <c r="K13" s="448"/>
      <c r="L13" s="448"/>
      <c r="M13" s="448"/>
      <c r="N13" s="132"/>
      <c r="P13" s="137"/>
      <c r="Q13" s="137"/>
      <c r="R13" s="137"/>
      <c r="S13" s="137"/>
    </row>
    <row r="14" spans="1:19" ht="23.25" customHeight="1" thickBot="1">
      <c r="A14" s="127"/>
      <c r="B14" s="127"/>
      <c r="C14" s="90"/>
      <c r="D14" s="131"/>
      <c r="E14" s="458"/>
      <c r="F14" s="154" t="s">
        <v>495</v>
      </c>
      <c r="G14" s="346" t="s">
        <v>495</v>
      </c>
      <c r="H14" s="449"/>
      <c r="I14" s="153" t="s">
        <v>309</v>
      </c>
      <c r="J14" s="153" t="s">
        <v>310</v>
      </c>
      <c r="K14" s="449"/>
      <c r="L14" s="449"/>
      <c r="M14" s="449"/>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33.75">
      <c r="A18" s="127"/>
      <c r="B18" s="127"/>
      <c r="C18" s="90"/>
      <c r="D18" s="131"/>
      <c r="E18" s="297" t="s">
        <v>324</v>
      </c>
      <c r="F18" s="293"/>
      <c r="G18" s="294">
        <v>0.26</v>
      </c>
      <c r="H18" s="308" t="s">
        <v>370</v>
      </c>
      <c r="I18" s="168">
        <v>41992</v>
      </c>
      <c r="J18" s="188" t="s">
        <v>627</v>
      </c>
      <c r="K18" s="169">
        <v>42186</v>
      </c>
      <c r="L18" s="169">
        <v>42369</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5" t="str">
        <f>IF('Ссылки на публикации'!H17="","",'Ссылки на публикации'!H17)</f>
        <v>http://www.tarifspb.ru</v>
      </c>
      <c r="F22" s="455"/>
      <c r="G22" s="455"/>
      <c r="H22" s="455"/>
      <c r="I22" s="455"/>
      <c r="J22" s="455"/>
      <c r="K22" s="455"/>
      <c r="L22" s="455"/>
      <c r="M22" s="455"/>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30" t="s">
        <v>320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321</v>
      </c>
      <c r="F8" s="445"/>
      <c r="G8" s="445"/>
      <c r="H8" s="445"/>
      <c r="I8" s="445"/>
      <c r="J8" s="445"/>
      <c r="K8" s="445"/>
      <c r="L8" s="445"/>
      <c r="M8" s="446"/>
      <c r="N8" s="141"/>
      <c r="P8" s="143"/>
      <c r="Q8" s="143"/>
      <c r="R8" s="143"/>
      <c r="S8" s="143"/>
    </row>
    <row r="9" spans="1:19"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7"/>
      <c r="N9" s="141"/>
      <c r="P9" s="143"/>
      <c r="Q9" s="143"/>
      <c r="R9" s="143"/>
      <c r="S9" s="143"/>
    </row>
    <row r="10" spans="1:19" ht="15" customHeight="1" thickBot="1">
      <c r="A10" s="127"/>
      <c r="B10" s="127"/>
      <c r="C10" s="90"/>
      <c r="D10" s="131"/>
      <c r="E10" s="441" t="str">
        <f>"на "&amp;Period_name_3</f>
        <v>на период с 0.1.1900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6" t="s">
        <v>322</v>
      </c>
      <c r="F12" s="447" t="s">
        <v>361</v>
      </c>
      <c r="G12" s="431" t="s">
        <v>323</v>
      </c>
      <c r="H12" s="447" t="s">
        <v>303</v>
      </c>
      <c r="I12" s="450" t="s">
        <v>304</v>
      </c>
      <c r="J12" s="451"/>
      <c r="K12" s="447" t="s">
        <v>305</v>
      </c>
      <c r="L12" s="447" t="s">
        <v>306</v>
      </c>
      <c r="M12" s="447" t="s">
        <v>307</v>
      </c>
      <c r="N12" s="132"/>
      <c r="O12" s="164"/>
      <c r="P12" s="137"/>
      <c r="Q12" s="137"/>
      <c r="R12" s="137"/>
      <c r="S12" s="137"/>
    </row>
    <row r="13" spans="1:19" ht="23.25" customHeight="1" thickBot="1">
      <c r="A13" s="127"/>
      <c r="B13" s="127"/>
      <c r="C13" s="90"/>
      <c r="D13" s="131"/>
      <c r="E13" s="457"/>
      <c r="F13" s="448"/>
      <c r="G13" s="454"/>
      <c r="H13" s="448"/>
      <c r="I13" s="452"/>
      <c r="J13" s="453"/>
      <c r="K13" s="448"/>
      <c r="L13" s="448"/>
      <c r="M13" s="448"/>
      <c r="N13" s="132"/>
      <c r="P13" s="137"/>
      <c r="Q13" s="137"/>
      <c r="R13" s="137"/>
      <c r="S13" s="137"/>
    </row>
    <row r="14" spans="1:19" ht="23.25" customHeight="1" thickBot="1">
      <c r="A14" s="127"/>
      <c r="B14" s="127"/>
      <c r="C14" s="90"/>
      <c r="D14" s="131"/>
      <c r="E14" s="458"/>
      <c r="F14" s="154" t="s">
        <v>495</v>
      </c>
      <c r="G14" s="346" t="s">
        <v>495</v>
      </c>
      <c r="H14" s="449"/>
      <c r="I14" s="153" t="s">
        <v>309</v>
      </c>
      <c r="J14" s="153" t="s">
        <v>310</v>
      </c>
      <c r="K14" s="449"/>
      <c r="L14" s="449"/>
      <c r="M14" s="449"/>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5" t="str">
        <f>IF('Ссылки на публикации'!H17="","",'Ссылки на публикации'!H17)</f>
        <v>http://www.tarifspb.ru</v>
      </c>
      <c r="F22" s="455"/>
      <c r="G22" s="455"/>
      <c r="H22" s="455"/>
      <c r="I22" s="455"/>
      <c r="J22" s="455"/>
      <c r="K22" s="455"/>
      <c r="L22" s="455"/>
      <c r="M22" s="455"/>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30" t="s">
        <v>320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321</v>
      </c>
      <c r="F8" s="445"/>
      <c r="G8" s="445"/>
      <c r="H8" s="445"/>
      <c r="I8" s="445"/>
      <c r="J8" s="445"/>
      <c r="K8" s="445"/>
      <c r="L8" s="445"/>
      <c r="M8" s="446"/>
      <c r="N8" s="141"/>
      <c r="P8" s="143"/>
      <c r="Q8" s="143"/>
      <c r="R8" s="143"/>
      <c r="S8" s="143"/>
    </row>
    <row r="9" spans="1:19"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7"/>
      <c r="N9" s="141"/>
      <c r="P9" s="143"/>
      <c r="Q9" s="143"/>
      <c r="R9" s="143"/>
      <c r="S9" s="143"/>
    </row>
    <row r="10" spans="1:19" ht="15" customHeight="1" thickBot="1">
      <c r="A10" s="127"/>
      <c r="B10" s="127"/>
      <c r="C10" s="90"/>
      <c r="D10" s="131"/>
      <c r="E10" s="441" t="str">
        <f>"на "&amp;Period_name_4</f>
        <v>на период с 0.1.1900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6" t="s">
        <v>322</v>
      </c>
      <c r="F12" s="447" t="s">
        <v>361</v>
      </c>
      <c r="G12" s="431" t="s">
        <v>323</v>
      </c>
      <c r="H12" s="447" t="s">
        <v>303</v>
      </c>
      <c r="I12" s="450" t="s">
        <v>304</v>
      </c>
      <c r="J12" s="451"/>
      <c r="K12" s="447" t="s">
        <v>305</v>
      </c>
      <c r="L12" s="447" t="s">
        <v>306</v>
      </c>
      <c r="M12" s="447" t="s">
        <v>307</v>
      </c>
      <c r="N12" s="132"/>
      <c r="O12" s="164"/>
      <c r="P12" s="137"/>
      <c r="Q12" s="137"/>
      <c r="R12" s="137"/>
      <c r="S12" s="137"/>
    </row>
    <row r="13" spans="1:19" ht="23.25" customHeight="1" thickBot="1">
      <c r="A13" s="127"/>
      <c r="B13" s="127"/>
      <c r="C13" s="90"/>
      <c r="D13" s="131"/>
      <c r="E13" s="457"/>
      <c r="F13" s="448"/>
      <c r="G13" s="454"/>
      <c r="H13" s="448"/>
      <c r="I13" s="452"/>
      <c r="J13" s="453"/>
      <c r="K13" s="448"/>
      <c r="L13" s="448"/>
      <c r="M13" s="448"/>
      <c r="N13" s="132"/>
      <c r="P13" s="137"/>
      <c r="Q13" s="137"/>
      <c r="R13" s="137"/>
      <c r="S13" s="137"/>
    </row>
    <row r="14" spans="1:19" ht="23.25" customHeight="1" thickBot="1">
      <c r="A14" s="127"/>
      <c r="B14" s="127"/>
      <c r="C14" s="90"/>
      <c r="D14" s="131"/>
      <c r="E14" s="458"/>
      <c r="F14" s="154" t="s">
        <v>495</v>
      </c>
      <c r="G14" s="346" t="s">
        <v>495</v>
      </c>
      <c r="H14" s="449"/>
      <c r="I14" s="153" t="s">
        <v>309</v>
      </c>
      <c r="J14" s="153" t="s">
        <v>310</v>
      </c>
      <c r="K14" s="449"/>
      <c r="L14" s="449"/>
      <c r="M14" s="449"/>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5" t="str">
        <f>IF('Ссылки на публикации'!H17="","",'Ссылки на публикации'!H17)</f>
        <v>http://www.tarifspb.ru</v>
      </c>
      <c r="F22" s="455"/>
      <c r="G22" s="455"/>
      <c r="H22" s="455"/>
      <c r="I22" s="455"/>
      <c r="J22" s="455"/>
      <c r="K22" s="455"/>
      <c r="L22" s="455"/>
      <c r="M22" s="455"/>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30" t="s">
        <v>320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8" t="s">
        <v>298</v>
      </c>
      <c r="F7" s="439"/>
      <c r="G7" s="439"/>
      <c r="H7" s="439"/>
      <c r="I7" s="439"/>
      <c r="J7" s="439"/>
      <c r="K7" s="439"/>
      <c r="L7" s="439"/>
      <c r="M7" s="439"/>
      <c r="N7" s="439"/>
      <c r="O7" s="440"/>
      <c r="P7" s="141"/>
      <c r="R7" s="143"/>
      <c r="S7" s="143"/>
      <c r="T7" s="143"/>
      <c r="U7" s="143"/>
    </row>
    <row r="8" spans="1:21" s="142" customFormat="1" ht="15" customHeight="1">
      <c r="A8" s="138"/>
      <c r="B8" s="138"/>
      <c r="C8" s="139"/>
      <c r="D8" s="140"/>
      <c r="E8" s="444" t="s">
        <v>325</v>
      </c>
      <c r="F8" s="445"/>
      <c r="G8" s="445"/>
      <c r="H8" s="445"/>
      <c r="I8" s="445"/>
      <c r="J8" s="445"/>
      <c r="K8" s="445"/>
      <c r="L8" s="445"/>
      <c r="M8" s="445"/>
      <c r="N8" s="445"/>
      <c r="O8" s="446"/>
      <c r="P8" s="141"/>
      <c r="R8" s="143"/>
      <c r="S8" s="143"/>
      <c r="T8" s="143"/>
      <c r="U8" s="143"/>
    </row>
    <row r="9" spans="1:21"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7"/>
      <c r="P9" s="141"/>
      <c r="R9" s="143"/>
      <c r="S9" s="143"/>
      <c r="T9" s="143"/>
      <c r="U9" s="143"/>
    </row>
    <row r="10" spans="1:21" ht="15" customHeight="1" thickBot="1">
      <c r="A10" s="127"/>
      <c r="B10" s="127"/>
      <c r="C10" s="90"/>
      <c r="D10" s="131"/>
      <c r="E10" s="441" t="str">
        <f>"на "&amp;Period_name_1</f>
        <v>на период с 1.1.2015 по 30.6.2015</v>
      </c>
      <c r="F10" s="442"/>
      <c r="G10" s="442"/>
      <c r="H10" s="442"/>
      <c r="I10" s="442"/>
      <c r="J10" s="442"/>
      <c r="K10" s="442"/>
      <c r="L10" s="442"/>
      <c r="M10" s="442"/>
      <c r="N10" s="442"/>
      <c r="O10" s="443"/>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24" t="s">
        <v>490</v>
      </c>
      <c r="F12" s="425"/>
      <c r="G12" s="447" t="s">
        <v>358</v>
      </c>
      <c r="H12" s="460" t="s">
        <v>308</v>
      </c>
      <c r="I12" s="461"/>
      <c r="J12" s="421" t="s">
        <v>303</v>
      </c>
      <c r="K12" s="462" t="s">
        <v>304</v>
      </c>
      <c r="L12" s="463"/>
      <c r="M12" s="425" t="s">
        <v>305</v>
      </c>
      <c r="N12" s="425" t="s">
        <v>306</v>
      </c>
      <c r="O12" s="418" t="s">
        <v>307</v>
      </c>
      <c r="P12" s="132"/>
      <c r="Q12" s="164"/>
      <c r="R12" s="137"/>
      <c r="S12" s="137"/>
      <c r="T12" s="137"/>
      <c r="U12" s="137"/>
    </row>
    <row r="13" spans="1:21" ht="45">
      <c r="A13" s="127"/>
      <c r="B13" s="127"/>
      <c r="C13" s="90"/>
      <c r="D13" s="131"/>
      <c r="E13" s="426"/>
      <c r="F13" s="427"/>
      <c r="G13" s="459"/>
      <c r="H13" s="152" t="s">
        <v>359</v>
      </c>
      <c r="I13" s="152" t="s">
        <v>360</v>
      </c>
      <c r="J13" s="422"/>
      <c r="K13" s="464" t="s">
        <v>309</v>
      </c>
      <c r="L13" s="464" t="s">
        <v>310</v>
      </c>
      <c r="M13" s="427"/>
      <c r="N13" s="427"/>
      <c r="O13" s="419"/>
      <c r="P13" s="132"/>
      <c r="R13" s="137"/>
      <c r="S13" s="137"/>
      <c r="T13" s="137"/>
      <c r="U13" s="137"/>
    </row>
    <row r="14" spans="1:21" ht="27.75" customHeight="1" thickBot="1">
      <c r="A14" s="127"/>
      <c r="B14" s="127"/>
      <c r="C14" s="90"/>
      <c r="D14" s="131"/>
      <c r="E14" s="428"/>
      <c r="F14" s="429"/>
      <c r="G14" s="154" t="s">
        <v>357</v>
      </c>
      <c r="H14" s="154" t="s">
        <v>357</v>
      </c>
      <c r="I14" s="154" t="s">
        <v>333</v>
      </c>
      <c r="J14" s="423"/>
      <c r="K14" s="423"/>
      <c r="L14" s="423"/>
      <c r="M14" s="429"/>
      <c r="N14" s="429"/>
      <c r="O14" s="420"/>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8"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6"/>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6"/>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6"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6"/>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7"/>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145" t="s">
        <v>444</v>
      </c>
      <c r="D23" s="131"/>
      <c r="E23" s="465"/>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5"/>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5"/>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5" t="str">
        <f>IF('Ссылки на публикации'!H17="","",'Ссылки на публикации'!H17)</f>
        <v>http://www.tarifspb.ru</v>
      </c>
      <c r="F28" s="455"/>
      <c r="G28" s="455"/>
      <c r="H28" s="455"/>
      <c r="I28" s="455"/>
      <c r="J28" s="455"/>
      <c r="K28" s="455"/>
      <c r="L28" s="455"/>
      <c r="M28" s="455"/>
      <c r="N28" s="455"/>
      <c r="O28" s="455"/>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30" t="s">
        <v>320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8" t="s">
        <v>298</v>
      </c>
      <c r="F7" s="439"/>
      <c r="G7" s="439"/>
      <c r="H7" s="439"/>
      <c r="I7" s="439"/>
      <c r="J7" s="439"/>
      <c r="K7" s="439"/>
      <c r="L7" s="439"/>
      <c r="M7" s="439"/>
      <c r="N7" s="439"/>
      <c r="O7" s="440"/>
      <c r="P7" s="141"/>
      <c r="R7" s="143"/>
      <c r="S7" s="143"/>
      <c r="T7" s="143"/>
      <c r="U7" s="143"/>
    </row>
    <row r="8" spans="1:21" s="142" customFormat="1" ht="15" customHeight="1">
      <c r="A8" s="138"/>
      <c r="B8" s="138"/>
      <c r="C8" s="139"/>
      <c r="D8" s="140"/>
      <c r="E8" s="444" t="s">
        <v>325</v>
      </c>
      <c r="F8" s="445"/>
      <c r="G8" s="445"/>
      <c r="H8" s="445"/>
      <c r="I8" s="445"/>
      <c r="J8" s="445"/>
      <c r="K8" s="445"/>
      <c r="L8" s="445"/>
      <c r="M8" s="445"/>
      <c r="N8" s="445"/>
      <c r="O8" s="446"/>
      <c r="P8" s="141"/>
      <c r="R8" s="143"/>
      <c r="S8" s="143"/>
      <c r="T8" s="143"/>
      <c r="U8" s="143"/>
    </row>
    <row r="9" spans="1:21"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7"/>
      <c r="P9" s="141"/>
      <c r="R9" s="143"/>
      <c r="S9" s="143"/>
      <c r="T9" s="143"/>
      <c r="U9" s="143"/>
    </row>
    <row r="10" spans="1:21" ht="15" customHeight="1" thickBot="1">
      <c r="A10" s="127"/>
      <c r="B10" s="127"/>
      <c r="C10" s="90"/>
      <c r="D10" s="131"/>
      <c r="E10" s="441" t="str">
        <f>"на "&amp;Period_name_2</f>
        <v>на период с 1.7.2015 по 31.12.2015</v>
      </c>
      <c r="F10" s="442"/>
      <c r="G10" s="442"/>
      <c r="H10" s="442"/>
      <c r="I10" s="442"/>
      <c r="J10" s="442"/>
      <c r="K10" s="442"/>
      <c r="L10" s="442"/>
      <c r="M10" s="442"/>
      <c r="N10" s="442"/>
      <c r="O10" s="443"/>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24" t="s">
        <v>490</v>
      </c>
      <c r="F12" s="425"/>
      <c r="G12" s="447" t="s">
        <v>358</v>
      </c>
      <c r="H12" s="460" t="s">
        <v>308</v>
      </c>
      <c r="I12" s="461"/>
      <c r="J12" s="421" t="s">
        <v>303</v>
      </c>
      <c r="K12" s="462" t="s">
        <v>304</v>
      </c>
      <c r="L12" s="463"/>
      <c r="M12" s="425" t="s">
        <v>305</v>
      </c>
      <c r="N12" s="425" t="s">
        <v>306</v>
      </c>
      <c r="O12" s="418" t="s">
        <v>307</v>
      </c>
      <c r="P12" s="132"/>
      <c r="Q12" s="164"/>
      <c r="R12" s="137"/>
      <c r="S12" s="137"/>
      <c r="T12" s="137"/>
      <c r="U12" s="137"/>
    </row>
    <row r="13" spans="1:21" ht="45">
      <c r="A13" s="127"/>
      <c r="B13" s="127"/>
      <c r="C13" s="90"/>
      <c r="D13" s="131"/>
      <c r="E13" s="426"/>
      <c r="F13" s="427"/>
      <c r="G13" s="459"/>
      <c r="H13" s="152" t="s">
        <v>359</v>
      </c>
      <c r="I13" s="152" t="s">
        <v>360</v>
      </c>
      <c r="J13" s="422"/>
      <c r="K13" s="464" t="s">
        <v>309</v>
      </c>
      <c r="L13" s="464" t="s">
        <v>310</v>
      </c>
      <c r="M13" s="427"/>
      <c r="N13" s="427"/>
      <c r="O13" s="419"/>
      <c r="P13" s="132"/>
      <c r="R13" s="137"/>
      <c r="S13" s="137"/>
      <c r="T13" s="137"/>
      <c r="U13" s="137"/>
    </row>
    <row r="14" spans="1:21" ht="27.75" customHeight="1" thickBot="1">
      <c r="A14" s="127"/>
      <c r="B14" s="127"/>
      <c r="C14" s="90"/>
      <c r="D14" s="131"/>
      <c r="E14" s="428"/>
      <c r="F14" s="429"/>
      <c r="G14" s="154" t="s">
        <v>357</v>
      </c>
      <c r="H14" s="154" t="s">
        <v>357</v>
      </c>
      <c r="I14" s="154" t="s">
        <v>333</v>
      </c>
      <c r="J14" s="423"/>
      <c r="K14" s="423"/>
      <c r="L14" s="423"/>
      <c r="M14" s="429"/>
      <c r="N14" s="429"/>
      <c r="O14" s="420"/>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8"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6"/>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6"/>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6"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6"/>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7"/>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5"/>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5"/>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5"/>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5" t="str">
        <f>IF('Ссылки на публикации'!H17="","",'Ссылки на публикации'!H17)</f>
        <v>http://www.tarifspb.ru</v>
      </c>
      <c r="F28" s="455"/>
      <c r="G28" s="455"/>
      <c r="H28" s="455"/>
      <c r="I28" s="455"/>
      <c r="J28" s="455"/>
      <c r="K28" s="455"/>
      <c r="L28" s="455"/>
      <c r="M28" s="455"/>
      <c r="N28" s="455"/>
      <c r="O28" s="455"/>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30" t="s">
        <v>320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8" t="s">
        <v>298</v>
      </c>
      <c r="F7" s="439"/>
      <c r="G7" s="439"/>
      <c r="H7" s="439"/>
      <c r="I7" s="439"/>
      <c r="J7" s="439"/>
      <c r="K7" s="439"/>
      <c r="L7" s="439"/>
      <c r="M7" s="439"/>
      <c r="N7" s="439"/>
      <c r="O7" s="440"/>
      <c r="P7" s="141"/>
      <c r="R7" s="143"/>
      <c r="S7" s="143"/>
      <c r="T7" s="143"/>
      <c r="U7" s="143"/>
    </row>
    <row r="8" spans="1:21" s="142" customFormat="1" ht="15" customHeight="1">
      <c r="A8" s="138"/>
      <c r="B8" s="138"/>
      <c r="C8" s="139"/>
      <c r="D8" s="140"/>
      <c r="E8" s="444" t="s">
        <v>325</v>
      </c>
      <c r="F8" s="445"/>
      <c r="G8" s="445"/>
      <c r="H8" s="445"/>
      <c r="I8" s="445"/>
      <c r="J8" s="445"/>
      <c r="K8" s="445"/>
      <c r="L8" s="445"/>
      <c r="M8" s="445"/>
      <c r="N8" s="445"/>
      <c r="O8" s="446"/>
      <c r="P8" s="141"/>
      <c r="R8" s="143"/>
      <c r="S8" s="143"/>
      <c r="T8" s="143"/>
      <c r="U8" s="143"/>
    </row>
    <row r="9" spans="1:21"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7"/>
      <c r="P9" s="141"/>
      <c r="R9" s="143"/>
      <c r="S9" s="143"/>
      <c r="T9" s="143"/>
      <c r="U9" s="143"/>
    </row>
    <row r="10" spans="1:21" ht="15" customHeight="1" thickBot="1">
      <c r="A10" s="127"/>
      <c r="B10" s="127"/>
      <c r="C10" s="90"/>
      <c r="D10" s="131"/>
      <c r="E10" s="441" t="str">
        <f>"на "&amp;Period_name_3</f>
        <v>на период с 0.1.1900 по 31.12.2015</v>
      </c>
      <c r="F10" s="442"/>
      <c r="G10" s="442"/>
      <c r="H10" s="442"/>
      <c r="I10" s="442"/>
      <c r="J10" s="442"/>
      <c r="K10" s="442"/>
      <c r="L10" s="442"/>
      <c r="M10" s="442"/>
      <c r="N10" s="442"/>
      <c r="O10" s="443"/>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24" t="s">
        <v>490</v>
      </c>
      <c r="F12" s="425"/>
      <c r="G12" s="447" t="s">
        <v>358</v>
      </c>
      <c r="H12" s="460" t="s">
        <v>308</v>
      </c>
      <c r="I12" s="461"/>
      <c r="J12" s="421" t="s">
        <v>303</v>
      </c>
      <c r="K12" s="462" t="s">
        <v>304</v>
      </c>
      <c r="L12" s="463"/>
      <c r="M12" s="425" t="s">
        <v>305</v>
      </c>
      <c r="N12" s="425" t="s">
        <v>306</v>
      </c>
      <c r="O12" s="418" t="s">
        <v>307</v>
      </c>
      <c r="P12" s="132"/>
      <c r="Q12" s="164"/>
      <c r="R12" s="137"/>
      <c r="S12" s="137"/>
      <c r="T12" s="137"/>
      <c r="U12" s="137"/>
    </row>
    <row r="13" spans="1:21" ht="45">
      <c r="A13" s="127"/>
      <c r="B13" s="127"/>
      <c r="C13" s="90"/>
      <c r="D13" s="131"/>
      <c r="E13" s="426"/>
      <c r="F13" s="427"/>
      <c r="G13" s="459"/>
      <c r="H13" s="152" t="s">
        <v>359</v>
      </c>
      <c r="I13" s="152" t="s">
        <v>360</v>
      </c>
      <c r="J13" s="422"/>
      <c r="K13" s="464" t="s">
        <v>309</v>
      </c>
      <c r="L13" s="464" t="s">
        <v>310</v>
      </c>
      <c r="M13" s="427"/>
      <c r="N13" s="427"/>
      <c r="O13" s="419"/>
      <c r="P13" s="132"/>
      <c r="R13" s="137"/>
      <c r="S13" s="137"/>
      <c r="T13" s="137"/>
      <c r="U13" s="137"/>
    </row>
    <row r="14" spans="1:21" ht="27.75" customHeight="1" thickBot="1">
      <c r="A14" s="127"/>
      <c r="B14" s="127"/>
      <c r="C14" s="90"/>
      <c r="D14" s="131"/>
      <c r="E14" s="428"/>
      <c r="F14" s="429"/>
      <c r="G14" s="154" t="s">
        <v>357</v>
      </c>
      <c r="H14" s="154" t="s">
        <v>357</v>
      </c>
      <c r="I14" s="154" t="s">
        <v>333</v>
      </c>
      <c r="J14" s="423"/>
      <c r="K14" s="423"/>
      <c r="L14" s="423"/>
      <c r="M14" s="429"/>
      <c r="N14" s="429"/>
      <c r="O14" s="420"/>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8"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6"/>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6"/>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6"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6"/>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7"/>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5"/>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5"/>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5"/>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5" t="str">
        <f>IF('Ссылки на публикации'!H17="","",'Ссылки на публикации'!H17)</f>
        <v>http://www.tarifspb.ru</v>
      </c>
      <c r="F28" s="455"/>
      <c r="G28" s="455"/>
      <c r="H28" s="455"/>
      <c r="I28" s="455"/>
      <c r="J28" s="455"/>
      <c r="K28" s="455"/>
      <c r="L28" s="455"/>
      <c r="M28" s="455"/>
      <c r="N28" s="455"/>
      <c r="O28" s="455"/>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30" t="s">
        <v>320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8" t="s">
        <v>298</v>
      </c>
      <c r="F7" s="439"/>
      <c r="G7" s="439"/>
      <c r="H7" s="439"/>
      <c r="I7" s="439"/>
      <c r="J7" s="439"/>
      <c r="K7" s="439"/>
      <c r="L7" s="439"/>
      <c r="M7" s="439"/>
      <c r="N7" s="439"/>
      <c r="O7" s="440"/>
      <c r="P7" s="141"/>
      <c r="R7" s="143"/>
      <c r="S7" s="143"/>
      <c r="T7" s="143"/>
      <c r="U7" s="143"/>
    </row>
    <row r="8" spans="1:21" s="142" customFormat="1" ht="15" customHeight="1">
      <c r="A8" s="138"/>
      <c r="B8" s="138"/>
      <c r="C8" s="139"/>
      <c r="D8" s="140"/>
      <c r="E8" s="444" t="s">
        <v>325</v>
      </c>
      <c r="F8" s="445"/>
      <c r="G8" s="445"/>
      <c r="H8" s="445"/>
      <c r="I8" s="445"/>
      <c r="J8" s="445"/>
      <c r="K8" s="445"/>
      <c r="L8" s="445"/>
      <c r="M8" s="445"/>
      <c r="N8" s="445"/>
      <c r="O8" s="446"/>
      <c r="P8" s="141"/>
      <c r="R8" s="143"/>
      <c r="S8" s="143"/>
      <c r="T8" s="143"/>
      <c r="U8" s="143"/>
    </row>
    <row r="9" spans="1:21"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7"/>
      <c r="P9" s="141"/>
      <c r="R9" s="143"/>
      <c r="S9" s="143"/>
      <c r="T9" s="143"/>
      <c r="U9" s="143"/>
    </row>
    <row r="10" spans="1:21" ht="15" customHeight="1" thickBot="1">
      <c r="A10" s="127"/>
      <c r="B10" s="127"/>
      <c r="C10" s="90"/>
      <c r="D10" s="131"/>
      <c r="E10" s="441" t="str">
        <f>"на "&amp;Period_name_4</f>
        <v>на период с 0.1.1900 по 31.12.2015</v>
      </c>
      <c r="F10" s="442"/>
      <c r="G10" s="442"/>
      <c r="H10" s="442"/>
      <c r="I10" s="442"/>
      <c r="J10" s="442"/>
      <c r="K10" s="442"/>
      <c r="L10" s="442"/>
      <c r="M10" s="442"/>
      <c r="N10" s="442"/>
      <c r="O10" s="443"/>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24" t="s">
        <v>490</v>
      </c>
      <c r="F12" s="425"/>
      <c r="G12" s="447" t="s">
        <v>358</v>
      </c>
      <c r="H12" s="460" t="s">
        <v>308</v>
      </c>
      <c r="I12" s="461"/>
      <c r="J12" s="421" t="s">
        <v>303</v>
      </c>
      <c r="K12" s="462" t="s">
        <v>304</v>
      </c>
      <c r="L12" s="463"/>
      <c r="M12" s="425" t="s">
        <v>305</v>
      </c>
      <c r="N12" s="425" t="s">
        <v>306</v>
      </c>
      <c r="O12" s="418" t="s">
        <v>307</v>
      </c>
      <c r="P12" s="132"/>
      <c r="Q12" s="164"/>
      <c r="R12" s="137"/>
      <c r="S12" s="137"/>
      <c r="T12" s="137"/>
      <c r="U12" s="137"/>
    </row>
    <row r="13" spans="1:21" ht="45">
      <c r="A13" s="127"/>
      <c r="B13" s="127"/>
      <c r="C13" s="90"/>
      <c r="D13" s="131"/>
      <c r="E13" s="426"/>
      <c r="F13" s="427"/>
      <c r="G13" s="459"/>
      <c r="H13" s="152" t="s">
        <v>359</v>
      </c>
      <c r="I13" s="152" t="s">
        <v>360</v>
      </c>
      <c r="J13" s="422"/>
      <c r="K13" s="464" t="s">
        <v>309</v>
      </c>
      <c r="L13" s="464" t="s">
        <v>310</v>
      </c>
      <c r="M13" s="427"/>
      <c r="N13" s="427"/>
      <c r="O13" s="419"/>
      <c r="P13" s="132"/>
      <c r="R13" s="137"/>
      <c r="S13" s="137"/>
      <c r="T13" s="137"/>
      <c r="U13" s="137"/>
    </row>
    <row r="14" spans="1:21" ht="27.75" customHeight="1" thickBot="1">
      <c r="A14" s="127"/>
      <c r="B14" s="127"/>
      <c r="C14" s="90"/>
      <c r="D14" s="131"/>
      <c r="E14" s="428"/>
      <c r="F14" s="429"/>
      <c r="G14" s="154" t="s">
        <v>357</v>
      </c>
      <c r="H14" s="154" t="s">
        <v>357</v>
      </c>
      <c r="I14" s="154" t="s">
        <v>333</v>
      </c>
      <c r="J14" s="423"/>
      <c r="K14" s="423"/>
      <c r="L14" s="423"/>
      <c r="M14" s="429"/>
      <c r="N14" s="429"/>
      <c r="O14" s="420"/>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8"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6"/>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6"/>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6"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6"/>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7"/>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5"/>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5"/>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5"/>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5" t="str">
        <f>IF('Ссылки на публикации'!H17="","",'Ссылки на публикации'!H17)</f>
        <v>http://www.tarifspb.ru</v>
      </c>
      <c r="F28" s="455"/>
      <c r="G28" s="455"/>
      <c r="H28" s="455"/>
      <c r="I28" s="455"/>
      <c r="J28" s="455"/>
      <c r="K28" s="455"/>
      <c r="L28" s="455"/>
      <c r="M28" s="455"/>
      <c r="N28" s="455"/>
      <c r="O28" s="455"/>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30" t="s">
        <v>320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326</v>
      </c>
      <c r="F8" s="445"/>
      <c r="G8" s="445"/>
      <c r="H8" s="445"/>
      <c r="I8" s="445"/>
      <c r="J8" s="445"/>
      <c r="K8" s="445"/>
      <c r="L8" s="445"/>
      <c r="M8" s="446"/>
      <c r="N8" s="141"/>
      <c r="P8" s="143"/>
      <c r="Q8" s="143"/>
      <c r="R8" s="143"/>
      <c r="S8" s="143"/>
    </row>
    <row r="9" spans="1:19"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6"/>
      <c r="N9" s="141"/>
      <c r="P9" s="143"/>
      <c r="Q9" s="143"/>
      <c r="R9" s="143"/>
      <c r="S9" s="143"/>
    </row>
    <row r="10" spans="1:19" ht="15" customHeight="1" thickBot="1">
      <c r="A10" s="127"/>
      <c r="B10" s="127"/>
      <c r="C10" s="90"/>
      <c r="D10" s="131"/>
      <c r="E10" s="441" t="str">
        <f>"на "&amp;Period_name_1</f>
        <v>на период с 1.1.2015 по 30.6.2015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24" t="s">
        <v>327</v>
      </c>
      <c r="F12" s="425" t="s">
        <v>328</v>
      </c>
      <c r="G12" s="431" t="s">
        <v>329</v>
      </c>
      <c r="H12" s="431" t="s">
        <v>303</v>
      </c>
      <c r="I12" s="425" t="s">
        <v>304</v>
      </c>
      <c r="J12" s="425"/>
      <c r="K12" s="425" t="s">
        <v>305</v>
      </c>
      <c r="L12" s="425" t="s">
        <v>306</v>
      </c>
      <c r="M12" s="418" t="s">
        <v>307</v>
      </c>
      <c r="N12" s="132"/>
      <c r="O12" s="164"/>
      <c r="P12" s="137"/>
      <c r="Q12" s="137"/>
      <c r="R12" s="137"/>
      <c r="S12" s="137"/>
    </row>
    <row r="13" spans="1:19" ht="23.25" customHeight="1" thickBot="1">
      <c r="A13" s="127"/>
      <c r="B13" s="127"/>
      <c r="C13" s="90"/>
      <c r="D13" s="131"/>
      <c r="E13" s="428"/>
      <c r="F13" s="429"/>
      <c r="G13" s="469"/>
      <c r="H13" s="469"/>
      <c r="I13" s="153" t="s">
        <v>309</v>
      </c>
      <c r="J13" s="153" t="s">
        <v>310</v>
      </c>
      <c r="K13" s="429"/>
      <c r="L13" s="429"/>
      <c r="M13" s="420"/>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145"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5" t="str">
        <f>IF('Ссылки на публикации'!H17="","",'Ссылки на публикации'!H17)</f>
        <v>http://www.tarifspb.ru</v>
      </c>
      <c r="F21" s="455"/>
      <c r="G21" s="455"/>
      <c r="H21" s="455"/>
      <c r="I21" s="455"/>
      <c r="J21" s="455"/>
      <c r="K21" s="455"/>
      <c r="L21" s="455"/>
      <c r="M21" s="455"/>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30" t="s">
        <v>320</v>
      </c>
      <c r="G23" s="430"/>
      <c r="H23" s="430"/>
      <c r="I23" s="430"/>
      <c r="J23" s="430"/>
      <c r="K23" s="430"/>
      <c r="L23" s="430"/>
      <c r="M23" s="430"/>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2015</v>
      </c>
      <c r="L1" s="1">
        <f>YEAR_PERIOD+1</f>
        <v>2016</v>
      </c>
      <c r="M1" s="1">
        <f>YEAR_PERIOD+2</f>
        <v>2017</v>
      </c>
      <c r="N1" s="1">
        <f>YEAR_PERIOD+3</f>
        <v>2018</v>
      </c>
      <c r="O1" s="1">
        <f>YEAR_PERIOD+4</f>
        <v>2019</v>
      </c>
      <c r="P1" s="1">
        <f>YEAR_PERIOD+5</f>
        <v>2020</v>
      </c>
      <c r="W1" s="1">
        <f>YEAR_PERIOD</f>
        <v>2015</v>
      </c>
      <c r="X1" s="1">
        <f>YEAR_PERIOD</f>
        <v>2015</v>
      </c>
      <c r="Y1" s="1">
        <f>YEAR_PERIOD</f>
        <v>2015</v>
      </c>
      <c r="Z1" s="1">
        <f>YEAR_PERIOD</f>
        <v>2015</v>
      </c>
      <c r="AA1" s="1">
        <f>YEAR_PERIOD+1</f>
        <v>2016</v>
      </c>
      <c r="AB1" s="1">
        <f>YEAR_PERIOD+1</f>
        <v>2016</v>
      </c>
      <c r="AC1" s="1">
        <f>YEAR_PERIOD+1</f>
        <v>2016</v>
      </c>
      <c r="AD1" s="1">
        <f>YEAR_PERIOD+1</f>
        <v>2016</v>
      </c>
      <c r="AE1" s="1">
        <f>YEAR_PERIOD+2</f>
        <v>2017</v>
      </c>
      <c r="AF1" s="1">
        <f>YEAR_PERIOD+2</f>
        <v>2017</v>
      </c>
      <c r="AG1" s="1">
        <f>YEAR_PERIOD+2</f>
        <v>2017</v>
      </c>
      <c r="AH1" s="1">
        <f>YEAR_PERIOD+2</f>
        <v>2017</v>
      </c>
      <c r="AI1" s="1">
        <f>YEAR_PERIOD+3</f>
        <v>2018</v>
      </c>
      <c r="AJ1" s="1">
        <f>YEAR_PERIOD+3</f>
        <v>2018</v>
      </c>
      <c r="AK1" s="1">
        <f>YEAR_PERIOD+3</f>
        <v>2018</v>
      </c>
      <c r="AL1" s="1">
        <f>YEAR_PERIOD+3</f>
        <v>2018</v>
      </c>
      <c r="AM1" s="1">
        <f>YEAR_PERIOD+4</f>
        <v>2019</v>
      </c>
      <c r="AN1" s="1">
        <f>YEAR_PERIOD+4</f>
        <v>2019</v>
      </c>
      <c r="AO1" s="1">
        <f>YEAR_PERIOD+4</f>
        <v>2019</v>
      </c>
      <c r="AP1" s="1">
        <f>YEAR_PERIOD+4</f>
        <v>2019</v>
      </c>
      <c r="AQ1" s="1">
        <f>YEAR_PERIOD+5</f>
        <v>2020</v>
      </c>
      <c r="AR1" s="1">
        <f>YEAR_PERIOD+5</f>
        <v>2020</v>
      </c>
      <c r="AS1" s="1">
        <f>YEAR_PERIOD+5</f>
        <v>2020</v>
      </c>
      <c r="AT1" s="1">
        <f>YEAR_PERIOD+5</f>
        <v>2020</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326</v>
      </c>
      <c r="F8" s="445"/>
      <c r="G8" s="445"/>
      <c r="H8" s="445"/>
      <c r="I8" s="445"/>
      <c r="J8" s="445"/>
      <c r="K8" s="445"/>
      <c r="L8" s="445"/>
      <c r="M8" s="446"/>
      <c r="N8" s="141"/>
      <c r="P8" s="143"/>
      <c r="Q8" s="143"/>
      <c r="R8" s="143"/>
      <c r="S8" s="143"/>
    </row>
    <row r="9" spans="1:19"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6"/>
      <c r="N9" s="141"/>
      <c r="P9" s="143"/>
      <c r="Q9" s="143"/>
      <c r="R9" s="143"/>
      <c r="S9" s="143"/>
    </row>
    <row r="10" spans="1:19" ht="15" customHeight="1" thickBot="1">
      <c r="A10" s="127"/>
      <c r="B10" s="127"/>
      <c r="C10" s="90"/>
      <c r="D10" s="131"/>
      <c r="E10" s="441" t="str">
        <f>"на "&amp;Period_name_2</f>
        <v>на период с 1.7.2015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24" t="s">
        <v>327</v>
      </c>
      <c r="F12" s="425" t="s">
        <v>328</v>
      </c>
      <c r="G12" s="431" t="s">
        <v>329</v>
      </c>
      <c r="H12" s="431" t="s">
        <v>303</v>
      </c>
      <c r="I12" s="425" t="s">
        <v>304</v>
      </c>
      <c r="J12" s="425"/>
      <c r="K12" s="425" t="s">
        <v>305</v>
      </c>
      <c r="L12" s="425" t="s">
        <v>306</v>
      </c>
      <c r="M12" s="418" t="s">
        <v>307</v>
      </c>
      <c r="N12" s="132"/>
      <c r="O12" s="164"/>
      <c r="P12" s="137"/>
      <c r="Q12" s="137"/>
      <c r="R12" s="137"/>
      <c r="S12" s="137"/>
    </row>
    <row r="13" spans="1:19" ht="23.25" customHeight="1" thickBot="1">
      <c r="A13" s="127"/>
      <c r="B13" s="127"/>
      <c r="C13" s="90"/>
      <c r="D13" s="131"/>
      <c r="E13" s="428"/>
      <c r="F13" s="429"/>
      <c r="G13" s="469"/>
      <c r="H13" s="469"/>
      <c r="I13" s="153" t="s">
        <v>309</v>
      </c>
      <c r="J13" s="153" t="s">
        <v>310</v>
      </c>
      <c r="K13" s="429"/>
      <c r="L13" s="429"/>
      <c r="M13" s="420"/>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5" t="str">
        <f>IF('Ссылки на публикации'!H17="","",'Ссылки на публикации'!H17)</f>
        <v>http://www.tarifspb.ru</v>
      </c>
      <c r="F21" s="455"/>
      <c r="G21" s="455"/>
      <c r="H21" s="455"/>
      <c r="I21" s="455"/>
      <c r="J21" s="455"/>
      <c r="K21" s="455"/>
      <c r="L21" s="455"/>
      <c r="M21" s="455"/>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30" t="s">
        <v>320</v>
      </c>
      <c r="G23" s="430"/>
      <c r="H23" s="430"/>
      <c r="I23" s="430"/>
      <c r="J23" s="430"/>
      <c r="K23" s="430"/>
      <c r="L23" s="430"/>
      <c r="M23" s="430"/>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326</v>
      </c>
      <c r="F8" s="445"/>
      <c r="G8" s="445"/>
      <c r="H8" s="445"/>
      <c r="I8" s="445"/>
      <c r="J8" s="445"/>
      <c r="K8" s="445"/>
      <c r="L8" s="445"/>
      <c r="M8" s="446"/>
      <c r="N8" s="141"/>
      <c r="P8" s="143"/>
      <c r="Q8" s="143"/>
      <c r="R8" s="143"/>
      <c r="S8" s="143"/>
    </row>
    <row r="9" spans="1:19"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6"/>
      <c r="N9" s="141"/>
      <c r="P9" s="143"/>
      <c r="Q9" s="143"/>
      <c r="R9" s="143"/>
      <c r="S9" s="143"/>
    </row>
    <row r="10" spans="1:19" ht="15" customHeight="1" thickBot="1">
      <c r="A10" s="127"/>
      <c r="B10" s="127"/>
      <c r="C10" s="90"/>
      <c r="D10" s="131"/>
      <c r="E10" s="441" t="str">
        <f>"на "&amp;Period_name_3</f>
        <v>на период с 0.1.1900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24" t="s">
        <v>327</v>
      </c>
      <c r="F12" s="425" t="s">
        <v>328</v>
      </c>
      <c r="G12" s="431" t="s">
        <v>329</v>
      </c>
      <c r="H12" s="431" t="s">
        <v>303</v>
      </c>
      <c r="I12" s="425" t="s">
        <v>304</v>
      </c>
      <c r="J12" s="425"/>
      <c r="K12" s="425" t="s">
        <v>305</v>
      </c>
      <c r="L12" s="425" t="s">
        <v>306</v>
      </c>
      <c r="M12" s="418" t="s">
        <v>307</v>
      </c>
      <c r="N12" s="132"/>
      <c r="O12" s="164"/>
      <c r="P12" s="137"/>
      <c r="Q12" s="137"/>
      <c r="R12" s="137"/>
      <c r="S12" s="137"/>
    </row>
    <row r="13" spans="1:19" ht="23.25" customHeight="1" thickBot="1">
      <c r="A13" s="127"/>
      <c r="B13" s="127"/>
      <c r="C13" s="90"/>
      <c r="D13" s="131"/>
      <c r="E13" s="428"/>
      <c r="F13" s="429"/>
      <c r="G13" s="469"/>
      <c r="H13" s="469"/>
      <c r="I13" s="153" t="s">
        <v>309</v>
      </c>
      <c r="J13" s="153" t="s">
        <v>310</v>
      </c>
      <c r="K13" s="429"/>
      <c r="L13" s="429"/>
      <c r="M13" s="420"/>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5" t="str">
        <f>IF('Ссылки на публикации'!H17="","",'Ссылки на публикации'!H17)</f>
        <v>http://www.tarifspb.ru</v>
      </c>
      <c r="F21" s="455"/>
      <c r="G21" s="455"/>
      <c r="H21" s="455"/>
      <c r="I21" s="455"/>
      <c r="J21" s="455"/>
      <c r="K21" s="455"/>
      <c r="L21" s="455"/>
      <c r="M21" s="455"/>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30" t="s">
        <v>320</v>
      </c>
      <c r="G23" s="430"/>
      <c r="H23" s="430"/>
      <c r="I23" s="430"/>
      <c r="J23" s="430"/>
      <c r="K23" s="430"/>
      <c r="L23" s="430"/>
      <c r="M23" s="430"/>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8" t="s">
        <v>298</v>
      </c>
      <c r="F7" s="439"/>
      <c r="G7" s="439"/>
      <c r="H7" s="439"/>
      <c r="I7" s="439"/>
      <c r="J7" s="439"/>
      <c r="K7" s="439"/>
      <c r="L7" s="439"/>
      <c r="M7" s="440"/>
      <c r="N7" s="141"/>
      <c r="P7" s="143"/>
      <c r="Q7" s="143"/>
      <c r="R7" s="143"/>
      <c r="S7" s="143"/>
    </row>
    <row r="8" spans="1:19" s="142" customFormat="1" ht="15" customHeight="1">
      <c r="A8" s="138"/>
      <c r="B8" s="138"/>
      <c r="C8" s="139"/>
      <c r="D8" s="140"/>
      <c r="E8" s="444" t="s">
        <v>326</v>
      </c>
      <c r="F8" s="445"/>
      <c r="G8" s="445"/>
      <c r="H8" s="445"/>
      <c r="I8" s="445"/>
      <c r="J8" s="445"/>
      <c r="K8" s="445"/>
      <c r="L8" s="445"/>
      <c r="M8" s="446"/>
      <c r="N8" s="141"/>
      <c r="P8" s="143"/>
      <c r="Q8" s="143"/>
      <c r="R8" s="143"/>
      <c r="S8" s="143"/>
    </row>
    <row r="9" spans="1:19"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6"/>
      <c r="N9" s="141"/>
      <c r="P9" s="143"/>
      <c r="Q9" s="143"/>
      <c r="R9" s="143"/>
      <c r="S9" s="143"/>
    </row>
    <row r="10" spans="1:19" ht="15" customHeight="1" thickBot="1">
      <c r="A10" s="127"/>
      <c r="B10" s="127"/>
      <c r="C10" s="90"/>
      <c r="D10" s="131"/>
      <c r="E10" s="441" t="str">
        <f>"на "&amp;Period_name_4</f>
        <v>на период с 0.1.1900 по 31.12.2015</v>
      </c>
      <c r="F10" s="442"/>
      <c r="G10" s="442"/>
      <c r="H10" s="442"/>
      <c r="I10" s="442"/>
      <c r="J10" s="442"/>
      <c r="K10" s="442"/>
      <c r="L10" s="442"/>
      <c r="M10" s="443"/>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24" t="s">
        <v>327</v>
      </c>
      <c r="F12" s="425" t="s">
        <v>328</v>
      </c>
      <c r="G12" s="431" t="s">
        <v>329</v>
      </c>
      <c r="H12" s="431" t="s">
        <v>303</v>
      </c>
      <c r="I12" s="425" t="s">
        <v>304</v>
      </c>
      <c r="J12" s="425"/>
      <c r="K12" s="425" t="s">
        <v>305</v>
      </c>
      <c r="L12" s="425" t="s">
        <v>306</v>
      </c>
      <c r="M12" s="418" t="s">
        <v>307</v>
      </c>
      <c r="N12" s="132"/>
      <c r="O12" s="164"/>
      <c r="P12" s="137"/>
      <c r="Q12" s="137"/>
      <c r="R12" s="137"/>
      <c r="S12" s="137"/>
    </row>
    <row r="13" spans="1:19" ht="23.25" customHeight="1" thickBot="1">
      <c r="A13" s="127"/>
      <c r="B13" s="127"/>
      <c r="C13" s="90"/>
      <c r="D13" s="131"/>
      <c r="E13" s="428"/>
      <c r="F13" s="429"/>
      <c r="G13" s="469"/>
      <c r="H13" s="469"/>
      <c r="I13" s="153" t="s">
        <v>309</v>
      </c>
      <c r="J13" s="153" t="s">
        <v>310</v>
      </c>
      <c r="K13" s="429"/>
      <c r="L13" s="429"/>
      <c r="M13" s="420"/>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5" t="str">
        <f>IF('Ссылки на публикации'!H17="","",'Ссылки на публикации'!H17)</f>
        <v>http://www.tarifspb.ru</v>
      </c>
      <c r="F21" s="455"/>
      <c r="G21" s="455"/>
      <c r="H21" s="455"/>
      <c r="I21" s="455"/>
      <c r="J21" s="455"/>
      <c r="K21" s="455"/>
      <c r="L21" s="455"/>
      <c r="M21" s="455"/>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30" t="s">
        <v>320</v>
      </c>
      <c r="G23" s="430"/>
      <c r="H23" s="430"/>
      <c r="I23" s="430"/>
      <c r="J23" s="430"/>
      <c r="K23" s="430"/>
      <c r="L23" s="430"/>
      <c r="M23" s="430"/>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8" t="s">
        <v>298</v>
      </c>
      <c r="F7" s="439"/>
      <c r="G7" s="439"/>
      <c r="H7" s="439"/>
      <c r="I7" s="439"/>
      <c r="J7" s="439"/>
      <c r="K7" s="439"/>
      <c r="L7" s="439"/>
      <c r="M7" s="439"/>
      <c r="N7" s="440"/>
      <c r="O7" s="141"/>
      <c r="Q7" s="143"/>
      <c r="R7" s="143"/>
      <c r="S7" s="143"/>
      <c r="T7" s="143"/>
    </row>
    <row r="8" spans="1:20" s="142" customFormat="1" ht="15" customHeight="1">
      <c r="A8" s="138"/>
      <c r="B8" s="138"/>
      <c r="C8" s="139"/>
      <c r="D8" s="140"/>
      <c r="E8" s="444" t="s">
        <v>491</v>
      </c>
      <c r="F8" s="445"/>
      <c r="G8" s="445"/>
      <c r="H8" s="445"/>
      <c r="I8" s="445"/>
      <c r="J8" s="445"/>
      <c r="K8" s="445"/>
      <c r="L8" s="445"/>
      <c r="M8" s="445"/>
      <c r="N8" s="446"/>
      <c r="O8" s="141"/>
      <c r="Q8" s="143"/>
      <c r="R8" s="143"/>
      <c r="S8" s="143"/>
      <c r="T8" s="143"/>
    </row>
    <row r="9" spans="1:20"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5"/>
      <c r="N9" s="446"/>
      <c r="O9" s="141"/>
      <c r="Q9" s="143"/>
      <c r="R9" s="143"/>
      <c r="S9" s="143"/>
      <c r="T9" s="143"/>
    </row>
    <row r="10" spans="1:20" ht="15" customHeight="1" thickBot="1">
      <c r="A10" s="127"/>
      <c r="B10" s="127"/>
      <c r="C10" s="90"/>
      <c r="D10" s="131"/>
      <c r="E10" s="441" t="str">
        <f>"на "&amp;Period_name_1</f>
        <v>на период с 1.1.2015 по 30.6.2015</v>
      </c>
      <c r="F10" s="442"/>
      <c r="G10" s="442"/>
      <c r="H10" s="442"/>
      <c r="I10" s="442"/>
      <c r="J10" s="442"/>
      <c r="K10" s="442"/>
      <c r="L10" s="442"/>
      <c r="M10" s="442"/>
      <c r="N10" s="443"/>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6" t="s">
        <v>334</v>
      </c>
      <c r="F12" s="431" t="s">
        <v>335</v>
      </c>
      <c r="G12" s="431"/>
      <c r="H12" s="431"/>
      <c r="I12" s="421" t="s">
        <v>303</v>
      </c>
      <c r="J12" s="425" t="s">
        <v>304</v>
      </c>
      <c r="K12" s="425"/>
      <c r="L12" s="425" t="s">
        <v>305</v>
      </c>
      <c r="M12" s="425" t="s">
        <v>306</v>
      </c>
      <c r="N12" s="418" t="s">
        <v>307</v>
      </c>
      <c r="O12" s="132"/>
      <c r="P12" s="164"/>
      <c r="Q12" s="137"/>
      <c r="R12" s="137"/>
      <c r="S12" s="137"/>
      <c r="T12" s="137"/>
    </row>
    <row r="13" spans="1:20" ht="15" customHeight="1">
      <c r="A13" s="127"/>
      <c r="B13" s="127"/>
      <c r="C13" s="90"/>
      <c r="D13" s="131"/>
      <c r="E13" s="457"/>
      <c r="F13" s="417" t="s">
        <v>358</v>
      </c>
      <c r="G13" s="417" t="s">
        <v>308</v>
      </c>
      <c r="H13" s="417"/>
      <c r="I13" s="422"/>
      <c r="J13" s="427"/>
      <c r="K13" s="427"/>
      <c r="L13" s="427"/>
      <c r="M13" s="427"/>
      <c r="N13" s="419"/>
      <c r="O13" s="132"/>
      <c r="P13" s="164"/>
      <c r="Q13" s="137"/>
      <c r="R13" s="137"/>
      <c r="S13" s="137"/>
      <c r="T13" s="137"/>
    </row>
    <row r="14" spans="1:20" ht="33.75" customHeight="1">
      <c r="A14" s="127"/>
      <c r="B14" s="127"/>
      <c r="C14" s="90"/>
      <c r="D14" s="131"/>
      <c r="E14" s="457"/>
      <c r="F14" s="417"/>
      <c r="G14" s="152" t="s">
        <v>359</v>
      </c>
      <c r="H14" s="152" t="s">
        <v>360</v>
      </c>
      <c r="I14" s="422"/>
      <c r="J14" s="427" t="s">
        <v>309</v>
      </c>
      <c r="K14" s="427" t="s">
        <v>310</v>
      </c>
      <c r="L14" s="427"/>
      <c r="M14" s="427"/>
      <c r="N14" s="419"/>
      <c r="O14" s="132"/>
      <c r="Q14" s="137"/>
      <c r="R14" s="137"/>
      <c r="S14" s="137"/>
      <c r="T14" s="137"/>
    </row>
    <row r="15" spans="1:20" ht="15" customHeight="1" thickBot="1">
      <c r="A15" s="127"/>
      <c r="B15" s="127"/>
      <c r="C15" s="90"/>
      <c r="D15" s="131"/>
      <c r="E15" s="343" t="s">
        <v>495</v>
      </c>
      <c r="F15" s="154" t="s">
        <v>357</v>
      </c>
      <c r="G15" s="154" t="s">
        <v>357</v>
      </c>
      <c r="H15" s="154" t="s">
        <v>333</v>
      </c>
      <c r="I15" s="423"/>
      <c r="J15" s="429"/>
      <c r="K15" s="429"/>
      <c r="L15" s="429"/>
      <c r="M15" s="429"/>
      <c r="N15" s="420"/>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70" t="str">
        <f>IF('Ссылки на публикации'!H17="","",'Ссылки на публикации'!H17)</f>
        <v>http://www.tarifspb.ru</v>
      </c>
      <c r="F21" s="470"/>
      <c r="G21" s="470"/>
      <c r="H21" s="470"/>
      <c r="I21" s="470"/>
      <c r="J21" s="470"/>
      <c r="K21" s="470"/>
      <c r="L21" s="470"/>
      <c r="M21" s="470"/>
      <c r="N21" s="470"/>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30" t="s">
        <v>320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E7:N7"/>
    <mergeCell ref="E8:N8"/>
    <mergeCell ref="E10:N10"/>
    <mergeCell ref="F23:N23"/>
    <mergeCell ref="I12:I15"/>
    <mergeCell ref="L12:L15"/>
    <mergeCell ref="M12:M15"/>
    <mergeCell ref="N12:N15"/>
    <mergeCell ref="F12:H12"/>
    <mergeCell ref="E21:N21"/>
    <mergeCell ref="F13:F14"/>
    <mergeCell ref="G13:H13"/>
    <mergeCell ref="J12:K13"/>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8" t="s">
        <v>298</v>
      </c>
      <c r="F7" s="439"/>
      <c r="G7" s="439"/>
      <c r="H7" s="439"/>
      <c r="I7" s="439"/>
      <c r="J7" s="439"/>
      <c r="K7" s="439"/>
      <c r="L7" s="439"/>
      <c r="M7" s="439"/>
      <c r="N7" s="440"/>
      <c r="O7" s="141"/>
      <c r="Q7" s="143"/>
      <c r="R7" s="143"/>
      <c r="S7" s="143"/>
      <c r="T7" s="143"/>
    </row>
    <row r="8" spans="1:20" s="142" customFormat="1" ht="15" customHeight="1">
      <c r="A8" s="138"/>
      <c r="B8" s="138"/>
      <c r="C8" s="139"/>
      <c r="D8" s="140"/>
      <c r="E8" s="444" t="s">
        <v>491</v>
      </c>
      <c r="F8" s="445"/>
      <c r="G8" s="445"/>
      <c r="H8" s="445"/>
      <c r="I8" s="445"/>
      <c r="J8" s="445"/>
      <c r="K8" s="445"/>
      <c r="L8" s="445"/>
      <c r="M8" s="445"/>
      <c r="N8" s="446"/>
      <c r="O8" s="141"/>
      <c r="Q8" s="143"/>
      <c r="R8" s="143"/>
      <c r="S8" s="143"/>
      <c r="T8" s="143"/>
    </row>
    <row r="9" spans="1:20"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5"/>
      <c r="N9" s="446"/>
      <c r="O9" s="141"/>
      <c r="Q9" s="143"/>
      <c r="R9" s="143"/>
      <c r="S9" s="143"/>
      <c r="T9" s="143"/>
    </row>
    <row r="10" spans="1:20" ht="15" customHeight="1" thickBot="1">
      <c r="A10" s="127"/>
      <c r="B10" s="127"/>
      <c r="C10" s="90"/>
      <c r="D10" s="131"/>
      <c r="E10" s="441" t="str">
        <f>"на "&amp;Period_name_2</f>
        <v>на период с 1.7.2015 по 31.12.2015</v>
      </c>
      <c r="F10" s="442"/>
      <c r="G10" s="442"/>
      <c r="H10" s="442"/>
      <c r="I10" s="442"/>
      <c r="J10" s="442"/>
      <c r="K10" s="442"/>
      <c r="L10" s="442"/>
      <c r="M10" s="442"/>
      <c r="N10" s="443"/>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6" t="s">
        <v>334</v>
      </c>
      <c r="F12" s="431" t="s">
        <v>335</v>
      </c>
      <c r="G12" s="431"/>
      <c r="H12" s="431"/>
      <c r="I12" s="421" t="s">
        <v>303</v>
      </c>
      <c r="J12" s="425" t="s">
        <v>304</v>
      </c>
      <c r="K12" s="425"/>
      <c r="L12" s="425" t="s">
        <v>305</v>
      </c>
      <c r="M12" s="425" t="s">
        <v>306</v>
      </c>
      <c r="N12" s="418" t="s">
        <v>307</v>
      </c>
      <c r="O12" s="132"/>
      <c r="P12" s="164"/>
      <c r="Q12" s="137"/>
      <c r="R12" s="137"/>
      <c r="S12" s="137"/>
      <c r="T12" s="137"/>
    </row>
    <row r="13" spans="1:20" ht="15" customHeight="1">
      <c r="A13" s="127"/>
      <c r="B13" s="127"/>
      <c r="C13" s="90"/>
      <c r="D13" s="131"/>
      <c r="E13" s="457"/>
      <c r="F13" s="417" t="s">
        <v>358</v>
      </c>
      <c r="G13" s="417" t="s">
        <v>308</v>
      </c>
      <c r="H13" s="417"/>
      <c r="I13" s="422"/>
      <c r="J13" s="427"/>
      <c r="K13" s="427"/>
      <c r="L13" s="427"/>
      <c r="M13" s="427"/>
      <c r="N13" s="419"/>
      <c r="O13" s="132"/>
      <c r="P13" s="164"/>
      <c r="Q13" s="137"/>
      <c r="R13" s="137"/>
      <c r="S13" s="137"/>
      <c r="T13" s="137"/>
    </row>
    <row r="14" spans="1:20" ht="33.75" customHeight="1">
      <c r="A14" s="127"/>
      <c r="B14" s="127"/>
      <c r="C14" s="90"/>
      <c r="D14" s="131"/>
      <c r="E14" s="457"/>
      <c r="F14" s="417"/>
      <c r="G14" s="152" t="s">
        <v>359</v>
      </c>
      <c r="H14" s="152" t="s">
        <v>360</v>
      </c>
      <c r="I14" s="422"/>
      <c r="J14" s="427" t="s">
        <v>309</v>
      </c>
      <c r="K14" s="427" t="s">
        <v>310</v>
      </c>
      <c r="L14" s="427"/>
      <c r="M14" s="427"/>
      <c r="N14" s="419"/>
      <c r="O14" s="132"/>
      <c r="Q14" s="137"/>
      <c r="R14" s="137"/>
      <c r="S14" s="137"/>
      <c r="T14" s="137"/>
    </row>
    <row r="15" spans="1:20" ht="15" customHeight="1" thickBot="1">
      <c r="A15" s="127"/>
      <c r="B15" s="127"/>
      <c r="C15" s="90"/>
      <c r="D15" s="131"/>
      <c r="E15" s="343" t="s">
        <v>495</v>
      </c>
      <c r="F15" s="154" t="s">
        <v>357</v>
      </c>
      <c r="G15" s="154" t="s">
        <v>357</v>
      </c>
      <c r="H15" s="154" t="s">
        <v>333</v>
      </c>
      <c r="I15" s="423"/>
      <c r="J15" s="429"/>
      <c r="K15" s="429"/>
      <c r="L15" s="429"/>
      <c r="M15" s="429"/>
      <c r="N15" s="420"/>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70" t="str">
        <f>IF('Ссылки на публикации'!H17="","",'Ссылки на публикации'!H17)</f>
        <v>http://www.tarifspb.ru</v>
      </c>
      <c r="F21" s="470"/>
      <c r="G21" s="470"/>
      <c r="H21" s="470"/>
      <c r="I21" s="470"/>
      <c r="J21" s="470"/>
      <c r="K21" s="470"/>
      <c r="L21" s="470"/>
      <c r="M21" s="470"/>
      <c r="N21" s="470"/>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30" t="s">
        <v>320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8" t="s">
        <v>298</v>
      </c>
      <c r="F7" s="439"/>
      <c r="G7" s="439"/>
      <c r="H7" s="439"/>
      <c r="I7" s="439"/>
      <c r="J7" s="439"/>
      <c r="K7" s="439"/>
      <c r="L7" s="439"/>
      <c r="M7" s="439"/>
      <c r="N7" s="440"/>
      <c r="O7" s="141"/>
      <c r="Q7" s="143"/>
      <c r="R7" s="143"/>
      <c r="S7" s="143"/>
      <c r="T7" s="143"/>
    </row>
    <row r="8" spans="1:20" s="142" customFormat="1" ht="15" customHeight="1">
      <c r="A8" s="138"/>
      <c r="B8" s="138"/>
      <c r="C8" s="139"/>
      <c r="D8" s="140"/>
      <c r="E8" s="444" t="s">
        <v>491</v>
      </c>
      <c r="F8" s="445"/>
      <c r="G8" s="445"/>
      <c r="H8" s="445"/>
      <c r="I8" s="445"/>
      <c r="J8" s="445"/>
      <c r="K8" s="445"/>
      <c r="L8" s="445"/>
      <c r="M8" s="445"/>
      <c r="N8" s="446"/>
      <c r="O8" s="141"/>
      <c r="Q8" s="143"/>
      <c r="R8" s="143"/>
      <c r="S8" s="143"/>
      <c r="T8" s="143"/>
    </row>
    <row r="9" spans="1:20"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5"/>
      <c r="N9" s="446"/>
      <c r="O9" s="141"/>
      <c r="Q9" s="143"/>
      <c r="R9" s="143"/>
      <c r="S9" s="143"/>
      <c r="T9" s="143"/>
    </row>
    <row r="10" spans="1:20" ht="15" customHeight="1" thickBot="1">
      <c r="A10" s="127"/>
      <c r="B10" s="127"/>
      <c r="C10" s="90"/>
      <c r="D10" s="131"/>
      <c r="E10" s="441" t="str">
        <f>"на "&amp;Period_name_3</f>
        <v>на период с 0.1.1900 по 31.12.2015</v>
      </c>
      <c r="F10" s="442"/>
      <c r="G10" s="442"/>
      <c r="H10" s="442"/>
      <c r="I10" s="442"/>
      <c r="J10" s="442"/>
      <c r="K10" s="442"/>
      <c r="L10" s="442"/>
      <c r="M10" s="442"/>
      <c r="N10" s="443"/>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6" t="s">
        <v>334</v>
      </c>
      <c r="F12" s="431" t="s">
        <v>335</v>
      </c>
      <c r="G12" s="431"/>
      <c r="H12" s="431"/>
      <c r="I12" s="421" t="s">
        <v>303</v>
      </c>
      <c r="J12" s="425" t="s">
        <v>304</v>
      </c>
      <c r="K12" s="425"/>
      <c r="L12" s="425" t="s">
        <v>305</v>
      </c>
      <c r="M12" s="425" t="s">
        <v>306</v>
      </c>
      <c r="N12" s="418" t="s">
        <v>307</v>
      </c>
      <c r="O12" s="132"/>
      <c r="P12" s="164"/>
      <c r="Q12" s="137"/>
      <c r="R12" s="137"/>
      <c r="S12" s="137"/>
      <c r="T12" s="137"/>
    </row>
    <row r="13" spans="1:20" ht="15" customHeight="1">
      <c r="A13" s="127"/>
      <c r="B13" s="127"/>
      <c r="C13" s="90"/>
      <c r="D13" s="131"/>
      <c r="E13" s="457"/>
      <c r="F13" s="417" t="s">
        <v>358</v>
      </c>
      <c r="G13" s="417" t="s">
        <v>308</v>
      </c>
      <c r="H13" s="417"/>
      <c r="I13" s="422"/>
      <c r="J13" s="427"/>
      <c r="K13" s="427"/>
      <c r="L13" s="427"/>
      <c r="M13" s="427"/>
      <c r="N13" s="419"/>
      <c r="O13" s="132"/>
      <c r="P13" s="164"/>
      <c r="Q13" s="137"/>
      <c r="R13" s="137"/>
      <c r="S13" s="137"/>
      <c r="T13" s="137"/>
    </row>
    <row r="14" spans="1:20" ht="33.75" customHeight="1">
      <c r="A14" s="127"/>
      <c r="B14" s="127"/>
      <c r="C14" s="90"/>
      <c r="D14" s="131"/>
      <c r="E14" s="457"/>
      <c r="F14" s="417"/>
      <c r="G14" s="152" t="s">
        <v>359</v>
      </c>
      <c r="H14" s="152" t="s">
        <v>360</v>
      </c>
      <c r="I14" s="422"/>
      <c r="J14" s="427" t="s">
        <v>309</v>
      </c>
      <c r="K14" s="427" t="s">
        <v>310</v>
      </c>
      <c r="L14" s="427"/>
      <c r="M14" s="427"/>
      <c r="N14" s="419"/>
      <c r="O14" s="132"/>
      <c r="Q14" s="137"/>
      <c r="R14" s="137"/>
      <c r="S14" s="137"/>
      <c r="T14" s="137"/>
    </row>
    <row r="15" spans="1:20" ht="15" customHeight="1" thickBot="1">
      <c r="A15" s="127"/>
      <c r="B15" s="127"/>
      <c r="C15" s="90"/>
      <c r="D15" s="131"/>
      <c r="E15" s="343" t="s">
        <v>495</v>
      </c>
      <c r="F15" s="154" t="s">
        <v>357</v>
      </c>
      <c r="G15" s="154" t="s">
        <v>357</v>
      </c>
      <c r="H15" s="154" t="s">
        <v>333</v>
      </c>
      <c r="I15" s="423"/>
      <c r="J15" s="429"/>
      <c r="K15" s="429"/>
      <c r="L15" s="429"/>
      <c r="M15" s="429"/>
      <c r="N15" s="420"/>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70" t="str">
        <f>IF('Ссылки на публикации'!H17="","",'Ссылки на публикации'!H17)</f>
        <v>http://www.tarifspb.ru</v>
      </c>
      <c r="F21" s="470"/>
      <c r="G21" s="470"/>
      <c r="H21" s="470"/>
      <c r="I21" s="470"/>
      <c r="J21" s="470"/>
      <c r="K21" s="470"/>
      <c r="L21" s="470"/>
      <c r="M21" s="470"/>
      <c r="N21" s="470"/>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30" t="s">
        <v>320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8" t="s">
        <v>298</v>
      </c>
      <c r="F7" s="439"/>
      <c r="G7" s="439"/>
      <c r="H7" s="439"/>
      <c r="I7" s="439"/>
      <c r="J7" s="439"/>
      <c r="K7" s="439"/>
      <c r="L7" s="439"/>
      <c r="M7" s="439"/>
      <c r="N7" s="440"/>
      <c r="O7" s="141"/>
      <c r="Q7" s="143"/>
      <c r="R7" s="143"/>
      <c r="S7" s="143"/>
      <c r="T7" s="143"/>
    </row>
    <row r="8" spans="1:20" s="142" customFormat="1" ht="15" customHeight="1">
      <c r="A8" s="138"/>
      <c r="B8" s="138"/>
      <c r="C8" s="139"/>
      <c r="D8" s="140"/>
      <c r="E8" s="444" t="s">
        <v>491</v>
      </c>
      <c r="F8" s="445"/>
      <c r="G8" s="445"/>
      <c r="H8" s="445"/>
      <c r="I8" s="445"/>
      <c r="J8" s="445"/>
      <c r="K8" s="445"/>
      <c r="L8" s="445"/>
      <c r="M8" s="445"/>
      <c r="N8" s="446"/>
      <c r="O8" s="141"/>
      <c r="Q8" s="143"/>
      <c r="R8" s="143"/>
      <c r="S8" s="143"/>
      <c r="T8" s="143"/>
    </row>
    <row r="9" spans="1:20" s="142" customFormat="1" ht="15" customHeight="1">
      <c r="A9" s="138"/>
      <c r="B9" s="138"/>
      <c r="C9" s="139"/>
      <c r="D9" s="140"/>
      <c r="E9" s="444" t="str">
        <f>COMPANY</f>
        <v>ОАО "Интер РАО - Электрогенерация" (филиал "Северо-Западная ТЭЦ")</v>
      </c>
      <c r="F9" s="445"/>
      <c r="G9" s="445"/>
      <c r="H9" s="445"/>
      <c r="I9" s="445"/>
      <c r="J9" s="445"/>
      <c r="K9" s="445"/>
      <c r="L9" s="445"/>
      <c r="M9" s="445"/>
      <c r="N9" s="446"/>
      <c r="O9" s="141"/>
      <c r="Q9" s="143"/>
      <c r="R9" s="143"/>
      <c r="S9" s="143"/>
      <c r="T9" s="143"/>
    </row>
    <row r="10" spans="1:20" ht="15" customHeight="1" thickBot="1">
      <c r="A10" s="127"/>
      <c r="B10" s="127"/>
      <c r="C10" s="90"/>
      <c r="D10" s="131"/>
      <c r="E10" s="441" t="str">
        <f>"на "&amp;Period_name_4</f>
        <v>на период с 0.1.1900 по 31.12.2015</v>
      </c>
      <c r="F10" s="442"/>
      <c r="G10" s="442"/>
      <c r="H10" s="442"/>
      <c r="I10" s="442"/>
      <c r="J10" s="442"/>
      <c r="K10" s="442"/>
      <c r="L10" s="442"/>
      <c r="M10" s="442"/>
      <c r="N10" s="443"/>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6" t="s">
        <v>334</v>
      </c>
      <c r="F12" s="431" t="s">
        <v>335</v>
      </c>
      <c r="G12" s="431"/>
      <c r="H12" s="431"/>
      <c r="I12" s="421" t="s">
        <v>303</v>
      </c>
      <c r="J12" s="425" t="s">
        <v>304</v>
      </c>
      <c r="K12" s="425"/>
      <c r="L12" s="425" t="s">
        <v>305</v>
      </c>
      <c r="M12" s="425" t="s">
        <v>306</v>
      </c>
      <c r="N12" s="418" t="s">
        <v>307</v>
      </c>
      <c r="O12" s="132"/>
      <c r="P12" s="164"/>
      <c r="Q12" s="137"/>
      <c r="R12" s="137"/>
      <c r="S12" s="137"/>
      <c r="T12" s="137"/>
    </row>
    <row r="13" spans="1:20" ht="15" customHeight="1">
      <c r="A13" s="127"/>
      <c r="B13" s="127"/>
      <c r="C13" s="90"/>
      <c r="D13" s="131"/>
      <c r="E13" s="457"/>
      <c r="F13" s="417" t="s">
        <v>358</v>
      </c>
      <c r="G13" s="417" t="s">
        <v>308</v>
      </c>
      <c r="H13" s="417"/>
      <c r="I13" s="422"/>
      <c r="J13" s="427"/>
      <c r="K13" s="427"/>
      <c r="L13" s="427"/>
      <c r="M13" s="427"/>
      <c r="N13" s="419"/>
      <c r="O13" s="132"/>
      <c r="P13" s="164"/>
      <c r="Q13" s="137"/>
      <c r="R13" s="137"/>
      <c r="S13" s="137"/>
      <c r="T13" s="137"/>
    </row>
    <row r="14" spans="1:20" ht="33.75" customHeight="1">
      <c r="A14" s="127"/>
      <c r="B14" s="127"/>
      <c r="C14" s="90"/>
      <c r="D14" s="131"/>
      <c r="E14" s="457"/>
      <c r="F14" s="417"/>
      <c r="G14" s="152" t="s">
        <v>359</v>
      </c>
      <c r="H14" s="152" t="s">
        <v>360</v>
      </c>
      <c r="I14" s="422"/>
      <c r="J14" s="427" t="s">
        <v>309</v>
      </c>
      <c r="K14" s="427" t="s">
        <v>310</v>
      </c>
      <c r="L14" s="427"/>
      <c r="M14" s="427"/>
      <c r="N14" s="419"/>
      <c r="O14" s="132"/>
      <c r="Q14" s="137"/>
      <c r="R14" s="137"/>
      <c r="S14" s="137"/>
      <c r="T14" s="137"/>
    </row>
    <row r="15" spans="1:20" ht="15" customHeight="1" thickBot="1">
      <c r="A15" s="127"/>
      <c r="B15" s="127"/>
      <c r="C15" s="90"/>
      <c r="D15" s="131"/>
      <c r="E15" s="343" t="s">
        <v>495</v>
      </c>
      <c r="F15" s="154" t="s">
        <v>357</v>
      </c>
      <c r="G15" s="154" t="s">
        <v>357</v>
      </c>
      <c r="H15" s="154" t="s">
        <v>333</v>
      </c>
      <c r="I15" s="423"/>
      <c r="J15" s="429"/>
      <c r="K15" s="429"/>
      <c r="L15" s="429"/>
      <c r="M15" s="429"/>
      <c r="N15" s="420"/>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70" t="str">
        <f>IF('Ссылки на публикации'!H17="","",'Ссылки на публикации'!H17)</f>
        <v>http://www.tarifspb.ru</v>
      </c>
      <c r="F21" s="470"/>
      <c r="G21" s="470"/>
      <c r="H21" s="470"/>
      <c r="I21" s="470"/>
      <c r="J21" s="470"/>
      <c r="K21" s="470"/>
      <c r="L21" s="470"/>
      <c r="M21" s="470"/>
      <c r="N21" s="470"/>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30" t="s">
        <v>320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pageSetUpPr fitToPage="1"/>
  </sheetPr>
  <dimension ref="A1:M18"/>
  <sheetViews>
    <sheetView showGridLines="0" zoomScalePageLayoutView="0" workbookViewId="0" topLeftCell="C4">
      <selection activeCell="F14" sqref="F14"/>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26361128</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336</v>
      </c>
    </row>
    <row r="6" spans="1:7" ht="12" thickBot="1">
      <c r="A6" s="180"/>
      <c r="B6" s="180"/>
      <c r="C6" s="90"/>
      <c r="D6" s="131"/>
      <c r="E6" s="38"/>
      <c r="F6" s="38"/>
      <c r="G6" s="159"/>
    </row>
    <row r="7" spans="1:12" s="175" customFormat="1" ht="43.5" customHeight="1">
      <c r="A7" s="181"/>
      <c r="B7" s="181"/>
      <c r="C7" s="172"/>
      <c r="D7" s="173"/>
      <c r="E7" s="438" t="s">
        <v>368</v>
      </c>
      <c r="F7" s="440"/>
      <c r="G7" s="174"/>
      <c r="I7" s="176"/>
      <c r="J7" s="176"/>
      <c r="K7" s="176"/>
      <c r="L7" s="176"/>
    </row>
    <row r="8" spans="1:12" s="175" customFormat="1" ht="12.75">
      <c r="A8" s="181"/>
      <c r="B8" s="181"/>
      <c r="C8" s="172"/>
      <c r="D8" s="173"/>
      <c r="E8" s="435" t="str">
        <f>COMPANY</f>
        <v>ОАО "Интер РАО - Электрогенерация" (филиал "Северо-Западная ТЭЦ")</v>
      </c>
      <c r="F8" s="437"/>
      <c r="G8" s="174"/>
      <c r="I8" s="176"/>
      <c r="J8" s="176"/>
      <c r="K8" s="176"/>
      <c r="L8" s="176"/>
    </row>
    <row r="9" spans="1:12" ht="12" thickBot="1">
      <c r="A9" s="180"/>
      <c r="B9" s="180"/>
      <c r="C9" s="90"/>
      <c r="D9" s="131"/>
      <c r="E9" s="471"/>
      <c r="F9" s="472"/>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73" t="s">
        <v>367</v>
      </c>
      <c r="F11" s="474"/>
      <c r="G11" s="132"/>
      <c r="I11" s="137"/>
      <c r="J11" s="137"/>
      <c r="K11" s="137"/>
      <c r="L11" s="137"/>
    </row>
    <row r="12" spans="1:12" ht="12" thickBot="1">
      <c r="A12" s="136" t="s">
        <v>296</v>
      </c>
      <c r="B12" s="180"/>
      <c r="C12" s="90"/>
      <c r="D12" s="131"/>
      <c r="E12" s="183"/>
      <c r="F12" s="183"/>
      <c r="G12" s="132"/>
      <c r="I12" s="137"/>
      <c r="J12" s="137"/>
      <c r="K12" s="137"/>
      <c r="L12" s="137"/>
    </row>
    <row r="13" spans="1:12" ht="56.25">
      <c r="A13" s="180"/>
      <c r="B13" s="180">
        <f>ROW(B14)-ROW()</f>
        <v>1</v>
      </c>
      <c r="C13" s="145"/>
      <c r="D13" s="187"/>
      <c r="E13" s="291" t="str">
        <f>ROW()-ROW($E$13)+1&amp;"."</f>
        <v>1.</v>
      </c>
      <c r="F13" s="198" t="s">
        <v>630</v>
      </c>
      <c r="G13" s="186"/>
      <c r="I13" s="137"/>
      <c r="J13" s="137"/>
      <c r="K13" s="137"/>
      <c r="L13" s="137"/>
    </row>
    <row r="14" spans="1:12" ht="78.75">
      <c r="A14" s="180">
        <f>ROW()-ROW(A13)</f>
        <v>1</v>
      </c>
      <c r="B14" s="180">
        <f>ROW(A15)-ROW()</f>
        <v>1</v>
      </c>
      <c r="C14" s="145" t="s">
        <v>444</v>
      </c>
      <c r="D14" s="187"/>
      <c r="E14" s="291" t="str">
        <f>ROW()-ROW($E$13)+1&amp;"."</f>
        <v>2.</v>
      </c>
      <c r="F14" s="198" t="s">
        <v>629</v>
      </c>
      <c r="G14" s="186"/>
      <c r="I14" s="137"/>
      <c r="J14" s="137"/>
      <c r="K14" s="137"/>
      <c r="L14" s="137"/>
    </row>
    <row r="15" spans="1:12" ht="12.75" customHeight="1" thickBot="1">
      <c r="A15" s="180">
        <f>ROW()-ROW(A14)</f>
        <v>1</v>
      </c>
      <c r="B15" s="180">
        <v>1</v>
      </c>
      <c r="C15" s="145"/>
      <c r="D15" s="187"/>
      <c r="E15" s="214"/>
      <c r="F15" s="218" t="s">
        <v>297</v>
      </c>
      <c r="G15" s="186"/>
      <c r="I15" s="137"/>
      <c r="J15" s="137"/>
      <c r="K15" s="137"/>
      <c r="L15" s="137"/>
    </row>
    <row r="16" spans="1:12" ht="12.75" customHeight="1">
      <c r="A16" s="136" t="s">
        <v>295</v>
      </c>
      <c r="B16" s="180"/>
      <c r="C16" s="145"/>
      <c r="D16" s="131"/>
      <c r="E16" s="184"/>
      <c r="F16" s="185"/>
      <c r="G16" s="132"/>
      <c r="I16" s="137"/>
      <c r="J16" s="137"/>
      <c r="K16" s="137"/>
      <c r="L16" s="137"/>
    </row>
    <row r="17" spans="1:13" ht="36" customHeight="1">
      <c r="A17" s="180"/>
      <c r="B17" s="180"/>
      <c r="C17" s="145"/>
      <c r="D17" s="131"/>
      <c r="E17" s="178" t="s">
        <v>319</v>
      </c>
      <c r="F17" s="179" t="s">
        <v>369</v>
      </c>
      <c r="G17" s="132"/>
      <c r="H17" s="177"/>
      <c r="I17" s="177"/>
      <c r="J17" s="177"/>
      <c r="K17" s="177"/>
      <c r="L17" s="177"/>
      <c r="M17" s="177"/>
    </row>
    <row r="18" spans="1:7" ht="11.25">
      <c r="A18" s="136"/>
      <c r="B18" s="180"/>
      <c r="C18" s="90"/>
      <c r="D18" s="133"/>
      <c r="E18" s="134"/>
      <c r="F18" s="134"/>
      <c r="G18"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5:F16">
      <formula1>-100000000000000000000</formula1>
      <formula2>100000000000000000000</formula2>
    </dataValidation>
    <dataValidation type="textLength" allowBlank="1" showInputMessage="1" showErrorMessage="1" sqref="F13:F14">
      <formula1>0</formula1>
      <formula2>900</formula2>
    </dataValidation>
  </dataValidations>
  <hyperlinks>
    <hyperlink ref="F15" location="'СТ-ТС.24'!A1" display="Добавить"/>
    <hyperlink ref="C14"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H21" sqref="E1:H21"/>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26361128</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340</v>
      </c>
    </row>
    <row r="6" spans="1:8" ht="12" thickBot="1">
      <c r="A6" s="180"/>
      <c r="B6" s="180"/>
      <c r="C6" s="90"/>
      <c r="D6" s="131"/>
      <c r="E6" s="38"/>
      <c r="F6" s="38"/>
      <c r="G6" s="38"/>
      <c r="H6" s="159"/>
    </row>
    <row r="7" spans="1:13" s="175" customFormat="1" ht="43.5" customHeight="1">
      <c r="A7" s="181"/>
      <c r="B7" s="181"/>
      <c r="C7" s="172"/>
      <c r="D7" s="173"/>
      <c r="E7" s="438" t="s">
        <v>376</v>
      </c>
      <c r="F7" s="439"/>
      <c r="G7" s="440"/>
      <c r="H7" s="174"/>
      <c r="J7" s="176"/>
      <c r="K7" s="176"/>
      <c r="L7" s="176"/>
      <c r="M7" s="176"/>
    </row>
    <row r="8" spans="1:13" s="175" customFormat="1" ht="12.75">
      <c r="A8" s="181"/>
      <c r="B8" s="181"/>
      <c r="C8" s="172"/>
      <c r="D8" s="173"/>
      <c r="E8" s="435" t="str">
        <f>COMPANY</f>
        <v>ОАО "Интер РАО - Электрогенерация" (филиал "Северо-Западная ТЭЦ")</v>
      </c>
      <c r="F8" s="436"/>
      <c r="G8" s="437"/>
      <c r="H8" s="174"/>
      <c r="J8" s="176"/>
      <c r="K8" s="176"/>
      <c r="L8" s="176"/>
      <c r="M8" s="176"/>
    </row>
    <row r="9" spans="1:13" ht="12" thickBot="1">
      <c r="A9" s="180"/>
      <c r="B9" s="180"/>
      <c r="C9" s="90"/>
      <c r="D9" s="131"/>
      <c r="E9" s="471" t="str">
        <f>KIND_ACTIVITY</f>
        <v>Производство электрической и тепловой энергии в режиме комбинированной выработки</v>
      </c>
      <c r="F9" s="475"/>
      <c r="G9" s="472"/>
      <c r="H9" s="132"/>
      <c r="J9" s="137"/>
      <c r="K9" s="137"/>
      <c r="L9" s="137"/>
      <c r="M9" s="137"/>
    </row>
    <row r="10" spans="1:13" ht="12" thickBot="1">
      <c r="A10" s="180"/>
      <c r="B10" s="180"/>
      <c r="C10" s="90"/>
      <c r="D10" s="131"/>
      <c r="E10" s="476"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76"/>
      <c r="G10" s="476"/>
      <c r="H10" s="132"/>
      <c r="J10" s="137"/>
      <c r="K10" s="137"/>
      <c r="L10" s="137"/>
      <c r="M10" s="137"/>
    </row>
    <row r="11" spans="1:13" ht="29.25" customHeight="1">
      <c r="A11" s="180"/>
      <c r="B11" s="180"/>
      <c r="C11" s="145"/>
      <c r="D11" s="131"/>
      <c r="E11" s="201" t="s">
        <v>337</v>
      </c>
      <c r="F11" s="202" t="s">
        <v>341</v>
      </c>
      <c r="G11" s="210"/>
      <c r="H11" s="132"/>
      <c r="J11" s="137"/>
      <c r="K11" s="137"/>
      <c r="L11" s="137"/>
      <c r="M11" s="137"/>
    </row>
    <row r="12" spans="1:13" ht="15" customHeight="1">
      <c r="A12" s="180"/>
      <c r="B12" s="180"/>
      <c r="C12" s="145"/>
      <c r="D12" s="131"/>
      <c r="E12" s="207"/>
      <c r="F12" s="236" t="s">
        <v>394</v>
      </c>
      <c r="G12" s="317" t="s">
        <v>528</v>
      </c>
      <c r="H12" s="132"/>
      <c r="J12" s="137"/>
      <c r="K12" s="137"/>
      <c r="L12" s="137"/>
      <c r="M12" s="137"/>
    </row>
    <row r="13" spans="1:13" ht="15" customHeight="1">
      <c r="A13" s="180"/>
      <c r="B13" s="180"/>
      <c r="C13" s="145"/>
      <c r="D13" s="131"/>
      <c r="E13" s="225"/>
      <c r="F13" s="336" t="s">
        <v>458</v>
      </c>
      <c r="G13" s="290" t="s">
        <v>528</v>
      </c>
      <c r="H13" s="186"/>
      <c r="J13" s="137"/>
      <c r="K13" s="137"/>
      <c r="L13" s="137"/>
      <c r="M13" s="137"/>
    </row>
    <row r="14" spans="1:13" ht="33.75">
      <c r="A14" s="180"/>
      <c r="B14" s="180"/>
      <c r="C14" s="145"/>
      <c r="D14" s="131"/>
      <c r="E14" s="203" t="s">
        <v>338</v>
      </c>
      <c r="F14" s="237" t="s">
        <v>342</v>
      </c>
      <c r="G14" s="318"/>
      <c r="H14" s="132"/>
      <c r="J14" s="137"/>
      <c r="K14" s="137"/>
      <c r="L14" s="137"/>
      <c r="M14" s="137"/>
    </row>
    <row r="15" spans="1:12" ht="28.5" customHeight="1" hidden="1">
      <c r="A15" s="180"/>
      <c r="B15" s="180">
        <f>ROW(B16)-ROW()</f>
        <v>1</v>
      </c>
      <c r="C15" s="145" t="s">
        <v>444</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297</v>
      </c>
      <c r="G16" s="216"/>
      <c r="H16" s="132"/>
      <c r="I16" s="137"/>
      <c r="J16" s="137"/>
      <c r="K16" s="137"/>
      <c r="L16" s="137"/>
    </row>
    <row r="17" spans="1:13" ht="56.25">
      <c r="A17" s="180"/>
      <c r="B17" s="180"/>
      <c r="C17" s="145"/>
      <c r="D17" s="131"/>
      <c r="E17" s="203" t="s">
        <v>339</v>
      </c>
      <c r="F17" s="204" t="s">
        <v>378</v>
      </c>
      <c r="G17" s="199"/>
      <c r="H17" s="132"/>
      <c r="J17" s="137"/>
      <c r="K17" s="137"/>
      <c r="L17" s="137"/>
      <c r="M17" s="137"/>
    </row>
    <row r="18" spans="1:13" s="196" customFormat="1" ht="34.5" thickBot="1">
      <c r="A18" s="192"/>
      <c r="B18" s="192"/>
      <c r="C18" s="193"/>
      <c r="D18" s="194"/>
      <c r="E18" s="205" t="s">
        <v>343</v>
      </c>
      <c r="F18" s="206" t="s">
        <v>379</v>
      </c>
      <c r="G18" s="200"/>
      <c r="H18" s="195"/>
      <c r="J18" s="197"/>
      <c r="K18" s="197"/>
      <c r="L18" s="197"/>
      <c r="M18" s="197"/>
    </row>
    <row r="19" spans="1:13" ht="12.75" customHeight="1">
      <c r="A19" s="136" t="s">
        <v>295</v>
      </c>
      <c r="B19" s="180"/>
      <c r="C19" s="145"/>
      <c r="D19" s="131"/>
      <c r="E19" s="184"/>
      <c r="F19" s="184"/>
      <c r="G19" s="185"/>
      <c r="H19" s="132"/>
      <c r="J19" s="137"/>
      <c r="K19" s="137"/>
      <c r="L19" s="137"/>
      <c r="M19" s="137"/>
    </row>
    <row r="20" spans="1:14" ht="36" customHeight="1">
      <c r="A20" s="180"/>
      <c r="B20" s="180"/>
      <c r="C20" s="145"/>
      <c r="D20" s="131"/>
      <c r="E20" s="178" t="s">
        <v>319</v>
      </c>
      <c r="F20" s="430" t="s">
        <v>369</v>
      </c>
      <c r="G20" s="430"/>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26361128</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38" t="s">
        <v>377</v>
      </c>
      <c r="F7" s="439"/>
      <c r="G7" s="439"/>
      <c r="H7" s="439"/>
      <c r="I7" s="440"/>
      <c r="J7" s="174"/>
      <c r="L7" s="176"/>
      <c r="M7" s="176"/>
      <c r="N7" s="176"/>
      <c r="O7" s="176"/>
    </row>
    <row r="8" spans="1:15" s="175" customFormat="1" ht="12.75">
      <c r="A8" s="181"/>
      <c r="B8" s="181"/>
      <c r="C8" s="172"/>
      <c r="D8" s="173"/>
      <c r="E8" s="435" t="str">
        <f>COMPANY</f>
        <v>ОАО "Интер РАО - Электрогенерация" (филиал "Северо-Западная ТЭЦ")</v>
      </c>
      <c r="F8" s="436"/>
      <c r="G8" s="436"/>
      <c r="H8" s="436"/>
      <c r="I8" s="437"/>
      <c r="J8" s="174"/>
      <c r="L8" s="176"/>
      <c r="M8" s="176"/>
      <c r="N8" s="176"/>
      <c r="O8" s="176"/>
    </row>
    <row r="9" spans="1:15" ht="12" thickBot="1">
      <c r="A9" s="180"/>
      <c r="B9" s="180"/>
      <c r="C9" s="90"/>
      <c r="D9" s="131"/>
      <c r="E9" s="471" t="str">
        <f>KIND_ACTIVITY</f>
        <v>Производство электрической и тепловой энергии в режиме комбинированной выработки</v>
      </c>
      <c r="F9" s="475"/>
      <c r="G9" s="475"/>
      <c r="H9" s="475"/>
      <c r="I9" s="472"/>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296</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431</v>
      </c>
      <c r="I13" s="247"/>
      <c r="J13" s="254"/>
      <c r="L13" s="137"/>
      <c r="M13" s="137"/>
      <c r="N13" s="137"/>
      <c r="O13" s="137"/>
    </row>
    <row r="14" spans="1:15" ht="14.25" customHeight="1">
      <c r="A14" s="180"/>
      <c r="B14" s="180"/>
      <c r="C14" s="145"/>
      <c r="D14" s="253"/>
      <c r="E14" s="246"/>
      <c r="F14" s="246"/>
      <c r="G14" s="246"/>
      <c r="H14" s="485"/>
      <c r="I14" s="485"/>
      <c r="J14" s="254"/>
      <c r="L14" s="137"/>
      <c r="M14" s="137"/>
      <c r="N14" s="137"/>
      <c r="O14" s="137"/>
    </row>
    <row r="15" spans="1:15" ht="14.25" customHeight="1">
      <c r="A15" s="180"/>
      <c r="B15" s="180"/>
      <c r="C15" s="145"/>
      <c r="D15" s="253"/>
      <c r="E15" s="246"/>
      <c r="F15" s="246"/>
      <c r="G15" s="246"/>
      <c r="H15" s="485"/>
      <c r="I15" s="485"/>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492" t="s">
        <v>432</v>
      </c>
      <c r="F18" s="492"/>
      <c r="G18" s="492"/>
      <c r="H18" s="492"/>
      <c r="I18" s="492"/>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482" t="s">
        <v>408</v>
      </c>
      <c r="F21" s="482"/>
      <c r="G21" s="482"/>
      <c r="H21" s="482"/>
      <c r="I21" s="482"/>
      <c r="J21" s="254"/>
      <c r="L21" s="137"/>
      <c r="M21" s="137"/>
      <c r="N21" s="137"/>
      <c r="O21" s="137"/>
    </row>
    <row r="22" spans="1:15" ht="14.25" customHeight="1">
      <c r="A22" s="180"/>
      <c r="B22" s="180"/>
      <c r="C22" s="145"/>
      <c r="D22" s="253"/>
      <c r="E22" s="485"/>
      <c r="F22" s="485"/>
      <c r="G22" s="485"/>
      <c r="H22" s="485"/>
      <c r="I22" s="485"/>
      <c r="J22" s="254"/>
      <c r="L22" s="137"/>
      <c r="M22" s="137"/>
      <c r="N22" s="137"/>
      <c r="O22" s="137"/>
    </row>
    <row r="23" spans="1:15" ht="14.25" customHeight="1">
      <c r="A23" s="180"/>
      <c r="B23" s="180"/>
      <c r="C23" s="145"/>
      <c r="D23" s="253"/>
      <c r="E23" s="485"/>
      <c r="F23" s="485"/>
      <c r="G23" s="485"/>
      <c r="H23" s="485"/>
      <c r="I23" s="485"/>
      <c r="J23" s="254"/>
      <c r="L23" s="137"/>
      <c r="M23" s="137"/>
      <c r="N23" s="137"/>
      <c r="O23" s="137"/>
    </row>
    <row r="24" spans="1:15" ht="14.25" customHeight="1">
      <c r="A24" s="180"/>
      <c r="B24" s="180"/>
      <c r="C24" s="145"/>
      <c r="D24" s="253"/>
      <c r="E24" s="485"/>
      <c r="F24" s="485"/>
      <c r="G24" s="485"/>
      <c r="H24" s="485"/>
      <c r="I24" s="485"/>
      <c r="J24" s="254"/>
      <c r="L24" s="137"/>
      <c r="M24" s="137"/>
      <c r="N24" s="137"/>
      <c r="O24" s="137"/>
    </row>
    <row r="25" spans="1:15" ht="14.25" customHeight="1">
      <c r="A25" s="180"/>
      <c r="B25" s="180"/>
      <c r="C25" s="145"/>
      <c r="D25" s="253"/>
      <c r="E25" s="485"/>
      <c r="F25" s="485"/>
      <c r="G25" s="485"/>
      <c r="H25" s="485"/>
      <c r="I25" s="485"/>
      <c r="J25" s="254"/>
      <c r="L25" s="137"/>
      <c r="M25" s="137"/>
      <c r="N25" s="137"/>
      <c r="O25" s="137"/>
    </row>
    <row r="26" spans="1:15" ht="14.25" customHeight="1">
      <c r="A26" s="180"/>
      <c r="B26" s="180"/>
      <c r="C26" s="145"/>
      <c r="D26" s="253"/>
      <c r="E26" s="485"/>
      <c r="F26" s="485"/>
      <c r="G26" s="485"/>
      <c r="H26" s="485"/>
      <c r="I26" s="485"/>
      <c r="J26" s="254"/>
      <c r="L26" s="137"/>
      <c r="M26" s="137"/>
      <c r="N26" s="137"/>
      <c r="O26" s="137"/>
    </row>
    <row r="27" spans="1:15" ht="31.5" customHeight="1">
      <c r="A27" s="180"/>
      <c r="B27" s="180"/>
      <c r="C27" s="145"/>
      <c r="D27" s="253"/>
      <c r="E27" s="488" t="s">
        <v>409</v>
      </c>
      <c r="F27" s="488"/>
      <c r="G27" s="488"/>
      <c r="H27" s="488"/>
      <c r="I27" s="488"/>
      <c r="J27" s="254"/>
      <c r="L27" s="137"/>
      <c r="M27" s="137"/>
      <c r="N27" s="137"/>
      <c r="O27" s="137"/>
    </row>
    <row r="28" spans="1:15" ht="11.25">
      <c r="A28" s="180"/>
      <c r="B28" s="180"/>
      <c r="C28" s="145"/>
      <c r="D28" s="253"/>
      <c r="E28" s="267"/>
      <c r="F28" s="267"/>
      <c r="G28" s="267"/>
      <c r="H28" s="267"/>
      <c r="I28" s="267"/>
      <c r="J28" s="254"/>
      <c r="L28" s="137"/>
      <c r="M28" s="137"/>
      <c r="N28" s="137"/>
      <c r="O28" s="137"/>
    </row>
    <row r="29" spans="1:15" ht="35.25" customHeight="1">
      <c r="A29" s="180"/>
      <c r="B29" s="180"/>
      <c r="C29" s="145"/>
      <c r="D29" s="253"/>
      <c r="E29" s="482" t="s">
        <v>410</v>
      </c>
      <c r="F29" s="482"/>
      <c r="G29" s="482"/>
      <c r="H29" s="482"/>
      <c r="I29" s="482"/>
      <c r="J29" s="254"/>
      <c r="L29" s="137"/>
      <c r="M29" s="137"/>
      <c r="N29" s="137"/>
      <c r="O29" s="137"/>
    </row>
    <row r="30" spans="1:15" ht="14.25" customHeight="1">
      <c r="A30" s="180"/>
      <c r="B30" s="180"/>
      <c r="C30" s="145"/>
      <c r="D30" s="253"/>
      <c r="E30" s="485"/>
      <c r="F30" s="485"/>
      <c r="G30" s="485"/>
      <c r="H30" s="485"/>
      <c r="I30" s="485"/>
      <c r="J30" s="254"/>
      <c r="L30" s="137"/>
      <c r="M30" s="137"/>
      <c r="N30" s="137"/>
      <c r="O30" s="137"/>
    </row>
    <row r="31" spans="1:15" ht="14.25" customHeight="1">
      <c r="A31" s="180"/>
      <c r="B31" s="180"/>
      <c r="C31" s="145"/>
      <c r="D31" s="253"/>
      <c r="E31" s="485"/>
      <c r="F31" s="485"/>
      <c r="G31" s="485"/>
      <c r="H31" s="485"/>
      <c r="I31" s="485"/>
      <c r="J31" s="254"/>
      <c r="L31" s="137"/>
      <c r="M31" s="137"/>
      <c r="N31" s="137"/>
      <c r="O31" s="137"/>
    </row>
    <row r="32" spans="1:15" ht="14.25" customHeight="1">
      <c r="A32" s="180"/>
      <c r="B32" s="180"/>
      <c r="C32" s="145"/>
      <c r="D32" s="253"/>
      <c r="E32" s="485"/>
      <c r="F32" s="485"/>
      <c r="G32" s="485"/>
      <c r="H32" s="485"/>
      <c r="I32" s="485"/>
      <c r="J32" s="254"/>
      <c r="L32" s="137"/>
      <c r="M32" s="137"/>
      <c r="N32" s="137"/>
      <c r="O32" s="137"/>
    </row>
    <row r="33" spans="1:15" ht="14.25" customHeight="1">
      <c r="A33" s="180"/>
      <c r="B33" s="180"/>
      <c r="C33" s="145"/>
      <c r="D33" s="253"/>
      <c r="E33" s="488" t="s">
        <v>411</v>
      </c>
      <c r="F33" s="488"/>
      <c r="G33" s="488"/>
      <c r="H33" s="488"/>
      <c r="I33" s="488"/>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482" t="s">
        <v>433</v>
      </c>
      <c r="F35" s="482"/>
      <c r="G35" s="482"/>
      <c r="H35" s="482"/>
      <c r="I35" s="482"/>
      <c r="J35" s="254"/>
      <c r="L35" s="137"/>
      <c r="M35" s="137"/>
      <c r="N35" s="137"/>
      <c r="O35" s="137"/>
    </row>
    <row r="36" spans="1:15" ht="14.25" customHeight="1">
      <c r="A36" s="180"/>
      <c r="B36" s="180"/>
      <c r="C36" s="145"/>
      <c r="D36" s="253"/>
      <c r="E36" s="485"/>
      <c r="F36" s="485"/>
      <c r="G36" s="485"/>
      <c r="H36" s="485"/>
      <c r="I36" s="485"/>
      <c r="J36" s="254"/>
      <c r="L36" s="137"/>
      <c r="M36" s="137"/>
      <c r="N36" s="137"/>
      <c r="O36" s="137"/>
    </row>
    <row r="37" spans="1:15" ht="14.25" customHeight="1">
      <c r="A37" s="180"/>
      <c r="B37" s="180"/>
      <c r="C37" s="145"/>
      <c r="D37" s="253"/>
      <c r="E37" s="485"/>
      <c r="F37" s="485"/>
      <c r="G37" s="485"/>
      <c r="H37" s="485"/>
      <c r="I37" s="485"/>
      <c r="J37" s="254"/>
      <c r="L37" s="137"/>
      <c r="M37" s="137"/>
      <c r="N37" s="137"/>
      <c r="O37" s="137"/>
    </row>
    <row r="38" spans="1:15" ht="14.25" customHeight="1">
      <c r="A38" s="180"/>
      <c r="B38" s="180"/>
      <c r="C38" s="145"/>
      <c r="D38" s="253"/>
      <c r="E38" s="485"/>
      <c r="F38" s="485"/>
      <c r="G38" s="485"/>
      <c r="H38" s="485"/>
      <c r="I38" s="485"/>
      <c r="J38" s="254"/>
      <c r="L38" s="137"/>
      <c r="M38" s="137"/>
      <c r="N38" s="137"/>
      <c r="O38" s="137"/>
    </row>
    <row r="39" spans="1:15" ht="14.25" customHeight="1">
      <c r="A39" s="180"/>
      <c r="B39" s="180"/>
      <c r="C39" s="145"/>
      <c r="D39" s="253"/>
      <c r="E39" s="488" t="s">
        <v>412</v>
      </c>
      <c r="F39" s="488"/>
      <c r="G39" s="488"/>
      <c r="H39" s="488"/>
      <c r="I39" s="488"/>
      <c r="J39" s="254"/>
      <c r="L39" s="137"/>
      <c r="M39" s="137"/>
      <c r="N39" s="137"/>
      <c r="O39" s="137"/>
    </row>
    <row r="40" spans="1:15" ht="14.25" customHeight="1">
      <c r="A40" s="180"/>
      <c r="B40" s="180"/>
      <c r="C40" s="145"/>
      <c r="D40" s="253"/>
      <c r="E40" s="267"/>
      <c r="F40" s="267"/>
      <c r="G40" s="267"/>
      <c r="H40" s="267"/>
      <c r="I40" s="267"/>
      <c r="J40" s="254"/>
      <c r="L40" s="137"/>
      <c r="M40" s="137"/>
      <c r="N40" s="137"/>
      <c r="O40" s="137"/>
    </row>
    <row r="41" spans="1:15" ht="14.25" customHeight="1">
      <c r="A41" s="180"/>
      <c r="B41" s="180"/>
      <c r="C41" s="145"/>
      <c r="D41" s="253"/>
      <c r="E41" s="482" t="s">
        <v>434</v>
      </c>
      <c r="F41" s="482"/>
      <c r="G41" s="482"/>
      <c r="H41" s="482"/>
      <c r="I41" s="482"/>
      <c r="J41" s="254"/>
      <c r="L41" s="137"/>
      <c r="M41" s="137"/>
      <c r="N41" s="137"/>
      <c r="O41" s="137"/>
    </row>
    <row r="42" spans="1:15" ht="14.25" customHeight="1">
      <c r="A42" s="180"/>
      <c r="B42" s="180"/>
      <c r="C42" s="145"/>
      <c r="D42" s="253"/>
      <c r="E42" s="485"/>
      <c r="F42" s="485"/>
      <c r="G42" s="485"/>
      <c r="H42" s="485"/>
      <c r="I42" s="485"/>
      <c r="J42" s="254"/>
      <c r="L42" s="137"/>
      <c r="M42" s="137"/>
      <c r="N42" s="137"/>
      <c r="O42" s="137"/>
    </row>
    <row r="43" spans="1:15" ht="14.25" customHeight="1">
      <c r="A43" s="180"/>
      <c r="B43" s="180"/>
      <c r="C43" s="145"/>
      <c r="D43" s="253"/>
      <c r="E43" s="485"/>
      <c r="F43" s="485"/>
      <c r="G43" s="485"/>
      <c r="H43" s="485"/>
      <c r="I43" s="485"/>
      <c r="J43" s="254"/>
      <c r="L43" s="137"/>
      <c r="M43" s="137"/>
      <c r="N43" s="137"/>
      <c r="O43" s="137"/>
    </row>
    <row r="44" spans="1:15" ht="14.25" customHeight="1">
      <c r="A44" s="180"/>
      <c r="B44" s="180"/>
      <c r="C44" s="145"/>
      <c r="D44" s="253"/>
      <c r="E44" s="268"/>
      <c r="F44" s="268"/>
      <c r="G44" s="268"/>
      <c r="H44" s="268"/>
      <c r="I44" s="268"/>
      <c r="J44" s="254"/>
      <c r="L44" s="137"/>
      <c r="M44" s="137"/>
      <c r="N44" s="137"/>
      <c r="O44" s="137"/>
    </row>
    <row r="45" spans="1:15" ht="14.25" customHeight="1">
      <c r="A45" s="180"/>
      <c r="B45" s="180"/>
      <c r="C45" s="145"/>
      <c r="D45" s="253"/>
      <c r="E45" s="485"/>
      <c r="F45" s="485"/>
      <c r="G45" s="485"/>
      <c r="H45" s="485"/>
      <c r="I45" s="485"/>
      <c r="J45" s="254"/>
      <c r="L45" s="137"/>
      <c r="M45" s="137"/>
      <c r="N45" s="137"/>
      <c r="O45" s="137"/>
    </row>
    <row r="46" spans="1:15" ht="23.25" customHeight="1">
      <c r="A46" s="180"/>
      <c r="B46" s="180"/>
      <c r="C46" s="145"/>
      <c r="D46" s="253"/>
      <c r="E46" s="491" t="s">
        <v>435</v>
      </c>
      <c r="F46" s="491"/>
      <c r="G46" s="491"/>
      <c r="H46" s="491"/>
      <c r="I46" s="491"/>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482" t="s">
        <v>436</v>
      </c>
      <c r="F48" s="482"/>
      <c r="G48" s="482"/>
      <c r="H48" s="482"/>
      <c r="I48" s="482"/>
      <c r="J48" s="254"/>
      <c r="L48" s="137"/>
      <c r="M48" s="137"/>
      <c r="N48" s="137"/>
      <c r="O48" s="137"/>
    </row>
    <row r="49" spans="1:15" ht="14.25" customHeight="1">
      <c r="A49" s="180"/>
      <c r="B49" s="180"/>
      <c r="C49" s="145"/>
      <c r="D49" s="253"/>
      <c r="E49" s="485"/>
      <c r="F49" s="485"/>
      <c r="G49" s="485"/>
      <c r="H49" s="485"/>
      <c r="I49" s="485"/>
      <c r="J49" s="254"/>
      <c r="L49" s="137"/>
      <c r="M49" s="137"/>
      <c r="N49" s="137"/>
      <c r="O49" s="137"/>
    </row>
    <row r="50" spans="1:15" ht="14.25" customHeight="1">
      <c r="A50" s="180"/>
      <c r="B50" s="180"/>
      <c r="C50" s="145"/>
      <c r="D50" s="253"/>
      <c r="E50" s="488" t="s">
        <v>437</v>
      </c>
      <c r="F50" s="488"/>
      <c r="G50" s="488"/>
      <c r="H50" s="488"/>
      <c r="I50" s="488"/>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489"/>
      <c r="F52" s="490" t="s">
        <v>413</v>
      </c>
      <c r="G52" s="487"/>
      <c r="H52" s="487"/>
      <c r="I52" s="487"/>
      <c r="J52" s="254"/>
      <c r="L52" s="137"/>
      <c r="M52" s="137"/>
      <c r="N52" s="137"/>
      <c r="O52" s="137"/>
    </row>
    <row r="53" spans="1:15" ht="14.25" customHeight="1">
      <c r="A53" s="180"/>
      <c r="B53" s="180"/>
      <c r="C53" s="145"/>
      <c r="D53" s="253"/>
      <c r="E53" s="489"/>
      <c r="F53" s="487" t="s">
        <v>414</v>
      </c>
      <c r="G53" s="487" t="s">
        <v>415</v>
      </c>
      <c r="H53" s="487" t="s">
        <v>416</v>
      </c>
      <c r="I53" s="269" t="s">
        <v>417</v>
      </c>
      <c r="J53" s="254"/>
      <c r="L53" s="137"/>
      <c r="M53" s="137"/>
      <c r="N53" s="137"/>
      <c r="O53" s="137"/>
    </row>
    <row r="54" spans="1:15" ht="14.25" customHeight="1">
      <c r="A54" s="180"/>
      <c r="B54" s="180"/>
      <c r="C54" s="145"/>
      <c r="D54" s="253"/>
      <c r="E54" s="489"/>
      <c r="F54" s="487"/>
      <c r="G54" s="487"/>
      <c r="H54" s="487"/>
      <c r="I54" s="240"/>
      <c r="J54" s="254"/>
      <c r="L54" s="137"/>
      <c r="M54" s="137"/>
      <c r="N54" s="137"/>
      <c r="O54" s="137"/>
    </row>
    <row r="55" spans="1:15" ht="14.25" customHeight="1">
      <c r="A55" s="180"/>
      <c r="B55" s="180"/>
      <c r="C55" s="145"/>
      <c r="D55" s="253"/>
      <c r="E55" s="489"/>
      <c r="F55" s="487"/>
      <c r="G55" s="487"/>
      <c r="H55" s="487"/>
      <c r="I55" s="269" t="s">
        <v>418</v>
      </c>
      <c r="J55" s="254"/>
      <c r="L55" s="137"/>
      <c r="M55" s="137"/>
      <c r="N55" s="137"/>
      <c r="O55" s="137"/>
    </row>
    <row r="56" spans="1:15" ht="14.25" customHeight="1">
      <c r="A56" s="180"/>
      <c r="B56" s="180"/>
      <c r="C56" s="145"/>
      <c r="D56" s="253"/>
      <c r="E56" s="275" t="s">
        <v>419</v>
      </c>
      <c r="F56" s="486"/>
      <c r="G56" s="487"/>
      <c r="H56" s="487"/>
      <c r="I56" s="487"/>
      <c r="J56" s="254"/>
      <c r="L56" s="137"/>
      <c r="M56" s="137"/>
      <c r="N56" s="137"/>
      <c r="O56" s="137"/>
    </row>
    <row r="57" spans="1:15" ht="14.25" customHeight="1">
      <c r="A57" s="180"/>
      <c r="B57" s="180"/>
      <c r="C57" s="145"/>
      <c r="D57" s="253"/>
      <c r="E57" s="270" t="s">
        <v>420</v>
      </c>
      <c r="F57" s="486"/>
      <c r="G57" s="487"/>
      <c r="H57" s="487"/>
      <c r="I57" s="487"/>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1"/>
      <c r="F59" s="269"/>
      <c r="G59" s="269"/>
      <c r="H59" s="269"/>
      <c r="I59" s="269"/>
      <c r="J59" s="254"/>
      <c r="L59" s="137"/>
      <c r="M59" s="137"/>
      <c r="N59" s="137"/>
      <c r="O59" s="137"/>
    </row>
    <row r="60" spans="1:15" ht="14.25" customHeight="1">
      <c r="A60" s="180"/>
      <c r="B60" s="180"/>
      <c r="C60" s="145"/>
      <c r="D60" s="253"/>
      <c r="E60" s="240"/>
      <c r="F60" s="240"/>
      <c r="G60" s="269"/>
      <c r="H60" s="269"/>
      <c r="I60" s="269"/>
      <c r="J60" s="254"/>
      <c r="L60" s="137"/>
      <c r="M60" s="137"/>
      <c r="N60" s="137"/>
      <c r="O60" s="137"/>
    </row>
    <row r="61" spans="1:15" ht="14.25" customHeight="1">
      <c r="A61" s="180"/>
      <c r="B61" s="180"/>
      <c r="C61" s="145"/>
      <c r="D61" s="253"/>
      <c r="E61" s="271"/>
      <c r="F61" s="269"/>
      <c r="G61" s="269"/>
      <c r="H61" s="269"/>
      <c r="I61" s="269"/>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482" t="s">
        <v>438</v>
      </c>
      <c r="F63" s="482"/>
      <c r="G63" s="482"/>
      <c r="H63" s="482"/>
      <c r="I63" s="482"/>
      <c r="J63" s="254"/>
      <c r="L63" s="137"/>
      <c r="M63" s="137"/>
      <c r="N63" s="137"/>
      <c r="O63" s="137"/>
    </row>
    <row r="64" spans="1:15" ht="11.25">
      <c r="A64" s="180"/>
      <c r="B64" s="180"/>
      <c r="C64" s="145"/>
      <c r="D64" s="253"/>
      <c r="E64" s="267"/>
      <c r="F64" s="267"/>
      <c r="G64" s="267"/>
      <c r="H64" s="267"/>
      <c r="I64" s="267"/>
      <c r="J64" s="254"/>
      <c r="L64" s="137"/>
      <c r="M64" s="137"/>
      <c r="N64" s="137"/>
      <c r="O64" s="137"/>
    </row>
    <row r="65" spans="1:15" ht="15" customHeight="1">
      <c r="A65" s="180"/>
      <c r="B65" s="180"/>
      <c r="C65" s="145"/>
      <c r="D65" s="253"/>
      <c r="E65" s="482" t="s">
        <v>421</v>
      </c>
      <c r="F65" s="482"/>
      <c r="G65" s="482"/>
      <c r="H65" s="482"/>
      <c r="I65" s="482"/>
      <c r="J65" s="254"/>
      <c r="L65" s="137"/>
      <c r="M65" s="137"/>
      <c r="N65" s="137"/>
      <c r="O65" s="137"/>
    </row>
    <row r="66" spans="1:15" ht="14.25" customHeight="1">
      <c r="A66" s="180"/>
      <c r="B66" s="180"/>
      <c r="C66" s="145"/>
      <c r="D66" s="253"/>
      <c r="E66" s="485"/>
      <c r="F66" s="485"/>
      <c r="G66" s="485"/>
      <c r="H66" s="485"/>
      <c r="I66" s="485"/>
      <c r="J66" s="254"/>
      <c r="L66" s="137"/>
      <c r="M66" s="137"/>
      <c r="N66" s="137"/>
      <c r="O66" s="137"/>
    </row>
    <row r="67" spans="1:15" ht="14.25" customHeight="1">
      <c r="A67" s="180"/>
      <c r="B67" s="180"/>
      <c r="C67" s="145"/>
      <c r="D67" s="253"/>
      <c r="E67" s="485"/>
      <c r="F67" s="485"/>
      <c r="G67" s="485"/>
      <c r="H67" s="485"/>
      <c r="I67" s="485"/>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482" t="s">
        <v>422</v>
      </c>
      <c r="F69" s="482"/>
      <c r="G69" s="482"/>
      <c r="H69" s="482"/>
      <c r="I69" s="482"/>
      <c r="J69" s="254"/>
      <c r="L69" s="137"/>
      <c r="M69" s="137"/>
      <c r="N69" s="137"/>
      <c r="O69" s="137"/>
    </row>
    <row r="70" spans="1:15" ht="14.25" customHeight="1">
      <c r="A70" s="180"/>
      <c r="B70" s="180"/>
      <c r="C70" s="145"/>
      <c r="D70" s="253"/>
      <c r="E70" s="482" t="s">
        <v>439</v>
      </c>
      <c r="F70" s="482"/>
      <c r="G70" s="482"/>
      <c r="H70" s="482"/>
      <c r="I70" s="482"/>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482" t="s">
        <v>423</v>
      </c>
      <c r="F72" s="482"/>
      <c r="G72" s="482"/>
      <c r="H72" s="482"/>
      <c r="I72" s="482"/>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482" t="s">
        <v>423</v>
      </c>
      <c r="F74" s="482"/>
      <c r="G74" s="482"/>
      <c r="H74" s="482"/>
      <c r="I74" s="482"/>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482" t="s">
        <v>440</v>
      </c>
      <c r="F76" s="482"/>
      <c r="G76" s="482"/>
      <c r="H76" s="482"/>
      <c r="I76" s="482"/>
      <c r="J76" s="254"/>
      <c r="L76" s="137"/>
      <c r="M76" s="137"/>
      <c r="N76" s="137"/>
      <c r="O76" s="137"/>
    </row>
    <row r="77" spans="1:15" ht="14.25" customHeight="1">
      <c r="A77" s="180"/>
      <c r="B77" s="180"/>
      <c r="C77" s="145"/>
      <c r="D77" s="253"/>
      <c r="E77" s="483" t="s">
        <v>441</v>
      </c>
      <c r="F77" s="483"/>
      <c r="G77" s="483"/>
      <c r="H77" s="483"/>
      <c r="I77" s="483"/>
      <c r="J77" s="254"/>
      <c r="L77" s="137"/>
      <c r="M77" s="137"/>
      <c r="N77" s="137"/>
      <c r="O77" s="137"/>
    </row>
    <row r="78" spans="1:15" s="56" customFormat="1" ht="14.25" customHeight="1">
      <c r="A78" s="180"/>
      <c r="B78" s="180"/>
      <c r="C78" s="145"/>
      <c r="D78" s="253"/>
      <c r="E78" s="246"/>
      <c r="F78" s="246"/>
      <c r="G78" s="246"/>
      <c r="H78" s="246"/>
      <c r="I78" s="247"/>
      <c r="J78" s="254"/>
      <c r="L78" s="273"/>
      <c r="M78" s="273"/>
      <c r="N78" s="273"/>
      <c r="O78" s="273"/>
    </row>
    <row r="79" spans="1:15" s="56" customFormat="1" ht="14.25" customHeight="1">
      <c r="A79" s="180"/>
      <c r="B79" s="180"/>
      <c r="C79" s="145"/>
      <c r="D79" s="253"/>
      <c r="E79" s="484" t="s">
        <v>424</v>
      </c>
      <c r="F79" s="484"/>
      <c r="G79" s="484"/>
      <c r="H79" s="484"/>
      <c r="I79" s="484"/>
      <c r="J79" s="254"/>
      <c r="L79" s="273"/>
      <c r="M79" s="273"/>
      <c r="N79" s="273"/>
      <c r="O79" s="273"/>
    </row>
    <row r="80" spans="1:15" s="56" customFormat="1" ht="14.25" customHeight="1">
      <c r="A80" s="180"/>
      <c r="B80" s="180"/>
      <c r="C80" s="145"/>
      <c r="D80" s="253"/>
      <c r="F80" s="246"/>
      <c r="G80" s="246"/>
      <c r="H80" s="246"/>
      <c r="I80" s="247"/>
      <c r="J80" s="254"/>
      <c r="L80" s="273"/>
      <c r="M80" s="273"/>
      <c r="N80" s="273"/>
      <c r="O80" s="273"/>
    </row>
    <row r="81" spans="1:15" s="56" customFormat="1" ht="22.5" customHeight="1">
      <c r="A81" s="180"/>
      <c r="B81" s="180"/>
      <c r="C81" s="145"/>
      <c r="D81" s="253"/>
      <c r="E81" s="478" t="s">
        <v>449</v>
      </c>
      <c r="F81" s="478"/>
      <c r="G81" s="478"/>
      <c r="H81" s="478"/>
      <c r="I81" s="478"/>
      <c r="J81" s="254"/>
      <c r="L81" s="273"/>
      <c r="M81" s="273"/>
      <c r="N81" s="273"/>
      <c r="O81" s="273"/>
    </row>
    <row r="82" spans="1:15" s="56" customFormat="1" ht="22.5" customHeight="1">
      <c r="A82" s="180"/>
      <c r="B82" s="180"/>
      <c r="C82" s="145"/>
      <c r="D82" s="253"/>
      <c r="E82" s="477" t="s">
        <v>450</v>
      </c>
      <c r="F82" s="478"/>
      <c r="G82" s="478"/>
      <c r="H82" s="478"/>
      <c r="I82" s="478"/>
      <c r="J82" s="254"/>
      <c r="L82" s="273"/>
      <c r="M82" s="273"/>
      <c r="N82" s="273"/>
      <c r="O82" s="273"/>
    </row>
    <row r="83" spans="1:15" s="56" customFormat="1" ht="22.5" customHeight="1">
      <c r="A83" s="180"/>
      <c r="B83" s="180"/>
      <c r="C83" s="145"/>
      <c r="D83" s="253"/>
      <c r="E83" s="477" t="s">
        <v>448</v>
      </c>
      <c r="F83" s="478"/>
      <c r="G83" s="478"/>
      <c r="H83" s="478"/>
      <c r="I83" s="478"/>
      <c r="J83" s="254"/>
      <c r="L83" s="273"/>
      <c r="M83" s="273"/>
      <c r="N83" s="273"/>
      <c r="O83" s="273"/>
    </row>
    <row r="84" spans="1:15" s="56" customFormat="1" ht="22.5" customHeight="1">
      <c r="A84" s="180"/>
      <c r="B84" s="180"/>
      <c r="C84" s="145"/>
      <c r="D84" s="253"/>
      <c r="E84" s="478" t="s">
        <v>445</v>
      </c>
      <c r="F84" s="478"/>
      <c r="G84" s="478"/>
      <c r="H84" s="478"/>
      <c r="I84" s="478"/>
      <c r="J84" s="254"/>
      <c r="L84" s="273"/>
      <c r="M84" s="273"/>
      <c r="N84" s="273"/>
      <c r="O84" s="273"/>
    </row>
    <row r="85" spans="1:15" s="56" customFormat="1" ht="22.5" customHeight="1">
      <c r="A85" s="180"/>
      <c r="B85" s="180"/>
      <c r="C85" s="145"/>
      <c r="D85" s="253"/>
      <c r="E85" s="478" t="s">
        <v>446</v>
      </c>
      <c r="F85" s="478"/>
      <c r="G85" s="478"/>
      <c r="H85" s="478"/>
      <c r="I85" s="478"/>
      <c r="J85" s="254"/>
      <c r="L85" s="273"/>
      <c r="M85" s="273"/>
      <c r="N85" s="273"/>
      <c r="O85" s="273"/>
    </row>
    <row r="86" spans="1:15" s="56" customFormat="1" ht="22.5" customHeight="1">
      <c r="A86" s="180"/>
      <c r="B86" s="180"/>
      <c r="C86" s="145"/>
      <c r="D86" s="253"/>
      <c r="E86" s="477" t="s">
        <v>451</v>
      </c>
      <c r="F86" s="478"/>
      <c r="G86" s="478"/>
      <c r="H86" s="478"/>
      <c r="I86" s="478"/>
      <c r="J86" s="254"/>
      <c r="L86" s="273"/>
      <c r="M86" s="273"/>
      <c r="N86" s="273"/>
      <c r="O86" s="273"/>
    </row>
    <row r="87" spans="1:15" s="56" customFormat="1" ht="22.5" customHeight="1">
      <c r="A87" s="180"/>
      <c r="B87" s="180"/>
      <c r="C87" s="145"/>
      <c r="D87" s="253"/>
      <c r="E87" s="477" t="s">
        <v>452</v>
      </c>
      <c r="F87" s="478"/>
      <c r="G87" s="478"/>
      <c r="H87" s="478"/>
      <c r="I87" s="478"/>
      <c r="J87" s="254"/>
      <c r="L87" s="273"/>
      <c r="M87" s="273"/>
      <c r="N87" s="273"/>
      <c r="O87" s="273"/>
    </row>
    <row r="88" spans="1:15" s="56" customFormat="1" ht="22.5" customHeight="1">
      <c r="A88" s="180"/>
      <c r="B88" s="180"/>
      <c r="C88" s="145"/>
      <c r="D88" s="253"/>
      <c r="E88" s="477" t="s">
        <v>453</v>
      </c>
      <c r="F88" s="478"/>
      <c r="G88" s="478"/>
      <c r="H88" s="478"/>
      <c r="I88" s="478"/>
      <c r="J88" s="254"/>
      <c r="L88" s="273"/>
      <c r="M88" s="273"/>
      <c r="N88" s="273"/>
      <c r="O88" s="273"/>
    </row>
    <row r="89" spans="1:15" s="56" customFormat="1" ht="22.5" customHeight="1">
      <c r="A89" s="180"/>
      <c r="B89" s="180"/>
      <c r="C89" s="145"/>
      <c r="D89" s="253"/>
      <c r="E89" s="477" t="s">
        <v>454</v>
      </c>
      <c r="F89" s="478"/>
      <c r="G89" s="478"/>
      <c r="H89" s="478"/>
      <c r="I89" s="478"/>
      <c r="J89" s="254"/>
      <c r="L89" s="273"/>
      <c r="M89" s="273"/>
      <c r="N89" s="273"/>
      <c r="O89" s="273"/>
    </row>
    <row r="90" spans="1:15" ht="22.5" customHeight="1">
      <c r="A90" s="180"/>
      <c r="B90" s="180"/>
      <c r="C90" s="145"/>
      <c r="D90" s="253"/>
      <c r="E90" s="477" t="s">
        <v>455</v>
      </c>
      <c r="F90" s="478"/>
      <c r="G90" s="478"/>
      <c r="H90" s="478"/>
      <c r="I90" s="478"/>
      <c r="J90" s="254"/>
      <c r="L90" s="137"/>
      <c r="M90" s="137"/>
      <c r="N90" s="137"/>
      <c r="O90" s="137"/>
    </row>
    <row r="91" spans="1:15" ht="22.5" customHeight="1">
      <c r="A91" s="180"/>
      <c r="B91" s="180"/>
      <c r="C91" s="145"/>
      <c r="D91" s="253"/>
      <c r="E91" s="477" t="s">
        <v>456</v>
      </c>
      <c r="F91" s="478"/>
      <c r="G91" s="478"/>
      <c r="H91" s="478"/>
      <c r="I91" s="478"/>
      <c r="J91" s="254"/>
      <c r="L91" s="137"/>
      <c r="M91" s="137"/>
      <c r="N91" s="137"/>
      <c r="O91" s="137"/>
    </row>
    <row r="92" spans="1:15" ht="22.5" customHeight="1">
      <c r="A92" s="180"/>
      <c r="B92" s="180"/>
      <c r="C92" s="145"/>
      <c r="D92" s="253"/>
      <c r="E92" s="276"/>
      <c r="F92" s="272"/>
      <c r="G92" s="272"/>
      <c r="H92" s="272"/>
      <c r="I92" s="272"/>
      <c r="J92" s="254"/>
      <c r="L92" s="137"/>
      <c r="M92" s="137"/>
      <c r="N92" s="137"/>
      <c r="O92" s="137"/>
    </row>
    <row r="93" spans="1:15" ht="14.25" customHeight="1">
      <c r="A93" s="180"/>
      <c r="B93" s="180"/>
      <c r="C93" s="145"/>
      <c r="D93" s="248"/>
      <c r="E93" s="479" t="s">
        <v>425</v>
      </c>
      <c r="F93" s="479"/>
      <c r="G93" s="479"/>
      <c r="H93" s="479"/>
      <c r="I93" s="479"/>
      <c r="J93" s="251"/>
      <c r="L93" s="137"/>
      <c r="M93" s="137"/>
      <c r="N93" s="137"/>
      <c r="O93" s="137"/>
    </row>
    <row r="94" spans="1:15" ht="14.25" customHeight="1">
      <c r="A94" s="180"/>
      <c r="B94" s="180"/>
      <c r="C94" s="145"/>
      <c r="D94" s="248"/>
      <c r="E94" s="481" t="s">
        <v>442</v>
      </c>
      <c r="F94" s="481"/>
      <c r="G94" s="481"/>
      <c r="H94" s="481"/>
      <c r="I94" s="481"/>
      <c r="J94" s="251"/>
      <c r="L94" s="137"/>
      <c r="M94" s="137"/>
      <c r="N94" s="137"/>
      <c r="O94" s="137"/>
    </row>
    <row r="95" spans="1:15" s="56" customFormat="1" ht="14.25" customHeight="1">
      <c r="A95" s="180"/>
      <c r="B95" s="180"/>
      <c r="C95" s="145"/>
      <c r="D95" s="253"/>
      <c r="E95" s="56" t="s">
        <v>426</v>
      </c>
      <c r="F95" s="246"/>
      <c r="G95" s="246"/>
      <c r="H95" s="246"/>
      <c r="I95" s="247"/>
      <c r="J95" s="254"/>
      <c r="L95" s="273"/>
      <c r="M95" s="273"/>
      <c r="N95" s="273"/>
      <c r="O95" s="273"/>
    </row>
    <row r="96" spans="1:15" s="56" customFormat="1" ht="14.25" customHeight="1">
      <c r="A96" s="180"/>
      <c r="B96" s="180"/>
      <c r="C96" s="145"/>
      <c r="D96" s="253"/>
      <c r="F96" s="246"/>
      <c r="G96" s="246"/>
      <c r="H96" s="246"/>
      <c r="I96" s="247"/>
      <c r="J96" s="254"/>
      <c r="L96" s="273"/>
      <c r="M96" s="273"/>
      <c r="N96" s="273"/>
      <c r="O96" s="273"/>
    </row>
    <row r="97" spans="1:15" s="56" customFormat="1" ht="14.25" customHeight="1">
      <c r="A97" s="180"/>
      <c r="B97" s="180"/>
      <c r="C97" s="145"/>
      <c r="D97" s="253"/>
      <c r="E97" s="274" t="s">
        <v>427</v>
      </c>
      <c r="F97" s="246"/>
      <c r="G97" s="246"/>
      <c r="H97" s="246"/>
      <c r="I97" s="247"/>
      <c r="J97" s="254"/>
      <c r="L97" s="273"/>
      <c r="M97" s="273"/>
      <c r="N97" s="273"/>
      <c r="O97" s="273"/>
    </row>
    <row r="98" spans="1:15" s="56" customFormat="1" ht="14.25" customHeight="1">
      <c r="A98" s="180"/>
      <c r="B98" s="180"/>
      <c r="C98" s="145"/>
      <c r="D98" s="253"/>
      <c r="F98" s="246"/>
      <c r="G98" s="246"/>
      <c r="H98" s="246"/>
      <c r="I98" s="247"/>
      <c r="J98" s="254"/>
      <c r="L98" s="273"/>
      <c r="M98" s="273"/>
      <c r="N98" s="273"/>
      <c r="O98" s="273"/>
    </row>
    <row r="99" spans="1:15" s="56" customFormat="1" ht="14.25" customHeight="1">
      <c r="A99" s="180"/>
      <c r="B99" s="180"/>
      <c r="C99" s="145"/>
      <c r="D99" s="253"/>
      <c r="E99" s="479" t="s">
        <v>428</v>
      </c>
      <c r="F99" s="479"/>
      <c r="G99" s="479"/>
      <c r="H99" s="479"/>
      <c r="I99" s="479"/>
      <c r="J99" s="254"/>
      <c r="L99" s="273"/>
      <c r="M99" s="273"/>
      <c r="N99" s="273"/>
      <c r="O99" s="273"/>
    </row>
    <row r="100" spans="1:15" ht="14.25" customHeight="1">
      <c r="A100" s="180"/>
      <c r="B100" s="180"/>
      <c r="C100" s="145"/>
      <c r="D100" s="248"/>
      <c r="E100" s="480" t="s">
        <v>443</v>
      </c>
      <c r="F100" s="480"/>
      <c r="G100" s="480"/>
      <c r="H100" s="480"/>
      <c r="I100" s="480"/>
      <c r="J100" s="251"/>
      <c r="L100" s="137"/>
      <c r="M100" s="137"/>
      <c r="N100" s="137"/>
      <c r="O100" s="137"/>
    </row>
    <row r="101" spans="1:15" s="56" customFormat="1" ht="14.25" customHeight="1">
      <c r="A101" s="180"/>
      <c r="B101" s="180"/>
      <c r="C101" s="145"/>
      <c r="D101" s="253"/>
      <c r="F101" s="246"/>
      <c r="G101" s="246"/>
      <c r="H101" s="246"/>
      <c r="I101" s="247"/>
      <c r="J101" s="254"/>
      <c r="L101" s="273"/>
      <c r="M101" s="273"/>
      <c r="N101" s="273"/>
      <c r="O101" s="273"/>
    </row>
    <row r="102" spans="1:15" s="56" customFormat="1" ht="14.25" customHeight="1">
      <c r="A102" s="180"/>
      <c r="B102" s="180"/>
      <c r="C102" s="145"/>
      <c r="D102" s="253"/>
      <c r="F102" s="246"/>
      <c r="G102" s="246"/>
      <c r="H102" s="246"/>
      <c r="I102" s="247"/>
      <c r="J102" s="254"/>
      <c r="L102" s="273"/>
      <c r="M102" s="273"/>
      <c r="N102" s="273"/>
      <c r="O102" s="273"/>
    </row>
    <row r="103" spans="1:15" s="56" customFormat="1" ht="14.25" customHeight="1">
      <c r="A103" s="180"/>
      <c r="B103" s="180"/>
      <c r="C103" s="145"/>
      <c r="D103" s="253"/>
      <c r="F103" s="246"/>
      <c r="G103" s="246"/>
      <c r="H103" s="246"/>
      <c r="I103" s="247"/>
      <c r="J103" s="254"/>
      <c r="L103" s="273"/>
      <c r="M103" s="273"/>
      <c r="N103" s="273"/>
      <c r="O103" s="273"/>
    </row>
    <row r="104" spans="1:15" s="56" customFormat="1" ht="14.25" customHeight="1">
      <c r="A104" s="180"/>
      <c r="B104" s="180"/>
      <c r="C104" s="145"/>
      <c r="D104" s="253"/>
      <c r="F104" s="246"/>
      <c r="G104" s="246"/>
      <c r="H104" s="246"/>
      <c r="I104" s="247"/>
      <c r="J104" s="254"/>
      <c r="L104" s="273"/>
      <c r="M104" s="273"/>
      <c r="N104" s="273"/>
      <c r="O104" s="273"/>
    </row>
    <row r="105" spans="1:15" s="56" customFormat="1" ht="14.25" customHeight="1">
      <c r="A105" s="180"/>
      <c r="B105" s="180"/>
      <c r="C105" s="145"/>
      <c r="D105" s="253"/>
      <c r="E105" s="56" t="s">
        <v>429</v>
      </c>
      <c r="F105" s="246"/>
      <c r="G105" s="246"/>
      <c r="H105" s="246"/>
      <c r="I105" s="247"/>
      <c r="J105" s="254"/>
      <c r="L105" s="273"/>
      <c r="M105" s="273"/>
      <c r="N105" s="273"/>
      <c r="O105" s="273"/>
    </row>
    <row r="106" spans="1:15" s="56" customFormat="1" ht="14.25" customHeight="1">
      <c r="A106" s="180"/>
      <c r="B106" s="180"/>
      <c r="C106" s="145"/>
      <c r="D106" s="253"/>
      <c r="F106" s="246"/>
      <c r="G106" s="246"/>
      <c r="H106" s="246"/>
      <c r="I106" s="247"/>
      <c r="J106" s="254"/>
      <c r="L106" s="273"/>
      <c r="M106" s="273"/>
      <c r="N106" s="273"/>
      <c r="O106" s="273"/>
    </row>
    <row r="107" spans="1:15" s="56" customFormat="1" ht="14.25" customHeight="1">
      <c r="A107" s="180"/>
      <c r="B107" s="180"/>
      <c r="C107" s="145"/>
      <c r="D107" s="253"/>
      <c r="E107" s="56" t="s">
        <v>430</v>
      </c>
      <c r="F107" s="246"/>
      <c r="G107" s="246"/>
      <c r="H107" s="246"/>
      <c r="I107" s="247"/>
      <c r="J107" s="254"/>
      <c r="L107" s="273"/>
      <c r="M107" s="273"/>
      <c r="N107" s="273"/>
      <c r="O107" s="273"/>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529</v>
      </c>
      <c r="E2" s="12">
        <v>26422494</v>
      </c>
    </row>
    <row r="3" spans="1:5" ht="33.75">
      <c r="A3" s="29" t="s">
        <v>69</v>
      </c>
      <c r="B3" s="29" t="s">
        <v>70</v>
      </c>
      <c r="C3" s="29" t="s">
        <v>34</v>
      </c>
      <c r="D3" s="44" t="s">
        <v>530</v>
      </c>
      <c r="E3" s="12">
        <v>26361126</v>
      </c>
    </row>
    <row r="4" spans="1:5" ht="33.75">
      <c r="A4" s="29" t="s">
        <v>71</v>
      </c>
      <c r="B4" s="29" t="s">
        <v>72</v>
      </c>
      <c r="C4" s="29" t="s">
        <v>52</v>
      </c>
      <c r="D4" s="44" t="s">
        <v>531</v>
      </c>
      <c r="E4" s="12">
        <v>26641633</v>
      </c>
    </row>
    <row r="5" spans="1:5" ht="22.5">
      <c r="A5" s="29" t="s">
        <v>512</v>
      </c>
      <c r="B5" s="29" t="s">
        <v>532</v>
      </c>
      <c r="C5" s="29" t="s">
        <v>38</v>
      </c>
      <c r="D5" s="44" t="s">
        <v>105</v>
      </c>
      <c r="E5" s="12">
        <v>28427903</v>
      </c>
    </row>
    <row r="6" spans="1:5" ht="22.5">
      <c r="A6" s="29" t="s">
        <v>352</v>
      </c>
      <c r="B6" s="29" t="s">
        <v>533</v>
      </c>
      <c r="C6" s="29" t="s">
        <v>38</v>
      </c>
      <c r="D6" s="44" t="s">
        <v>534</v>
      </c>
      <c r="E6" s="12">
        <v>28274316</v>
      </c>
    </row>
    <row r="7" spans="1:5" ht="33.75">
      <c r="A7" s="29" t="s">
        <v>118</v>
      </c>
      <c r="B7" s="29" t="s">
        <v>119</v>
      </c>
      <c r="C7" s="29" t="s">
        <v>120</v>
      </c>
      <c r="D7" s="44" t="s">
        <v>535</v>
      </c>
      <c r="E7" s="12">
        <v>26361120</v>
      </c>
    </row>
    <row r="8" spans="1:5" ht="22.5">
      <c r="A8" s="29" t="s">
        <v>536</v>
      </c>
      <c r="B8" s="29" t="s">
        <v>537</v>
      </c>
      <c r="C8" s="29" t="s">
        <v>51</v>
      </c>
      <c r="D8" s="44" t="s">
        <v>538</v>
      </c>
      <c r="E8" s="12">
        <v>28491236</v>
      </c>
    </row>
    <row r="9" spans="1:5" ht="22.5">
      <c r="A9" s="29" t="s">
        <v>516</v>
      </c>
      <c r="B9" s="29" t="s">
        <v>539</v>
      </c>
      <c r="C9" s="29" t="s">
        <v>540</v>
      </c>
      <c r="D9" s="44" t="s">
        <v>105</v>
      </c>
      <c r="E9" s="12">
        <v>28450115</v>
      </c>
    </row>
    <row r="10" spans="1:5" ht="22.5">
      <c r="A10" s="29" t="s">
        <v>73</v>
      </c>
      <c r="B10" s="29" t="s">
        <v>106</v>
      </c>
      <c r="C10" s="29" t="s">
        <v>43</v>
      </c>
      <c r="D10" s="44" t="s">
        <v>104</v>
      </c>
      <c r="E10" s="12">
        <v>26361096</v>
      </c>
    </row>
    <row r="11" spans="1:5" ht="22.5">
      <c r="A11" s="29" t="s">
        <v>232</v>
      </c>
      <c r="B11" s="29" t="s">
        <v>541</v>
      </c>
      <c r="C11" s="29" t="s">
        <v>38</v>
      </c>
      <c r="D11" s="44" t="s">
        <v>511</v>
      </c>
      <c r="E11" s="12">
        <v>28042409</v>
      </c>
    </row>
    <row r="12" spans="1:5" ht="45">
      <c r="A12" s="29" t="s">
        <v>74</v>
      </c>
      <c r="B12" s="29" t="s">
        <v>107</v>
      </c>
      <c r="C12" s="29" t="s">
        <v>52</v>
      </c>
      <c r="D12" s="44" t="s">
        <v>542</v>
      </c>
      <c r="E12" s="12">
        <v>26361104</v>
      </c>
    </row>
    <row r="13" spans="1:5" ht="22.5">
      <c r="A13" s="29" t="s">
        <v>233</v>
      </c>
      <c r="B13" s="29" t="s">
        <v>543</v>
      </c>
      <c r="C13" s="29" t="s">
        <v>43</v>
      </c>
      <c r="D13" s="44" t="s">
        <v>104</v>
      </c>
      <c r="E13" s="12">
        <v>28042511</v>
      </c>
    </row>
    <row r="14" spans="1:5" ht="22.5">
      <c r="A14" s="29" t="s">
        <v>140</v>
      </c>
      <c r="B14" s="29" t="s">
        <v>544</v>
      </c>
      <c r="C14" s="29" t="s">
        <v>65</v>
      </c>
      <c r="D14" s="44" t="s">
        <v>105</v>
      </c>
      <c r="E14" s="12">
        <v>27823351</v>
      </c>
    </row>
    <row r="15" spans="1:5" ht="22.5">
      <c r="A15" s="29" t="s">
        <v>545</v>
      </c>
      <c r="B15" s="29" t="s">
        <v>546</v>
      </c>
      <c r="C15" s="29" t="s">
        <v>38</v>
      </c>
      <c r="D15" s="44" t="s">
        <v>105</v>
      </c>
      <c r="E15" s="12">
        <v>28794896</v>
      </c>
    </row>
    <row r="16" spans="1:5" ht="22.5">
      <c r="A16" s="29" t="s">
        <v>141</v>
      </c>
      <c r="B16" s="29" t="s">
        <v>547</v>
      </c>
      <c r="C16" s="29" t="s">
        <v>38</v>
      </c>
      <c r="D16" s="44" t="s">
        <v>105</v>
      </c>
      <c r="E16" s="12">
        <v>27812407</v>
      </c>
    </row>
    <row r="17" spans="1:5" ht="22.5">
      <c r="A17" s="29" t="s">
        <v>548</v>
      </c>
      <c r="B17" s="29" t="s">
        <v>549</v>
      </c>
      <c r="C17" s="29" t="s">
        <v>109</v>
      </c>
      <c r="D17" s="44" t="s">
        <v>104</v>
      </c>
      <c r="E17" s="12">
        <v>28493183</v>
      </c>
    </row>
    <row r="18" spans="1:5" ht="22.5">
      <c r="A18" s="29" t="s">
        <v>75</v>
      </c>
      <c r="B18" s="29" t="s">
        <v>108</v>
      </c>
      <c r="C18" s="29" t="s">
        <v>109</v>
      </c>
      <c r="D18" s="44" t="s">
        <v>534</v>
      </c>
      <c r="E18" s="12">
        <v>26422368</v>
      </c>
    </row>
    <row r="19" spans="1:5" ht="22.5">
      <c r="A19" s="29" t="s">
        <v>260</v>
      </c>
      <c r="B19" s="29" t="s">
        <v>550</v>
      </c>
      <c r="C19" s="29" t="s">
        <v>551</v>
      </c>
      <c r="D19" s="44" t="s">
        <v>552</v>
      </c>
      <c r="E19" s="12">
        <v>28155081</v>
      </c>
    </row>
    <row r="20" spans="1:5" ht="22.5">
      <c r="A20" s="29" t="s">
        <v>234</v>
      </c>
      <c r="B20" s="29" t="s">
        <v>553</v>
      </c>
      <c r="C20" s="29" t="s">
        <v>52</v>
      </c>
      <c r="D20" s="44" t="s">
        <v>105</v>
      </c>
      <c r="E20" s="12">
        <v>28042468</v>
      </c>
    </row>
    <row r="21" spans="1:5" ht="22.5">
      <c r="A21" s="29" t="s">
        <v>76</v>
      </c>
      <c r="B21" s="29" t="s">
        <v>110</v>
      </c>
      <c r="C21" s="29" t="s">
        <v>111</v>
      </c>
      <c r="D21" s="44" t="s">
        <v>104</v>
      </c>
      <c r="E21" s="12">
        <v>26597721</v>
      </c>
    </row>
    <row r="22" spans="1:5" ht="22.5">
      <c r="A22" s="29" t="s">
        <v>250</v>
      </c>
      <c r="B22" s="29" t="s">
        <v>554</v>
      </c>
      <c r="C22" s="29" t="s">
        <v>555</v>
      </c>
      <c r="D22" s="44" t="s">
        <v>511</v>
      </c>
      <c r="E22" s="12">
        <v>28072594</v>
      </c>
    </row>
    <row r="23" spans="1:5" ht="22.5">
      <c r="A23" s="29" t="s">
        <v>235</v>
      </c>
      <c r="B23" s="29" t="s">
        <v>556</v>
      </c>
      <c r="C23" s="29" t="s">
        <v>49</v>
      </c>
      <c r="D23" s="44" t="s">
        <v>104</v>
      </c>
      <c r="E23" s="12">
        <v>28042569</v>
      </c>
    </row>
    <row r="24" spans="1:5" ht="22.5">
      <c r="A24" s="29" t="s">
        <v>77</v>
      </c>
      <c r="B24" s="29" t="s">
        <v>112</v>
      </c>
      <c r="C24" s="29" t="s">
        <v>56</v>
      </c>
      <c r="D24" s="44" t="s">
        <v>104</v>
      </c>
      <c r="E24" s="12">
        <v>26533889</v>
      </c>
    </row>
    <row r="25" spans="1:5" ht="22.5">
      <c r="A25" s="29" t="s">
        <v>228</v>
      </c>
      <c r="B25" s="29" t="s">
        <v>557</v>
      </c>
      <c r="C25" s="29" t="s">
        <v>117</v>
      </c>
      <c r="D25" s="44" t="s">
        <v>104</v>
      </c>
      <c r="E25" s="12">
        <v>27997575</v>
      </c>
    </row>
    <row r="26" spans="1:5" ht="22.5">
      <c r="A26" s="29" t="s">
        <v>249</v>
      </c>
      <c r="B26" s="29" t="s">
        <v>558</v>
      </c>
      <c r="C26" s="29" t="s">
        <v>51</v>
      </c>
      <c r="D26" s="44" t="s">
        <v>105</v>
      </c>
      <c r="E26" s="12">
        <v>28135540</v>
      </c>
    </row>
    <row r="27" spans="1:5" ht="22.5">
      <c r="A27" s="29" t="s">
        <v>121</v>
      </c>
      <c r="B27" s="29" t="s">
        <v>122</v>
      </c>
      <c r="C27" s="29" t="s">
        <v>60</v>
      </c>
      <c r="D27" s="44" t="s">
        <v>498</v>
      </c>
      <c r="E27" s="12">
        <v>26361116</v>
      </c>
    </row>
    <row r="28" spans="1:5" ht="22.5">
      <c r="A28" s="29" t="s">
        <v>236</v>
      </c>
      <c r="B28" s="29" t="s">
        <v>559</v>
      </c>
      <c r="C28" s="29" t="s">
        <v>49</v>
      </c>
      <c r="D28" s="44" t="s">
        <v>105</v>
      </c>
      <c r="E28" s="12">
        <v>28042547</v>
      </c>
    </row>
    <row r="29" spans="1:5" ht="22.5">
      <c r="A29" s="29" t="s">
        <v>124</v>
      </c>
      <c r="B29" s="29" t="s">
        <v>125</v>
      </c>
      <c r="C29" s="29" t="s">
        <v>68</v>
      </c>
      <c r="D29" s="44" t="s">
        <v>498</v>
      </c>
      <c r="E29" s="12">
        <v>26361098</v>
      </c>
    </row>
    <row r="30" spans="1:5" ht="11.25">
      <c r="A30" s="29" t="s">
        <v>216</v>
      </c>
      <c r="B30" s="29" t="s">
        <v>217</v>
      </c>
      <c r="C30" s="29" t="s">
        <v>40</v>
      </c>
      <c r="D30" s="44" t="s">
        <v>131</v>
      </c>
      <c r="E30" s="12">
        <v>26555694</v>
      </c>
    </row>
    <row r="31" spans="1:5" ht="45">
      <c r="A31" s="29" t="s">
        <v>78</v>
      </c>
      <c r="B31" s="29" t="s">
        <v>113</v>
      </c>
      <c r="C31" s="29" t="s">
        <v>109</v>
      </c>
      <c r="D31" s="44" t="s">
        <v>560</v>
      </c>
      <c r="E31" s="12">
        <v>27114822</v>
      </c>
    </row>
    <row r="32" spans="1:5" ht="22.5">
      <c r="A32" s="29" t="s">
        <v>521</v>
      </c>
      <c r="B32" s="29" t="s">
        <v>561</v>
      </c>
      <c r="C32" s="29" t="s">
        <v>49</v>
      </c>
      <c r="D32" s="44" t="s">
        <v>105</v>
      </c>
      <c r="E32" s="12">
        <v>28458587</v>
      </c>
    </row>
    <row r="33" spans="1:4" ht="22.5">
      <c r="A33" s="29" t="s">
        <v>370</v>
      </c>
      <c r="B33" s="29" t="s">
        <v>562</v>
      </c>
      <c r="C33" s="29" t="s">
        <v>60</v>
      </c>
      <c r="D33" s="44" t="s">
        <v>563</v>
      </c>
    </row>
    <row r="34" spans="1:5" ht="22.5">
      <c r="A34" s="29" t="s">
        <v>513</v>
      </c>
      <c r="B34" s="29" t="s">
        <v>564</v>
      </c>
      <c r="C34" s="29" t="s">
        <v>565</v>
      </c>
      <c r="D34" s="44" t="s">
        <v>105</v>
      </c>
      <c r="E34" s="12">
        <v>28284366</v>
      </c>
    </row>
    <row r="35" spans="1:5" ht="22.5">
      <c r="A35" s="29" t="s">
        <v>255</v>
      </c>
      <c r="B35" s="29" t="s">
        <v>566</v>
      </c>
      <c r="C35" s="29" t="s">
        <v>109</v>
      </c>
      <c r="D35" s="44" t="s">
        <v>105</v>
      </c>
      <c r="E35" s="12">
        <v>28152625</v>
      </c>
    </row>
    <row r="36" spans="1:5" ht="22.5">
      <c r="A36" s="29" t="s">
        <v>517</v>
      </c>
      <c r="B36" s="29" t="s">
        <v>567</v>
      </c>
      <c r="C36" s="29" t="s">
        <v>34</v>
      </c>
      <c r="D36" s="44" t="s">
        <v>105</v>
      </c>
      <c r="E36" s="12">
        <v>28453706</v>
      </c>
    </row>
    <row r="37" spans="1:5" ht="22.5">
      <c r="A37" s="29" t="s">
        <v>518</v>
      </c>
      <c r="B37" s="29" t="s">
        <v>568</v>
      </c>
      <c r="C37" s="29" t="s">
        <v>569</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570</v>
      </c>
      <c r="E39" s="12">
        <v>26420583</v>
      </c>
    </row>
    <row r="40" spans="1:5" ht="22.5">
      <c r="A40" s="29" t="s">
        <v>81</v>
      </c>
      <c r="B40" s="29" t="s">
        <v>115</v>
      </c>
      <c r="C40" s="29" t="s">
        <v>43</v>
      </c>
      <c r="D40" s="44" t="s">
        <v>508</v>
      </c>
      <c r="E40" s="12">
        <v>26422149</v>
      </c>
    </row>
    <row r="41" spans="1:5" ht="22.5">
      <c r="A41" s="29" t="s">
        <v>503</v>
      </c>
      <c r="B41" s="29" t="s">
        <v>571</v>
      </c>
      <c r="C41" s="29" t="s">
        <v>65</v>
      </c>
      <c r="D41" s="44" t="s">
        <v>104</v>
      </c>
      <c r="E41" s="12">
        <v>27946694</v>
      </c>
    </row>
    <row r="42" spans="1:5" ht="22.5">
      <c r="A42" s="29" t="s">
        <v>261</v>
      </c>
      <c r="B42" s="29" t="s">
        <v>572</v>
      </c>
      <c r="C42" s="29" t="s">
        <v>34</v>
      </c>
      <c r="D42" s="44" t="s">
        <v>497</v>
      </c>
      <c r="E42" s="12">
        <v>28155116</v>
      </c>
    </row>
    <row r="43" spans="1:5" ht="22.5">
      <c r="A43" s="29" t="s">
        <v>350</v>
      </c>
      <c r="B43" s="29" t="s">
        <v>573</v>
      </c>
      <c r="C43" s="29" t="s">
        <v>49</v>
      </c>
      <c r="D43" s="44" t="s">
        <v>105</v>
      </c>
      <c r="E43" s="12">
        <v>28266590</v>
      </c>
    </row>
    <row r="44" spans="1:5" ht="33.75">
      <c r="A44" s="29" t="s">
        <v>82</v>
      </c>
      <c r="B44" s="29" t="s">
        <v>103</v>
      </c>
      <c r="C44" s="29" t="s">
        <v>34</v>
      </c>
      <c r="D44" s="44" t="s">
        <v>574</v>
      </c>
      <c r="E44" s="12">
        <v>26847594</v>
      </c>
    </row>
    <row r="45" spans="1:5" ht="22.5">
      <c r="A45" s="29" t="s">
        <v>242</v>
      </c>
      <c r="B45" s="29" t="s">
        <v>575</v>
      </c>
      <c r="C45" s="29" t="s">
        <v>49</v>
      </c>
      <c r="D45" s="44" t="s">
        <v>105</v>
      </c>
      <c r="E45" s="12">
        <v>28091987</v>
      </c>
    </row>
    <row r="46" spans="1:5" ht="22.5">
      <c r="A46" s="29" t="s">
        <v>83</v>
      </c>
      <c r="B46" s="29" t="s">
        <v>116</v>
      </c>
      <c r="C46" s="29" t="s">
        <v>117</v>
      </c>
      <c r="D46" s="44" t="s">
        <v>105</v>
      </c>
      <c r="E46" s="12">
        <v>26361118</v>
      </c>
    </row>
    <row r="47" spans="1:5" ht="22.5">
      <c r="A47" s="29" t="s">
        <v>505</v>
      </c>
      <c r="B47" s="29" t="s">
        <v>576</v>
      </c>
      <c r="C47" s="29" t="s">
        <v>111</v>
      </c>
      <c r="D47" s="44" t="s">
        <v>105</v>
      </c>
      <c r="E47" s="12">
        <v>26647768</v>
      </c>
    </row>
    <row r="48" spans="1:5" ht="22.5">
      <c r="A48" s="30" t="s">
        <v>229</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577</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222</v>
      </c>
      <c r="B53" s="12">
        <v>7806005590</v>
      </c>
      <c r="C53" s="27">
        <v>780601001</v>
      </c>
      <c r="D53" s="12" t="s">
        <v>105</v>
      </c>
      <c r="E53" s="12">
        <v>27956327</v>
      </c>
    </row>
    <row r="54" spans="1:5" ht="22.5">
      <c r="A54" s="30" t="s">
        <v>87</v>
      </c>
      <c r="B54" s="12">
        <v>7813047424</v>
      </c>
      <c r="C54" s="27">
        <v>781301001</v>
      </c>
      <c r="D54" s="12" t="s">
        <v>578</v>
      </c>
      <c r="E54" s="12">
        <v>26641618</v>
      </c>
    </row>
    <row r="55" spans="1:5" ht="22.5">
      <c r="A55" s="30" t="s">
        <v>230</v>
      </c>
      <c r="B55" s="12">
        <v>7816067965</v>
      </c>
      <c r="C55" s="27">
        <v>780101001</v>
      </c>
      <c r="D55" s="12" t="s">
        <v>104</v>
      </c>
      <c r="E55" s="12">
        <v>27997479</v>
      </c>
    </row>
    <row r="56" spans="1:5" ht="22.5">
      <c r="A56" s="30" t="s">
        <v>579</v>
      </c>
      <c r="B56" s="12">
        <v>7704784450</v>
      </c>
      <c r="C56" s="27">
        <v>781443001</v>
      </c>
      <c r="D56" s="12" t="s">
        <v>500</v>
      </c>
      <c r="E56" s="12">
        <v>26361128</v>
      </c>
    </row>
    <row r="57" spans="1:5" ht="22.5">
      <c r="A57" s="30" t="s">
        <v>580</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254</v>
      </c>
      <c r="B61" s="12">
        <v>7802205799</v>
      </c>
      <c r="C61" s="27">
        <v>780201001</v>
      </c>
      <c r="D61" s="12" t="s">
        <v>104</v>
      </c>
      <c r="E61" s="12">
        <v>28146440</v>
      </c>
    </row>
    <row r="62" spans="1:5" ht="22.5">
      <c r="A62" s="30" t="s">
        <v>244</v>
      </c>
      <c r="B62" s="12">
        <v>7842335610</v>
      </c>
      <c r="C62" s="27">
        <v>784201001</v>
      </c>
      <c r="D62" s="12" t="s">
        <v>105</v>
      </c>
      <c r="E62" s="12">
        <v>26647775</v>
      </c>
    </row>
    <row r="63" spans="1:5" ht="22.5">
      <c r="A63" s="30" t="s">
        <v>237</v>
      </c>
      <c r="B63" s="12">
        <v>7813045025</v>
      </c>
      <c r="C63" s="27">
        <v>783450001</v>
      </c>
      <c r="D63" s="12" t="s">
        <v>508</v>
      </c>
      <c r="E63" s="12">
        <v>28042181</v>
      </c>
    </row>
    <row r="64" spans="1:5" ht="22.5">
      <c r="A64" s="30" t="s">
        <v>519</v>
      </c>
      <c r="B64" s="12">
        <v>7830002303</v>
      </c>
      <c r="C64" s="27">
        <v>783450001</v>
      </c>
      <c r="D64" s="12" t="s">
        <v>105</v>
      </c>
      <c r="E64" s="12">
        <v>28453717</v>
      </c>
    </row>
    <row r="65" spans="1:5" ht="56.25">
      <c r="A65" s="30" t="s">
        <v>90</v>
      </c>
      <c r="B65" s="12">
        <v>7804002321</v>
      </c>
      <c r="C65" s="27">
        <v>783450001</v>
      </c>
      <c r="D65" s="12" t="s">
        <v>581</v>
      </c>
      <c r="E65" s="12">
        <v>26361094</v>
      </c>
    </row>
    <row r="66" spans="1:5" ht="22.5">
      <c r="A66" s="30" t="s">
        <v>347</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520</v>
      </c>
      <c r="B69" s="12">
        <v>7804040302</v>
      </c>
      <c r="C69" s="27">
        <v>997850200</v>
      </c>
      <c r="D69" s="12" t="s">
        <v>502</v>
      </c>
      <c r="E69" s="12">
        <v>28453744</v>
      </c>
    </row>
    <row r="70" spans="1:5" ht="22.5">
      <c r="A70" s="30" t="s">
        <v>224</v>
      </c>
      <c r="B70" s="12">
        <v>7728156800</v>
      </c>
      <c r="C70" s="27">
        <v>780101001</v>
      </c>
      <c r="D70" s="12" t="s">
        <v>105</v>
      </c>
      <c r="E70" s="12">
        <v>27968093</v>
      </c>
    </row>
    <row r="71" spans="1:5" ht="45">
      <c r="A71" s="30" t="s">
        <v>32</v>
      </c>
      <c r="B71" s="12">
        <v>7805025346</v>
      </c>
      <c r="C71" s="27">
        <v>785050001</v>
      </c>
      <c r="D71" s="12" t="s">
        <v>582</v>
      </c>
      <c r="E71" s="12">
        <v>26361102</v>
      </c>
    </row>
    <row r="72" spans="1:5" ht="22.5">
      <c r="A72" s="30" t="s">
        <v>583</v>
      </c>
      <c r="B72" s="12">
        <v>7805654288</v>
      </c>
      <c r="C72" s="27">
        <v>780501001</v>
      </c>
      <c r="D72" s="12" t="s">
        <v>105</v>
      </c>
      <c r="E72" s="12">
        <v>28796102</v>
      </c>
    </row>
    <row r="73" spans="1:5" ht="33.75">
      <c r="A73" s="30" t="s">
        <v>126</v>
      </c>
      <c r="B73" s="12">
        <v>7825660956</v>
      </c>
      <c r="C73" s="27">
        <v>783450001</v>
      </c>
      <c r="D73" s="12" t="s">
        <v>584</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585</v>
      </c>
      <c r="E77" s="12">
        <v>27307314</v>
      </c>
    </row>
    <row r="78" spans="1:5" ht="22.5">
      <c r="A78" s="30" t="s">
        <v>256</v>
      </c>
      <c r="B78" s="12">
        <v>7813464548</v>
      </c>
      <c r="C78" s="27">
        <v>781301001</v>
      </c>
      <c r="D78" s="12" t="s">
        <v>508</v>
      </c>
      <c r="E78" s="12">
        <v>28152707</v>
      </c>
    </row>
    <row r="79" spans="1:5" ht="33.75">
      <c r="A79" s="30" t="s">
        <v>41</v>
      </c>
      <c r="B79" s="12">
        <v>7811039386</v>
      </c>
      <c r="C79" s="27">
        <v>997850001</v>
      </c>
      <c r="D79" s="12" t="s">
        <v>586</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587</v>
      </c>
      <c r="E81" s="12">
        <v>26814895</v>
      </c>
    </row>
    <row r="82" spans="1:5" ht="22.5">
      <c r="A82" s="30" t="s">
        <v>44</v>
      </c>
      <c r="B82" s="12">
        <v>7714783092</v>
      </c>
      <c r="C82" s="27">
        <v>783943001</v>
      </c>
      <c r="D82" s="12" t="s">
        <v>588</v>
      </c>
      <c r="E82" s="12">
        <v>26828034</v>
      </c>
    </row>
    <row r="83" spans="1:5" ht="22.5">
      <c r="A83" s="30" t="s">
        <v>45</v>
      </c>
      <c r="B83" s="12">
        <v>7806007100</v>
      </c>
      <c r="C83" s="27">
        <v>783450001</v>
      </c>
      <c r="D83" s="12" t="s">
        <v>105</v>
      </c>
      <c r="E83" s="12">
        <v>26361106</v>
      </c>
    </row>
    <row r="84" spans="1:5" ht="22.5">
      <c r="A84" s="30" t="s">
        <v>252</v>
      </c>
      <c r="B84" s="12">
        <v>7804036909</v>
      </c>
      <c r="C84" s="27">
        <v>780401001</v>
      </c>
      <c r="D84" s="12" t="s">
        <v>105</v>
      </c>
      <c r="E84" s="12">
        <v>28143840</v>
      </c>
    </row>
    <row r="85" spans="1:5" ht="22.5">
      <c r="A85" s="30" t="s">
        <v>348</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262</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589</v>
      </c>
      <c r="E92" s="12">
        <v>26539356</v>
      </c>
    </row>
    <row r="93" spans="1:5" ht="22.5">
      <c r="A93" s="30" t="s">
        <v>243</v>
      </c>
      <c r="B93" s="12">
        <v>7825404448</v>
      </c>
      <c r="C93" s="27">
        <v>783450001</v>
      </c>
      <c r="D93" s="12" t="s">
        <v>497</v>
      </c>
      <c r="E93" s="12">
        <v>28091963</v>
      </c>
    </row>
    <row r="94" spans="1:5" ht="22.5">
      <c r="A94" s="30" t="s">
        <v>128</v>
      </c>
      <c r="B94" s="12">
        <v>7810577007</v>
      </c>
      <c r="C94" s="27">
        <v>781001001</v>
      </c>
      <c r="D94" s="12" t="s">
        <v>590</v>
      </c>
      <c r="E94" s="12">
        <v>26555650</v>
      </c>
    </row>
    <row r="95" spans="1:5" ht="22.5">
      <c r="A95" s="30" t="s">
        <v>53</v>
      </c>
      <c r="B95" s="12">
        <v>7810237177</v>
      </c>
      <c r="C95" s="27">
        <v>781001001</v>
      </c>
      <c r="D95" s="12" t="s">
        <v>502</v>
      </c>
      <c r="E95" s="12">
        <v>26422151</v>
      </c>
    </row>
    <row r="96" spans="1:5" ht="22.5">
      <c r="A96" s="30" t="s">
        <v>591</v>
      </c>
      <c r="B96" s="12">
        <v>7817015769</v>
      </c>
      <c r="C96" s="27">
        <v>783450001</v>
      </c>
      <c r="D96" s="12" t="s">
        <v>104</v>
      </c>
      <c r="E96" s="12">
        <v>28816484</v>
      </c>
    </row>
    <row r="97" spans="1:5" ht="22.5">
      <c r="A97" s="30" t="s">
        <v>223</v>
      </c>
      <c r="B97" s="12">
        <v>7806008745</v>
      </c>
      <c r="C97" s="27">
        <v>780601001</v>
      </c>
      <c r="D97" s="12" t="s">
        <v>534</v>
      </c>
      <c r="E97" s="12">
        <v>27961378</v>
      </c>
    </row>
    <row r="98" spans="1:5" ht="22.5">
      <c r="A98" s="30" t="s">
        <v>257</v>
      </c>
      <c r="B98" s="12">
        <v>7838418751</v>
      </c>
      <c r="C98" s="27">
        <v>997850001</v>
      </c>
      <c r="D98" s="12" t="s">
        <v>105</v>
      </c>
      <c r="E98" s="12">
        <v>28152736</v>
      </c>
    </row>
    <row r="99" spans="1:5" ht="22.5">
      <c r="A99" s="30" t="s">
        <v>253</v>
      </c>
      <c r="B99" s="12">
        <v>7806016697</v>
      </c>
      <c r="C99" s="27">
        <v>780601001</v>
      </c>
      <c r="D99" s="12" t="s">
        <v>105</v>
      </c>
      <c r="E99" s="12">
        <v>28145322</v>
      </c>
    </row>
    <row r="100" spans="1:5" ht="33.75">
      <c r="A100" s="30" t="s">
        <v>129</v>
      </c>
      <c r="B100" s="12">
        <v>7813323258</v>
      </c>
      <c r="C100" s="27">
        <v>780501001</v>
      </c>
      <c r="D100" s="12" t="s">
        <v>592</v>
      </c>
      <c r="E100" s="12">
        <v>26533887</v>
      </c>
    </row>
    <row r="101" spans="1:5" ht="22.5">
      <c r="A101" s="30" t="s">
        <v>238</v>
      </c>
      <c r="B101" s="12">
        <v>7801032688</v>
      </c>
      <c r="C101" s="27">
        <v>780101001</v>
      </c>
      <c r="D101" s="12" t="s">
        <v>497</v>
      </c>
      <c r="E101" s="12">
        <v>28042447</v>
      </c>
    </row>
    <row r="102" spans="1:5" ht="22.5">
      <c r="A102" s="30" t="s">
        <v>593</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486</v>
      </c>
      <c r="B106" s="12">
        <v>7813554914</v>
      </c>
      <c r="C106" s="27">
        <v>781301001</v>
      </c>
      <c r="D106" s="12" t="s">
        <v>104</v>
      </c>
      <c r="E106" s="12">
        <v>28454938</v>
      </c>
    </row>
    <row r="107" spans="1:5" ht="22.5">
      <c r="A107" s="30" t="s">
        <v>258</v>
      </c>
      <c r="B107" s="12">
        <v>7801560631</v>
      </c>
      <c r="C107" s="27">
        <v>780101001</v>
      </c>
      <c r="D107" s="12" t="s">
        <v>502</v>
      </c>
      <c r="E107" s="12">
        <v>28152680</v>
      </c>
    </row>
    <row r="108" spans="1:5" ht="45">
      <c r="A108" s="30" t="s">
        <v>54</v>
      </c>
      <c r="B108" s="12">
        <v>7703590927</v>
      </c>
      <c r="C108" s="27">
        <v>785050001</v>
      </c>
      <c r="D108" s="12" t="s">
        <v>594</v>
      </c>
      <c r="E108" s="12">
        <v>26555079</v>
      </c>
    </row>
    <row r="109" spans="1:5" ht="22.5">
      <c r="A109" s="30" t="s">
        <v>239</v>
      </c>
      <c r="B109" s="12">
        <v>7840332364</v>
      </c>
      <c r="C109" s="27">
        <v>784001001</v>
      </c>
      <c r="D109" s="12" t="s">
        <v>105</v>
      </c>
      <c r="E109" s="12">
        <v>28042558</v>
      </c>
    </row>
    <row r="110" spans="1:5" ht="22.5">
      <c r="A110" s="30" t="s">
        <v>221</v>
      </c>
      <c r="B110" s="12">
        <v>4703088415</v>
      </c>
      <c r="C110" s="27">
        <v>781101001</v>
      </c>
      <c r="D110" s="12" t="s">
        <v>105</v>
      </c>
      <c r="E110" s="12">
        <v>27953647</v>
      </c>
    </row>
    <row r="111" spans="1:5" ht="22.5">
      <c r="A111" s="30" t="s">
        <v>509</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515</v>
      </c>
      <c r="B113" s="12">
        <v>7804099257</v>
      </c>
      <c r="C113" s="27">
        <v>784301001</v>
      </c>
      <c r="D113" s="12" t="s">
        <v>595</v>
      </c>
      <c r="E113" s="12">
        <v>28448967</v>
      </c>
    </row>
    <row r="114" spans="1:5" ht="22.5">
      <c r="A114" s="30" t="s">
        <v>57</v>
      </c>
      <c r="B114" s="12">
        <v>7802127477</v>
      </c>
      <c r="C114" s="27">
        <v>780201001</v>
      </c>
      <c r="D114" s="12" t="s">
        <v>105</v>
      </c>
      <c r="E114" s="12">
        <v>26361092</v>
      </c>
    </row>
    <row r="115" spans="1:5" ht="22.5">
      <c r="A115" s="30" t="s">
        <v>240</v>
      </c>
      <c r="B115" s="12">
        <v>7717662353</v>
      </c>
      <c r="C115" s="27">
        <v>781145001</v>
      </c>
      <c r="D115" s="12" t="s">
        <v>104</v>
      </c>
      <c r="E115" s="12">
        <v>28042497</v>
      </c>
    </row>
    <row r="116" spans="1:5" ht="22.5">
      <c r="A116" s="30" t="s">
        <v>247</v>
      </c>
      <c r="B116" s="12">
        <v>7806150886</v>
      </c>
      <c r="C116" s="27">
        <v>780601001</v>
      </c>
      <c r="D116" s="12" t="s">
        <v>105</v>
      </c>
      <c r="E116" s="12">
        <v>28134896</v>
      </c>
    </row>
    <row r="117" spans="1:5" ht="22.5">
      <c r="A117" s="30" t="s">
        <v>246</v>
      </c>
      <c r="B117" s="12">
        <v>7804349796</v>
      </c>
      <c r="C117" s="27">
        <v>780401001</v>
      </c>
      <c r="D117" s="12" t="s">
        <v>504</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534</v>
      </c>
      <c r="E119" s="12">
        <v>26361093</v>
      </c>
    </row>
    <row r="120" spans="1:5" ht="22.5">
      <c r="A120" s="30" t="s">
        <v>507</v>
      </c>
      <c r="B120" s="12">
        <v>7817330143</v>
      </c>
      <c r="C120" s="27">
        <v>781701001</v>
      </c>
      <c r="D120" s="12" t="s">
        <v>104</v>
      </c>
      <c r="E120" s="12">
        <v>28041958</v>
      </c>
    </row>
    <row r="121" spans="1:5" ht="22.5">
      <c r="A121" s="30" t="s">
        <v>59</v>
      </c>
      <c r="B121" s="12">
        <v>7801185204</v>
      </c>
      <c r="C121" s="27">
        <v>784101001</v>
      </c>
      <c r="D121" s="12" t="s">
        <v>511</v>
      </c>
      <c r="E121" s="12">
        <v>27546308</v>
      </c>
    </row>
    <row r="122" spans="1:5" ht="33.75">
      <c r="A122" s="30" t="s">
        <v>133</v>
      </c>
      <c r="B122" s="12">
        <v>7811322925</v>
      </c>
      <c r="C122" s="27">
        <v>781101001</v>
      </c>
      <c r="D122" s="12" t="s">
        <v>596</v>
      </c>
      <c r="E122" s="12">
        <v>26361113</v>
      </c>
    </row>
    <row r="123" spans="1:5" ht="22.5">
      <c r="A123" s="30" t="s">
        <v>259</v>
      </c>
      <c r="B123" s="12">
        <v>7802118578</v>
      </c>
      <c r="C123" s="27">
        <v>997350001</v>
      </c>
      <c r="D123" s="12" t="s">
        <v>104</v>
      </c>
      <c r="E123" s="12">
        <v>28152725</v>
      </c>
    </row>
    <row r="124" spans="1:5" ht="22.5">
      <c r="A124" s="30" t="s">
        <v>351</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597</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263</v>
      </c>
      <c r="B131" s="12">
        <v>7802437912</v>
      </c>
      <c r="C131" s="27">
        <v>780201001</v>
      </c>
      <c r="D131" s="12" t="s">
        <v>504</v>
      </c>
      <c r="E131" s="12">
        <v>28155105</v>
      </c>
    </row>
    <row r="132" spans="1:5" ht="22.5">
      <c r="A132" s="30" t="s">
        <v>349</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598</v>
      </c>
      <c r="E134" s="12">
        <v>27546295</v>
      </c>
    </row>
    <row r="135" spans="1:5" ht="22.5">
      <c r="A135" s="30" t="s">
        <v>599</v>
      </c>
      <c r="B135" s="12">
        <v>7805614870</v>
      </c>
      <c r="C135" s="27">
        <v>783901001</v>
      </c>
      <c r="D135" s="12" t="s">
        <v>600</v>
      </c>
      <c r="E135" s="12">
        <v>28509704</v>
      </c>
    </row>
    <row r="136" spans="1:5" ht="22.5">
      <c r="A136" s="30" t="s">
        <v>66</v>
      </c>
      <c r="B136" s="12">
        <v>7820029472</v>
      </c>
      <c r="C136" s="27">
        <v>782001001</v>
      </c>
      <c r="D136" s="12" t="s">
        <v>105</v>
      </c>
      <c r="E136" s="12">
        <v>26361121</v>
      </c>
    </row>
    <row r="137" spans="1:5" ht="22.5">
      <c r="A137" s="30" t="s">
        <v>245</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487</v>
      </c>
      <c r="B139" s="12">
        <v>7806438628</v>
      </c>
      <c r="C139" s="27">
        <v>780601001</v>
      </c>
      <c r="D139" s="12" t="s">
        <v>601</v>
      </c>
      <c r="E139" s="12">
        <v>28422808</v>
      </c>
    </row>
    <row r="140" spans="1:5" ht="11.25">
      <c r="A140" s="30" t="s">
        <v>219</v>
      </c>
      <c r="B140" s="12">
        <v>7841314985</v>
      </c>
      <c r="C140" s="27">
        <v>784101001</v>
      </c>
      <c r="D140" s="12" t="s">
        <v>131</v>
      </c>
      <c r="E140" s="12">
        <v>26361135</v>
      </c>
    </row>
    <row r="141" spans="1:5" ht="22.5">
      <c r="A141" s="30" t="s">
        <v>225</v>
      </c>
      <c r="B141" s="12">
        <v>7839357460</v>
      </c>
      <c r="C141" s="27">
        <v>783901001</v>
      </c>
      <c r="D141" s="12" t="s">
        <v>105</v>
      </c>
      <c r="E141" s="12">
        <v>27971244</v>
      </c>
    </row>
    <row r="142" spans="1:5" ht="22.5">
      <c r="A142" s="30" t="s">
        <v>510</v>
      </c>
      <c r="B142" s="12">
        <v>7805519673</v>
      </c>
      <c r="C142" s="27">
        <v>783801001</v>
      </c>
      <c r="D142" s="12" t="s">
        <v>105</v>
      </c>
      <c r="E142" s="12">
        <v>28151979</v>
      </c>
    </row>
    <row r="143" spans="1:5" ht="22.5">
      <c r="A143" s="30" t="s">
        <v>602</v>
      </c>
      <c r="B143" s="12">
        <v>7802853013</v>
      </c>
      <c r="C143" s="27">
        <v>780201001</v>
      </c>
      <c r="D143" s="12" t="s">
        <v>105</v>
      </c>
      <c r="E143" s="12">
        <v>28511826</v>
      </c>
    </row>
    <row r="144" spans="1:5" ht="22.5">
      <c r="A144" s="30" t="s">
        <v>603</v>
      </c>
      <c r="B144" s="12">
        <v>7841014910</v>
      </c>
      <c r="C144" s="27">
        <v>784101001</v>
      </c>
      <c r="D144" s="12" t="s">
        <v>604</v>
      </c>
      <c r="E144" s="12">
        <v>28798987</v>
      </c>
    </row>
    <row r="145" spans="1:5" ht="22.5">
      <c r="A145" s="30" t="s">
        <v>231</v>
      </c>
      <c r="B145" s="12">
        <v>7820034338</v>
      </c>
      <c r="C145" s="27">
        <v>782001001</v>
      </c>
      <c r="D145" s="12" t="s">
        <v>105</v>
      </c>
      <c r="E145" s="12">
        <v>28001891</v>
      </c>
    </row>
    <row r="146" spans="1:5" ht="33.75">
      <c r="A146" s="30" t="s">
        <v>67</v>
      </c>
      <c r="B146" s="12">
        <v>7813114617</v>
      </c>
      <c r="C146" s="27">
        <v>781301001</v>
      </c>
      <c r="D146" s="12" t="s">
        <v>605</v>
      </c>
      <c r="E146" s="12">
        <v>26361115</v>
      </c>
    </row>
    <row r="147" spans="1:5" ht="22.5">
      <c r="A147" s="30" t="s">
        <v>506</v>
      </c>
      <c r="B147" s="12">
        <v>7810467163</v>
      </c>
      <c r="C147" s="27">
        <v>783101001</v>
      </c>
      <c r="D147" s="12" t="s">
        <v>105</v>
      </c>
      <c r="E147" s="12">
        <v>28042530</v>
      </c>
    </row>
    <row r="148" spans="1:5" ht="22.5">
      <c r="A148" s="30" t="s">
        <v>227</v>
      </c>
      <c r="B148" s="12">
        <v>7813109141</v>
      </c>
      <c r="C148" s="27">
        <v>781301001</v>
      </c>
      <c r="D148" s="12" t="s">
        <v>104</v>
      </c>
      <c r="E148" s="12">
        <v>27988538</v>
      </c>
    </row>
    <row r="149" spans="1:5" ht="22.5">
      <c r="A149" s="30" t="s">
        <v>241</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248</v>
      </c>
      <c r="B151" s="12">
        <v>7801089980</v>
      </c>
      <c r="C151" s="27">
        <v>780101001</v>
      </c>
      <c r="D151" s="12" t="s">
        <v>508</v>
      </c>
      <c r="E151" s="12">
        <v>28134965</v>
      </c>
    </row>
    <row r="152" spans="1:5" ht="22.5">
      <c r="A152" s="30" t="s">
        <v>91</v>
      </c>
      <c r="B152" s="12">
        <v>7806007029</v>
      </c>
      <c r="C152" s="27">
        <v>780601001</v>
      </c>
      <c r="D152" s="12" t="s">
        <v>511</v>
      </c>
      <c r="E152" s="12">
        <v>26422092</v>
      </c>
    </row>
    <row r="153" spans="1:5" ht="33.75">
      <c r="A153" s="30" t="s">
        <v>92</v>
      </c>
      <c r="B153" s="12">
        <v>7811375691</v>
      </c>
      <c r="C153" s="27">
        <v>781101001</v>
      </c>
      <c r="D153" s="12" t="s">
        <v>606</v>
      </c>
      <c r="E153" s="12">
        <v>26361114</v>
      </c>
    </row>
    <row r="154" spans="1:5" ht="22.5">
      <c r="A154" s="30" t="s">
        <v>226</v>
      </c>
      <c r="B154" s="12">
        <v>7806302458</v>
      </c>
      <c r="C154" s="27">
        <v>780601001</v>
      </c>
      <c r="D154" s="12" t="s">
        <v>105</v>
      </c>
      <c r="E154" s="12">
        <v>27976484</v>
      </c>
    </row>
    <row r="155" spans="1:5" ht="22.5">
      <c r="A155" s="30" t="s">
        <v>136</v>
      </c>
      <c r="B155" s="12">
        <v>7826087336</v>
      </c>
      <c r="C155" s="27">
        <v>783901001</v>
      </c>
      <c r="D155" s="12" t="s">
        <v>499</v>
      </c>
      <c r="E155" s="12">
        <v>26769190</v>
      </c>
    </row>
    <row r="156" spans="1:5" ht="11.25">
      <c r="A156" s="30" t="s">
        <v>137</v>
      </c>
      <c r="B156" s="12">
        <v>7841378040</v>
      </c>
      <c r="C156" s="27">
        <v>784101001</v>
      </c>
      <c r="D156" s="12" t="s">
        <v>501</v>
      </c>
      <c r="E156" s="12">
        <v>26641597</v>
      </c>
    </row>
    <row r="157" spans="1:5" ht="22.5">
      <c r="A157" s="30" t="s">
        <v>607</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508</v>
      </c>
      <c r="E160" s="12">
        <v>26361123</v>
      </c>
    </row>
    <row r="161" spans="1:5" ht="22.5">
      <c r="A161" s="30" t="s">
        <v>488</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608</v>
      </c>
      <c r="B163" s="12">
        <v>7703792360</v>
      </c>
      <c r="C163" s="27">
        <v>780701001</v>
      </c>
      <c r="D163" s="12" t="s">
        <v>105</v>
      </c>
      <c r="E163" s="12">
        <v>28496542</v>
      </c>
    </row>
    <row r="164" spans="1:5" ht="22.5">
      <c r="A164" s="30" t="s">
        <v>96</v>
      </c>
      <c r="B164" s="12">
        <v>7820027796</v>
      </c>
      <c r="C164" s="27">
        <v>782001001</v>
      </c>
      <c r="D164" s="12" t="s">
        <v>508</v>
      </c>
      <c r="E164" s="12">
        <v>26516049</v>
      </c>
    </row>
    <row r="165" spans="1:5" ht="22.5">
      <c r="A165" s="30" t="s">
        <v>264</v>
      </c>
      <c r="B165" s="12">
        <v>7820013553</v>
      </c>
      <c r="C165" s="27">
        <v>782001001</v>
      </c>
      <c r="D165" s="12" t="s">
        <v>534</v>
      </c>
      <c r="E165" s="12">
        <v>28191592</v>
      </c>
    </row>
    <row r="166" spans="1:5" ht="45">
      <c r="A166" s="30" t="s">
        <v>164</v>
      </c>
      <c r="B166" s="12">
        <v>7830000970</v>
      </c>
      <c r="C166" s="27">
        <v>783450001</v>
      </c>
      <c r="D166" s="12" t="s">
        <v>609</v>
      </c>
      <c r="E166" s="12">
        <v>26322166</v>
      </c>
    </row>
    <row r="167" spans="1:5" ht="22.5">
      <c r="A167" s="30" t="s">
        <v>251</v>
      </c>
      <c r="B167" s="12">
        <v>7707049388</v>
      </c>
      <c r="C167" s="27">
        <v>784001001</v>
      </c>
      <c r="D167" s="12" t="s">
        <v>534</v>
      </c>
      <c r="E167" s="12">
        <v>26357538</v>
      </c>
    </row>
    <row r="168" spans="1:5" ht="22.5">
      <c r="A168" s="30" t="s">
        <v>610</v>
      </c>
      <c r="B168" s="12">
        <v>7813045547</v>
      </c>
      <c r="C168" s="27">
        <v>781301001</v>
      </c>
      <c r="D168" s="12" t="s">
        <v>511</v>
      </c>
      <c r="E168" s="12">
        <v>27995413</v>
      </c>
    </row>
    <row r="169" spans="1:5" ht="22.5">
      <c r="A169" s="30" t="s">
        <v>611</v>
      </c>
      <c r="B169" s="12">
        <v>7812029408</v>
      </c>
      <c r="C169" s="27">
        <v>783801001</v>
      </c>
      <c r="D169" s="12" t="s">
        <v>497</v>
      </c>
      <c r="E169" s="12">
        <v>28454949</v>
      </c>
    </row>
    <row r="170" spans="1:5" ht="22.5">
      <c r="A170" s="30" t="s">
        <v>485</v>
      </c>
      <c r="B170" s="12">
        <v>7805029012</v>
      </c>
      <c r="C170" s="27">
        <v>780501001</v>
      </c>
      <c r="D170" s="12" t="s">
        <v>105</v>
      </c>
      <c r="E170" s="12">
        <v>26361089</v>
      </c>
    </row>
    <row r="171" spans="1:5" ht="33.75">
      <c r="A171" s="30" t="s">
        <v>496</v>
      </c>
      <c r="B171" s="12">
        <v>7804040077</v>
      </c>
      <c r="C171" s="27">
        <v>780401001</v>
      </c>
      <c r="D171" s="12" t="s">
        <v>612</v>
      </c>
      <c r="E171" s="12">
        <v>26491915</v>
      </c>
    </row>
    <row r="172" spans="1:5" ht="22.5">
      <c r="A172" s="30" t="s">
        <v>613</v>
      </c>
      <c r="B172" s="12">
        <v>7812009592</v>
      </c>
      <c r="C172" s="27">
        <v>783801001</v>
      </c>
      <c r="D172" s="12" t="s">
        <v>497</v>
      </c>
      <c r="E172" s="12">
        <v>26422396</v>
      </c>
    </row>
    <row r="173" spans="1:5" ht="22.5">
      <c r="A173" s="30" t="s">
        <v>514</v>
      </c>
      <c r="B173" s="12">
        <v>7813045434</v>
      </c>
      <c r="C173" s="27">
        <v>781301001</v>
      </c>
      <c r="D173" s="12" t="s">
        <v>105</v>
      </c>
      <c r="E173" s="12">
        <v>28436138</v>
      </c>
    </row>
    <row r="174" spans="1:5" ht="22.5">
      <c r="A174" s="30" t="s">
        <v>614</v>
      </c>
      <c r="B174" s="12">
        <v>7817002417</v>
      </c>
      <c r="C174" s="27">
        <v>781701001</v>
      </c>
      <c r="D174" s="12" t="s">
        <v>104</v>
      </c>
      <c r="E174" s="12">
        <v>28485475</v>
      </c>
    </row>
    <row r="175" spans="1:5" ht="22.5">
      <c r="A175" s="30" t="s">
        <v>615</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616</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39" sqref="G39"/>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26361128</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38" t="s">
        <v>380</v>
      </c>
      <c r="F7" s="439"/>
      <c r="G7" s="439"/>
      <c r="H7" s="439"/>
      <c r="I7" s="440"/>
      <c r="J7" s="174"/>
      <c r="L7" s="176"/>
      <c r="M7" s="176"/>
      <c r="N7" s="176"/>
      <c r="O7" s="176"/>
    </row>
    <row r="8" spans="1:15" s="175" customFormat="1" ht="12.75">
      <c r="A8" s="181"/>
      <c r="B8" s="181"/>
      <c r="C8" s="172"/>
      <c r="D8" s="173"/>
      <c r="E8" s="435" t="str">
        <f>COMPANY</f>
        <v>ОАО "Интер РАО - Электрогенерация" (филиал "Северо-Западная ТЭЦ")</v>
      </c>
      <c r="F8" s="436"/>
      <c r="G8" s="436"/>
      <c r="H8" s="436"/>
      <c r="I8" s="437"/>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337</v>
      </c>
      <c r="F11" s="499" t="s">
        <v>457</v>
      </c>
      <c r="G11" s="499"/>
      <c r="H11" s="499"/>
      <c r="I11" s="500"/>
      <c r="J11" s="132"/>
      <c r="L11" s="137"/>
      <c r="M11" s="137"/>
      <c r="N11" s="137"/>
      <c r="O11" s="137"/>
    </row>
    <row r="12" spans="1:15" ht="24.75" customHeight="1">
      <c r="A12" s="180"/>
      <c r="B12" s="180"/>
      <c r="C12" s="145"/>
      <c r="D12" s="131"/>
      <c r="E12" s="501"/>
      <c r="F12" s="227" t="s">
        <v>381</v>
      </c>
      <c r="G12" s="228" t="s">
        <v>382</v>
      </c>
      <c r="H12" s="227" t="s">
        <v>383</v>
      </c>
      <c r="I12" s="229" t="s">
        <v>384</v>
      </c>
      <c r="J12" s="132"/>
      <c r="L12" s="137"/>
      <c r="M12" s="137"/>
      <c r="N12" s="137"/>
      <c r="O12" s="137"/>
    </row>
    <row r="13" spans="1:15" ht="24.75" customHeight="1" thickBot="1">
      <c r="A13" s="180"/>
      <c r="B13" s="180"/>
      <c r="C13" s="145"/>
      <c r="D13" s="131"/>
      <c r="E13" s="494"/>
      <c r="F13" s="266" t="s">
        <v>492</v>
      </c>
      <c r="G13" s="230">
        <v>41993</v>
      </c>
      <c r="H13" s="375" t="s">
        <v>631</v>
      </c>
      <c r="I13" s="231">
        <v>41995</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338</v>
      </c>
      <c r="F15" s="499" t="s">
        <v>395</v>
      </c>
      <c r="G15" s="499"/>
      <c r="H15" s="499"/>
      <c r="I15" s="500"/>
      <c r="J15" s="132"/>
      <c r="L15" s="137"/>
      <c r="M15" s="137"/>
      <c r="N15" s="137"/>
      <c r="O15" s="137"/>
    </row>
    <row r="16" spans="1:15" ht="24.75" customHeight="1">
      <c r="A16" s="180"/>
      <c r="B16" s="180"/>
      <c r="C16" s="145"/>
      <c r="D16" s="131"/>
      <c r="E16" s="501"/>
      <c r="F16" s="227" t="s">
        <v>381</v>
      </c>
      <c r="G16" s="228" t="s">
        <v>382</v>
      </c>
      <c r="H16" s="502" t="s">
        <v>385</v>
      </c>
      <c r="I16" s="503"/>
      <c r="J16" s="132"/>
      <c r="L16" s="137"/>
      <c r="M16" s="137"/>
      <c r="N16" s="137"/>
      <c r="O16" s="137"/>
    </row>
    <row r="17" spans="1:15" ht="24.75" customHeight="1" thickBot="1">
      <c r="A17" s="180"/>
      <c r="B17" s="180"/>
      <c r="C17" s="145"/>
      <c r="D17" s="131"/>
      <c r="E17" s="494"/>
      <c r="F17" s="316" t="s">
        <v>461</v>
      </c>
      <c r="G17" s="238">
        <v>42023</v>
      </c>
      <c r="H17" s="504" t="s">
        <v>462</v>
      </c>
      <c r="I17" s="505"/>
      <c r="J17" s="132"/>
      <c r="L17" s="137"/>
      <c r="M17" s="137"/>
      <c r="N17" s="137"/>
      <c r="O17" s="137"/>
    </row>
    <row r="18" spans="1:15" ht="12" thickBot="1">
      <c r="A18" s="180"/>
      <c r="B18" s="180"/>
      <c r="C18" s="145"/>
      <c r="D18" s="131"/>
      <c r="E18" s="278"/>
      <c r="F18" s="279"/>
      <c r="G18" s="280"/>
      <c r="H18" s="281"/>
      <c r="I18" s="281"/>
      <c r="J18" s="132"/>
      <c r="L18" s="137"/>
      <c r="M18" s="137"/>
      <c r="N18" s="137"/>
      <c r="O18" s="137"/>
    </row>
    <row r="19" spans="1:15" ht="12" hidden="1" thickBot="1">
      <c r="A19" s="180"/>
      <c r="B19" s="180">
        <f>ROW(B23)-ROW()</f>
        <v>4</v>
      </c>
      <c r="C19" s="145" t="s">
        <v>444</v>
      </c>
      <c r="D19" s="131"/>
      <c r="E19" s="277"/>
      <c r="F19" s="282"/>
      <c r="G19" s="283"/>
      <c r="H19" s="284"/>
      <c r="I19" s="284"/>
      <c r="J19" s="132"/>
      <c r="L19" s="137"/>
      <c r="M19" s="137"/>
      <c r="N19" s="137"/>
      <c r="O19" s="137"/>
    </row>
    <row r="20" spans="1:15" ht="24.75" customHeight="1" hidden="1" thickBot="1">
      <c r="A20" s="180"/>
      <c r="B20" s="180"/>
      <c r="C20" s="145"/>
      <c r="D20" s="131"/>
      <c r="E20" s="226" t="str">
        <f>(ROW()-ROW($E$20))/4+3&amp;"."</f>
        <v>3.</v>
      </c>
      <c r="F20" s="506"/>
      <c r="G20" s="507"/>
      <c r="H20" s="507"/>
      <c r="I20" s="508"/>
      <c r="J20" s="132"/>
      <c r="L20" s="137"/>
      <c r="M20" s="137"/>
      <c r="N20" s="137"/>
      <c r="O20" s="137"/>
    </row>
    <row r="21" spans="1:15" ht="24.75" customHeight="1" hidden="1">
      <c r="A21" s="180"/>
      <c r="B21" s="180"/>
      <c r="C21" s="145"/>
      <c r="D21" s="131"/>
      <c r="E21" s="493"/>
      <c r="F21" s="227" t="s">
        <v>381</v>
      </c>
      <c r="G21" s="228" t="s">
        <v>382</v>
      </c>
      <c r="H21" s="495" t="s">
        <v>396</v>
      </c>
      <c r="I21" s="496"/>
      <c r="J21" s="132"/>
      <c r="L21" s="137"/>
      <c r="M21" s="137"/>
      <c r="N21" s="137"/>
      <c r="O21" s="137"/>
    </row>
    <row r="22" spans="1:15" ht="24.75" customHeight="1" hidden="1" thickBot="1">
      <c r="A22" s="180"/>
      <c r="B22" s="180"/>
      <c r="C22" s="145"/>
      <c r="D22" s="131"/>
      <c r="E22" s="494"/>
      <c r="F22" s="289"/>
      <c r="G22" s="238"/>
      <c r="H22" s="497"/>
      <c r="I22" s="498"/>
      <c r="J22" s="132"/>
      <c r="L22" s="137"/>
      <c r="M22" s="137"/>
      <c r="N22" s="137"/>
      <c r="O22" s="137"/>
    </row>
    <row r="23" spans="1:14" ht="12.75" customHeight="1" thickBot="1">
      <c r="A23" s="180">
        <f>ROW()-ROW(A19)</f>
        <v>4</v>
      </c>
      <c r="B23" s="180">
        <v>0</v>
      </c>
      <c r="C23" s="145"/>
      <c r="D23" s="187"/>
      <c r="E23" s="285"/>
      <c r="F23" s="286" t="s">
        <v>397</v>
      </c>
      <c r="G23" s="287"/>
      <c r="H23" s="287"/>
      <c r="I23" s="288"/>
      <c r="J23" s="132"/>
      <c r="K23" s="137"/>
      <c r="L23" s="137"/>
      <c r="M23" s="137"/>
      <c r="N23" s="137"/>
    </row>
    <row r="24" spans="1:15" ht="12.75" customHeight="1">
      <c r="A24" s="136" t="s">
        <v>295</v>
      </c>
      <c r="B24" s="180"/>
      <c r="C24" s="145"/>
      <c r="D24" s="131"/>
      <c r="E24" s="184"/>
      <c r="F24" s="184"/>
      <c r="G24" s="184"/>
      <c r="H24" s="184"/>
      <c r="I24" s="184"/>
      <c r="J24" s="132"/>
      <c r="L24" s="137"/>
      <c r="M24" s="137"/>
      <c r="N24" s="137"/>
      <c r="O24" s="137"/>
    </row>
    <row r="25" spans="1:16" ht="11.25">
      <c r="A25" s="180"/>
      <c r="B25" s="180"/>
      <c r="C25" s="145"/>
      <c r="D25" s="131"/>
      <c r="E25" s="178" t="s">
        <v>319</v>
      </c>
      <c r="F25" s="430" t="s">
        <v>369</v>
      </c>
      <c r="G25" s="430"/>
      <c r="H25" s="430"/>
      <c r="I25" s="430"/>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H16:I16"/>
    <mergeCell ref="H17:I17"/>
    <mergeCell ref="F20:I20"/>
    <mergeCell ref="E21:E22"/>
    <mergeCell ref="H21:I21"/>
    <mergeCell ref="H22:I22"/>
    <mergeCell ref="F25:I25"/>
    <mergeCell ref="E7:I7"/>
    <mergeCell ref="E8:I8"/>
    <mergeCell ref="F11:I11"/>
    <mergeCell ref="E12:E13"/>
    <mergeCell ref="F15:I15"/>
    <mergeCell ref="E16:E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F12" sqref="F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09" t="s">
        <v>21</v>
      </c>
      <c r="E6" s="509"/>
      <c r="F6" s="509"/>
      <c r="G6" s="509"/>
      <c r="H6" s="509"/>
    </row>
    <row r="7" spans="4:8" s="94" customFormat="1" ht="18" customHeight="1">
      <c r="D7" s="509" t="str">
        <f>COMPANY</f>
        <v>ОАО "Интер РАО - Электрогенерация" (филиал "Северо-Западная ТЭЦ")</v>
      </c>
      <c r="E7" s="509"/>
      <c r="F7" s="509"/>
      <c r="G7" s="509"/>
      <c r="H7" s="509"/>
    </row>
    <row r="8" ht="12" thickBot="1"/>
    <row r="9" spans="4:8" ht="12" thickBot="1">
      <c r="D9" s="309"/>
      <c r="E9" s="310"/>
      <c r="F9" s="311"/>
      <c r="G9" s="310"/>
      <c r="H9" s="108"/>
    </row>
    <row r="10" spans="4:8" ht="12" thickBot="1">
      <c r="D10" s="312"/>
      <c r="E10" s="57" t="s">
        <v>22</v>
      </c>
      <c r="F10" s="54" t="s">
        <v>23</v>
      </c>
      <c r="G10" s="58" t="s">
        <v>24</v>
      </c>
      <c r="H10" s="104"/>
    </row>
    <row r="11" spans="4:8" ht="11.25">
      <c r="D11" s="312"/>
      <c r="E11" s="71">
        <v>1</v>
      </c>
      <c r="F11" s="53">
        <v>2</v>
      </c>
      <c r="G11" s="71">
        <v>3</v>
      </c>
      <c r="H11" s="104"/>
    </row>
    <row r="12" spans="4:8" ht="11.25">
      <c r="D12" s="312"/>
      <c r="E12" s="239"/>
      <c r="F12" s="365"/>
      <c r="G12" s="241"/>
      <c r="H12" s="104"/>
    </row>
    <row r="13" spans="4:8" ht="11.25" hidden="1">
      <c r="D13" s="312"/>
      <c r="E13" s="366"/>
      <c r="F13" s="52"/>
      <c r="G13" s="72"/>
      <c r="H13" s="104"/>
    </row>
    <row r="14" spans="4:8" ht="12" thickBot="1">
      <c r="D14" s="313"/>
      <c r="E14" s="314"/>
      <c r="F14" s="315"/>
      <c r="G14" s="314"/>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J30" sqref="J30"/>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80" t="str">
        <f>FORMCODE</f>
        <v>WARM.OPENINFO.TARIF.4.178</v>
      </c>
      <c r="H4" s="380"/>
    </row>
    <row r="5" spans="7:8" ht="11.25">
      <c r="G5" s="380" t="str">
        <f>VERSION</f>
        <v>Версия 1.3</v>
      </c>
      <c r="H5" s="380"/>
    </row>
    <row r="6" spans="7:8" ht="11.25">
      <c r="G6" s="43"/>
      <c r="H6" s="43"/>
    </row>
    <row r="7" spans="7:8" ht="11.25">
      <c r="G7" s="381"/>
      <c r="H7" s="381"/>
    </row>
    <row r="8" spans="4:8" ht="11.25">
      <c r="D8" s="382" t="s">
        <v>98</v>
      </c>
      <c r="E8" s="382"/>
      <c r="F8" s="382"/>
      <c r="G8" s="382"/>
      <c r="H8" s="382"/>
    </row>
    <row r="9" spans="4:8" ht="32.25" customHeight="1">
      <c r="D9" s="171"/>
      <c r="E9" s="384" t="str">
        <f>FORMNAME</f>
        <v>Показатели подлежащие раскрытию в сфере теплоснабжения и сфере оказания услуг по передаче тепловой энергии</v>
      </c>
      <c r="F9" s="384"/>
      <c r="G9" s="384"/>
      <c r="H9" s="171"/>
    </row>
    <row r="10" spans="4:8" ht="11.25">
      <c r="D10" s="383"/>
      <c r="E10" s="383"/>
      <c r="F10" s="383"/>
      <c r="G10" s="383"/>
      <c r="H10" s="383"/>
    </row>
    <row r="11" spans="4:8" ht="11.25">
      <c r="D11" s="38"/>
      <c r="E11" s="38"/>
      <c r="F11" s="38"/>
      <c r="G11" s="38"/>
      <c r="H11" s="38"/>
    </row>
    <row r="12" spans="4:8" s="89" customFormat="1" ht="33.75" customHeight="1">
      <c r="D12" s="90"/>
      <c r="E12" s="378"/>
      <c r="F12" s="379"/>
      <c r="G12" s="3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78"/>
      <c r="F31" s="379"/>
      <c r="G31" s="379"/>
    </row>
    <row r="32" spans="5:7" s="90" customFormat="1" ht="25.5" customHeight="1">
      <c r="E32" s="378"/>
      <c r="F32" s="379"/>
      <c r="G32" s="3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34">
      <selection activeCell="H53" sqref="D1:H53"/>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0" t="str">
        <f>FORMCODE</f>
        <v>WARM.OPENINFO.TARIF.4.178</v>
      </c>
      <c r="H4" s="380"/>
      <c r="I4" s="4"/>
      <c r="P4" s="46"/>
      <c r="Q4" s="46"/>
    </row>
    <row r="5" spans="1:17" s="3" customFormat="1" ht="14.25" customHeight="1">
      <c r="A5" s="34"/>
      <c r="B5" s="33"/>
      <c r="D5" s="6"/>
      <c r="E5" s="6"/>
      <c r="F5" s="6"/>
      <c r="G5" s="380" t="str">
        <f>VERSION</f>
        <v>Версия 1.3</v>
      </c>
      <c r="H5" s="380"/>
      <c r="I5" s="5"/>
      <c r="P5" s="46"/>
      <c r="Q5" s="46"/>
    </row>
    <row r="6" spans="1:17" s="3" customFormat="1" ht="14.25" customHeight="1">
      <c r="A6" s="34"/>
      <c r="B6" s="33"/>
      <c r="D6" s="6"/>
      <c r="E6" s="7"/>
      <c r="F6" s="8"/>
      <c r="G6" s="9"/>
      <c r="H6" s="9"/>
      <c r="I6" s="5"/>
      <c r="P6" s="46"/>
      <c r="Q6" s="46"/>
    </row>
    <row r="7" spans="1:17" s="21" customFormat="1" ht="30" customHeight="1">
      <c r="A7" s="34"/>
      <c r="B7" s="33"/>
      <c r="C7" s="73"/>
      <c r="D7" s="397" t="str">
        <f>FORMNAME</f>
        <v>Показатели подлежащие раскрытию в сфере теплоснабжения и сфере оказания услуг по передаче тепловой энергии</v>
      </c>
      <c r="E7" s="397"/>
      <c r="F7" s="397"/>
      <c r="G7" s="397"/>
      <c r="H7" s="397"/>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393" t="s">
        <v>346</v>
      </c>
      <c r="E9" s="393"/>
      <c r="F9" s="393"/>
      <c r="G9" s="393"/>
      <c r="H9" s="393"/>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394" t="s">
        <v>617</v>
      </c>
      <c r="G12" s="395"/>
      <c r="H12" s="18"/>
      <c r="I12" s="11"/>
      <c r="P12" s="47"/>
      <c r="Q12" s="47"/>
    </row>
    <row r="13" spans="4:17" ht="15" customHeight="1">
      <c r="D13" s="75"/>
      <c r="E13" s="19"/>
      <c r="F13" s="396"/>
      <c r="G13" s="396"/>
      <c r="H13" s="20"/>
      <c r="I13" s="21"/>
      <c r="P13" s="47"/>
      <c r="Q13" s="47"/>
    </row>
    <row r="14" spans="3:17" ht="27.75" customHeight="1">
      <c r="C14" s="22"/>
      <c r="D14" s="75"/>
      <c r="E14" s="79" t="s">
        <v>3</v>
      </c>
      <c r="F14" s="400" t="s">
        <v>579</v>
      </c>
      <c r="G14" s="401"/>
      <c r="H14" s="20"/>
      <c r="I14" s="21"/>
      <c r="P14" s="47"/>
      <c r="Q14" s="47"/>
    </row>
    <row r="15" spans="4:17" ht="27.75" customHeight="1">
      <c r="D15" s="75"/>
      <c r="E15" s="80" t="s">
        <v>4</v>
      </c>
      <c r="F15" s="402">
        <v>7704784450</v>
      </c>
      <c r="G15" s="403"/>
      <c r="H15" s="76"/>
      <c r="I15" s="21"/>
      <c r="P15" s="47"/>
      <c r="Q15" s="47"/>
    </row>
    <row r="16" spans="4:17" ht="27.75" customHeight="1">
      <c r="D16" s="75"/>
      <c r="E16" s="81" t="s">
        <v>5</v>
      </c>
      <c r="F16" s="404">
        <v>781443001</v>
      </c>
      <c r="G16" s="405"/>
      <c r="H16" s="76"/>
      <c r="I16" s="21"/>
      <c r="P16" s="47"/>
      <c r="Q16" s="47"/>
    </row>
    <row r="17" spans="4:17" ht="15" customHeight="1">
      <c r="D17" s="15"/>
      <c r="E17" s="15"/>
      <c r="F17" s="15"/>
      <c r="G17" s="17"/>
      <c r="H17" s="18"/>
      <c r="I17" s="11"/>
      <c r="P17" s="47"/>
      <c r="Q17" s="47"/>
    </row>
    <row r="18" spans="4:17" ht="27.75" customHeight="1">
      <c r="D18" s="75"/>
      <c r="E18" s="82" t="s">
        <v>25</v>
      </c>
      <c r="F18" s="404" t="s">
        <v>183</v>
      </c>
      <c r="G18" s="405"/>
      <c r="H18" s="17"/>
      <c r="I18" s="23"/>
      <c r="J18" s="24"/>
      <c r="P18" s="47"/>
      <c r="Q18" s="47"/>
    </row>
    <row r="19" spans="4:17" ht="15" customHeight="1">
      <c r="D19" s="15"/>
      <c r="E19" s="15"/>
      <c r="F19" s="15"/>
      <c r="G19" s="17"/>
      <c r="H19" s="18"/>
      <c r="I19" s="11"/>
      <c r="P19" s="47"/>
      <c r="Q19" s="47"/>
    </row>
    <row r="20" spans="4:17" ht="35.25" customHeight="1">
      <c r="D20" s="75"/>
      <c r="E20" s="82" t="s">
        <v>371</v>
      </c>
      <c r="F20" s="404" t="s">
        <v>628</v>
      </c>
      <c r="G20" s="405"/>
      <c r="H20" s="17"/>
      <c r="I20" s="23"/>
      <c r="J20" s="24"/>
      <c r="P20" s="47"/>
      <c r="Q20" s="47"/>
    </row>
    <row r="21" spans="4:17" ht="15" customHeight="1">
      <c r="D21" s="75"/>
      <c r="E21" s="19"/>
      <c r="F21" s="15"/>
      <c r="G21" s="20"/>
      <c r="H21" s="20"/>
      <c r="I21" s="21"/>
      <c r="P21" s="47"/>
      <c r="Q21" s="47"/>
    </row>
    <row r="22" spans="4:17" ht="22.5" customHeight="1">
      <c r="D22" s="75"/>
      <c r="E22" s="385" t="s">
        <v>460</v>
      </c>
      <c r="F22" s="386"/>
      <c r="G22" s="387"/>
      <c r="H22" s="17"/>
      <c r="I22" s="23"/>
      <c r="J22" s="24"/>
      <c r="P22" s="47"/>
      <c r="Q22" s="47"/>
    </row>
    <row r="23" spans="4:17" ht="27.75" customHeight="1">
      <c r="D23" s="75"/>
      <c r="E23" s="83" t="s">
        <v>6</v>
      </c>
      <c r="F23" s="391">
        <v>2015</v>
      </c>
      <c r="G23" s="392"/>
      <c r="H23" s="20"/>
      <c r="I23" s="21"/>
      <c r="P23" s="47"/>
      <c r="Q23" s="47"/>
    </row>
    <row r="24" spans="4:17" ht="15" customHeight="1">
      <c r="D24" s="15"/>
      <c r="E24" s="15"/>
      <c r="F24" s="15"/>
      <c r="G24" s="17"/>
      <c r="H24" s="18"/>
      <c r="I24" s="11"/>
      <c r="P24" s="47"/>
      <c r="Q24" s="47"/>
    </row>
    <row r="25" spans="4:17" ht="27.75" customHeight="1">
      <c r="D25" s="75"/>
      <c r="E25" s="82" t="s">
        <v>373</v>
      </c>
      <c r="F25" s="391" t="s">
        <v>528</v>
      </c>
      <c r="G25" s="392"/>
      <c r="H25" s="17"/>
      <c r="I25" s="23"/>
      <c r="J25" s="24"/>
      <c r="P25" s="47"/>
      <c r="Q25" s="47"/>
    </row>
    <row r="26" spans="4:17" ht="15" customHeight="1">
      <c r="D26" s="15"/>
      <c r="E26" s="15"/>
      <c r="F26" s="15"/>
      <c r="G26" s="17"/>
      <c r="H26" s="18"/>
      <c r="I26" s="11"/>
      <c r="P26" s="47"/>
      <c r="Q26" s="47"/>
    </row>
    <row r="27" spans="4:17" ht="29.25" customHeight="1">
      <c r="D27" s="15"/>
      <c r="E27" s="385" t="s">
        <v>386</v>
      </c>
      <c r="F27" s="386"/>
      <c r="G27" s="387"/>
      <c r="H27" s="18"/>
      <c r="I27" s="11"/>
      <c r="P27" s="47"/>
      <c r="Q27" s="47"/>
    </row>
    <row r="28" spans="4:17" ht="27.75" customHeight="1">
      <c r="D28" s="75"/>
      <c r="E28" s="81" t="s">
        <v>387</v>
      </c>
      <c r="F28" s="391" t="s">
        <v>389</v>
      </c>
      <c r="G28" s="392"/>
      <c r="H28" s="17"/>
      <c r="I28" s="23"/>
      <c r="J28" s="335"/>
      <c r="P28" s="47"/>
      <c r="Q28" s="47"/>
    </row>
    <row r="29" spans="4:17" ht="27.75" customHeight="1">
      <c r="D29" s="75"/>
      <c r="E29" s="81" t="s">
        <v>391</v>
      </c>
      <c r="F29" s="391" t="s">
        <v>626</v>
      </c>
      <c r="G29" s="392"/>
      <c r="H29" s="17"/>
      <c r="I29" s="23"/>
      <c r="J29" s="24"/>
      <c r="P29" s="47"/>
      <c r="Q29" s="47"/>
    </row>
    <row r="30" spans="4:17" ht="27.75" customHeight="1">
      <c r="D30" s="75"/>
      <c r="E30" s="81" t="s">
        <v>392</v>
      </c>
      <c r="F30" s="391" t="s">
        <v>626</v>
      </c>
      <c r="G30" s="392"/>
      <c r="H30" s="17"/>
      <c r="I30" s="23"/>
      <c r="J30" s="24"/>
      <c r="P30" s="47"/>
      <c r="Q30" s="47"/>
    </row>
    <row r="31" spans="4:17" ht="22.5">
      <c r="D31" s="75"/>
      <c r="E31" s="81" t="s">
        <v>325</v>
      </c>
      <c r="F31" s="391" t="s">
        <v>528</v>
      </c>
      <c r="G31" s="392"/>
      <c r="H31" s="17"/>
      <c r="I31" s="23"/>
      <c r="J31" s="24"/>
      <c r="P31" s="47"/>
      <c r="Q31" s="47"/>
    </row>
    <row r="32" spans="4:17" ht="56.25">
      <c r="D32" s="75"/>
      <c r="E32" s="81" t="s">
        <v>326</v>
      </c>
      <c r="F32" s="391" t="s">
        <v>528</v>
      </c>
      <c r="G32" s="392"/>
      <c r="H32" s="17"/>
      <c r="I32" s="23"/>
      <c r="J32" s="24"/>
      <c r="P32" s="47"/>
      <c r="Q32" s="47"/>
    </row>
    <row r="33" spans="4:17" ht="27.75" customHeight="1">
      <c r="D33" s="75"/>
      <c r="E33" s="81" t="s">
        <v>393</v>
      </c>
      <c r="F33" s="391" t="s">
        <v>528</v>
      </c>
      <c r="G33" s="392"/>
      <c r="H33" s="17"/>
      <c r="I33" s="23"/>
      <c r="J33" s="24"/>
      <c r="P33" s="47"/>
      <c r="Q33" s="47"/>
    </row>
    <row r="34" spans="4:17" ht="15" customHeight="1">
      <c r="D34" s="75"/>
      <c r="E34" s="19"/>
      <c r="F34" s="15"/>
      <c r="G34" s="20"/>
      <c r="H34" s="17"/>
      <c r="I34" s="319"/>
      <c r="J34" s="24"/>
      <c r="P34" s="12"/>
      <c r="Q34" s="12"/>
    </row>
    <row r="35" spans="4:17" ht="22.5" customHeight="1">
      <c r="D35" s="75"/>
      <c r="E35" s="385" t="s">
        <v>463</v>
      </c>
      <c r="F35" s="386"/>
      <c r="G35" s="387"/>
      <c r="H35" s="17"/>
      <c r="I35" s="319"/>
      <c r="J35" s="335"/>
      <c r="P35" s="12"/>
      <c r="Q35" s="12"/>
    </row>
    <row r="36" spans="4:17" ht="27.75" customHeight="1">
      <c r="D36" s="75"/>
      <c r="E36" s="334" t="s">
        <v>464</v>
      </c>
      <c r="F36" s="388">
        <v>42186</v>
      </c>
      <c r="G36" s="389"/>
      <c r="H36" s="17"/>
      <c r="I36" s="320"/>
      <c r="J36" s="24"/>
      <c r="P36" s="12"/>
      <c r="Q36" s="12"/>
    </row>
    <row r="37" spans="4:17" ht="27.75" customHeight="1">
      <c r="D37" s="75"/>
      <c r="E37" s="334" t="s">
        <v>465</v>
      </c>
      <c r="F37" s="390"/>
      <c r="G37" s="388"/>
      <c r="H37" s="17"/>
      <c r="I37" s="320"/>
      <c r="J37" s="24"/>
      <c r="P37" s="12"/>
      <c r="Q37" s="12"/>
    </row>
    <row r="38" spans="4:17" ht="27.75" customHeight="1">
      <c r="D38" s="75"/>
      <c r="E38" s="83" t="s">
        <v>466</v>
      </c>
      <c r="F38" s="390"/>
      <c r="G38" s="388"/>
      <c r="H38" s="17"/>
      <c r="I38" s="320"/>
      <c r="J38" s="24"/>
      <c r="P38" s="12"/>
      <c r="Q38" s="12"/>
    </row>
    <row r="39" spans="4:10" ht="14.25">
      <c r="D39" s="75"/>
      <c r="E39" s="19"/>
      <c r="F39" s="15"/>
      <c r="G39" s="20"/>
      <c r="H39" s="17"/>
      <c r="I39" s="23"/>
      <c r="J39" s="24"/>
    </row>
    <row r="40" spans="4:10" ht="22.5" customHeight="1">
      <c r="D40" s="75"/>
      <c r="E40" s="410" t="s">
        <v>7</v>
      </c>
      <c r="F40" s="411"/>
      <c r="G40" s="412"/>
      <c r="H40" s="76"/>
      <c r="I40" s="40"/>
      <c r="J40" s="40"/>
    </row>
    <row r="41" spans="1:9" ht="23.25" customHeight="1">
      <c r="A41" s="35"/>
      <c r="D41" s="15"/>
      <c r="E41" s="84" t="s">
        <v>8</v>
      </c>
      <c r="F41" s="413" t="s">
        <v>618</v>
      </c>
      <c r="G41" s="414"/>
      <c r="H41" s="76"/>
      <c r="I41" s="41"/>
    </row>
    <row r="42" spans="1:9" ht="27.75" customHeight="1">
      <c r="A42" s="35"/>
      <c r="D42" s="15"/>
      <c r="E42" s="85" t="s">
        <v>9</v>
      </c>
      <c r="F42" s="415" t="s">
        <v>619</v>
      </c>
      <c r="G42" s="416"/>
      <c r="H42" s="76"/>
      <c r="I42" s="42"/>
    </row>
    <row r="43" spans="4:9" ht="15" customHeight="1">
      <c r="D43" s="75"/>
      <c r="E43" s="19"/>
      <c r="F43" s="15"/>
      <c r="G43" s="20"/>
      <c r="H43" s="76"/>
      <c r="I43" s="21"/>
    </row>
    <row r="44" spans="4:9" ht="22.5" customHeight="1">
      <c r="D44" s="75"/>
      <c r="E44" s="410" t="s">
        <v>18</v>
      </c>
      <c r="F44" s="411"/>
      <c r="G44" s="412"/>
      <c r="H44" s="76"/>
      <c r="I44" s="21"/>
    </row>
    <row r="45" spans="4:9" ht="27.75" customHeight="1">
      <c r="D45" s="75"/>
      <c r="E45" s="86" t="s">
        <v>11</v>
      </c>
      <c r="F45" s="398" t="s">
        <v>620</v>
      </c>
      <c r="G45" s="399"/>
      <c r="H45" s="76"/>
      <c r="I45" s="21"/>
    </row>
    <row r="46" spans="4:9" ht="27.75" customHeight="1">
      <c r="D46" s="75"/>
      <c r="E46" s="87" t="s">
        <v>12</v>
      </c>
      <c r="F46" s="398" t="s">
        <v>621</v>
      </c>
      <c r="G46" s="399"/>
      <c r="H46" s="76"/>
      <c r="I46" s="21"/>
    </row>
    <row r="47" spans="4:9" ht="15" customHeight="1">
      <c r="D47" s="75"/>
      <c r="E47" s="19"/>
      <c r="F47" s="15"/>
      <c r="G47" s="20"/>
      <c r="H47" s="76"/>
      <c r="I47" s="21"/>
    </row>
    <row r="48" spans="1:9" ht="22.5" customHeight="1">
      <c r="A48" s="35"/>
      <c r="D48" s="15"/>
      <c r="E48" s="410" t="s">
        <v>10</v>
      </c>
      <c r="F48" s="411"/>
      <c r="G48" s="412"/>
      <c r="H48" s="76"/>
      <c r="I48" s="11"/>
    </row>
    <row r="49" spans="1:9" ht="27.75" customHeight="1">
      <c r="A49" s="35"/>
      <c r="B49" s="36"/>
      <c r="D49" s="77"/>
      <c r="E49" s="86" t="s">
        <v>11</v>
      </c>
      <c r="F49" s="408" t="s">
        <v>622</v>
      </c>
      <c r="G49" s="409"/>
      <c r="H49" s="76"/>
      <c r="I49" s="25"/>
    </row>
    <row r="50" spans="1:9" ht="27.75" customHeight="1">
      <c r="A50" s="35"/>
      <c r="B50" s="36"/>
      <c r="D50" s="77"/>
      <c r="E50" s="86" t="s">
        <v>12</v>
      </c>
      <c r="F50" s="408" t="s">
        <v>623</v>
      </c>
      <c r="G50" s="409"/>
      <c r="H50" s="76"/>
      <c r="I50" s="25"/>
    </row>
    <row r="51" spans="1:9" ht="27.75" customHeight="1">
      <c r="A51" s="35"/>
      <c r="B51" s="36"/>
      <c r="D51" s="77"/>
      <c r="E51" s="86" t="s">
        <v>13</v>
      </c>
      <c r="F51" s="406" t="s">
        <v>624</v>
      </c>
      <c r="G51" s="407"/>
      <c r="H51" s="76"/>
      <c r="I51" s="25"/>
    </row>
    <row r="52" spans="1:9" ht="27.75" customHeight="1">
      <c r="A52" s="35"/>
      <c r="B52" s="36"/>
      <c r="D52" s="77"/>
      <c r="E52" s="87" t="s">
        <v>14</v>
      </c>
      <c r="F52" s="408" t="s">
        <v>625</v>
      </c>
      <c r="G52" s="409"/>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46:G46"/>
    <mergeCell ref="F51:G51"/>
    <mergeCell ref="F52:G52"/>
    <mergeCell ref="E40:G40"/>
    <mergeCell ref="F41:G41"/>
    <mergeCell ref="F42:G42"/>
    <mergeCell ref="E48:G48"/>
    <mergeCell ref="F49:G49"/>
    <mergeCell ref="F50:G50"/>
    <mergeCell ref="E44:G44"/>
    <mergeCell ref="F45:G45"/>
    <mergeCell ref="F14:G14"/>
    <mergeCell ref="F15:G15"/>
    <mergeCell ref="F16:G16"/>
    <mergeCell ref="E22:G22"/>
    <mergeCell ref="F23:G23"/>
    <mergeCell ref="F18:G18"/>
    <mergeCell ref="F20:G20"/>
    <mergeCell ref="F25:G25"/>
    <mergeCell ref="F28:G28"/>
    <mergeCell ref="D9:H9"/>
    <mergeCell ref="F12:G12"/>
    <mergeCell ref="F13:G13"/>
    <mergeCell ref="G4:H4"/>
    <mergeCell ref="G5:H5"/>
    <mergeCell ref="D7:H7"/>
    <mergeCell ref="E35:G35"/>
    <mergeCell ref="F36:G36"/>
    <mergeCell ref="F37:G37"/>
    <mergeCell ref="F38:G38"/>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C51">
      <selection activeCell="S64" sqref="S6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8" t="s">
        <v>298</v>
      </c>
      <c r="F7" s="439"/>
      <c r="G7" s="439"/>
      <c r="H7" s="439"/>
      <c r="I7" s="439"/>
      <c r="J7" s="439"/>
      <c r="K7" s="439"/>
      <c r="L7" s="439"/>
      <c r="M7" s="439"/>
      <c r="N7" s="439"/>
      <c r="O7" s="439"/>
      <c r="P7" s="439"/>
      <c r="Q7" s="439"/>
      <c r="R7" s="439"/>
      <c r="S7" s="439"/>
      <c r="T7" s="439"/>
      <c r="U7" s="440"/>
      <c r="V7" s="141"/>
      <c r="X7" s="143"/>
      <c r="Y7" s="143"/>
      <c r="Z7" s="143"/>
      <c r="AA7" s="143"/>
    </row>
    <row r="8" spans="1:27" s="142" customFormat="1" ht="15" customHeight="1">
      <c r="A8" s="138"/>
      <c r="B8" s="138"/>
      <c r="C8" s="139"/>
      <c r="D8" s="140"/>
      <c r="E8" s="444" t="s">
        <v>299</v>
      </c>
      <c r="F8" s="445"/>
      <c r="G8" s="445"/>
      <c r="H8" s="445"/>
      <c r="I8" s="445"/>
      <c r="J8" s="445"/>
      <c r="K8" s="445"/>
      <c r="L8" s="445"/>
      <c r="M8" s="445"/>
      <c r="N8" s="445"/>
      <c r="O8" s="445"/>
      <c r="P8" s="445"/>
      <c r="Q8" s="445"/>
      <c r="R8" s="445"/>
      <c r="S8" s="445"/>
      <c r="T8" s="445"/>
      <c r="U8" s="446"/>
      <c r="V8" s="141"/>
      <c r="X8" s="143"/>
      <c r="Y8" s="143"/>
      <c r="Z8" s="143"/>
      <c r="AA8" s="143"/>
    </row>
    <row r="9" spans="1:27"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6"/>
      <c r="P9" s="436"/>
      <c r="Q9" s="436"/>
      <c r="R9" s="436"/>
      <c r="S9" s="436"/>
      <c r="T9" s="436"/>
      <c r="U9" s="437"/>
      <c r="V9" s="141"/>
      <c r="X9" s="143"/>
      <c r="Y9" s="143"/>
      <c r="Z9" s="143"/>
      <c r="AA9" s="143"/>
    </row>
    <row r="10" spans="1:27" ht="15" customHeight="1" thickBot="1">
      <c r="A10" s="127"/>
      <c r="B10" s="127"/>
      <c r="C10" s="90"/>
      <c r="D10" s="131"/>
      <c r="E10" s="441" t="str">
        <f>"на "&amp;Period_name_1</f>
        <v>на период с 1.1.2015 по 30.6.2015</v>
      </c>
      <c r="F10" s="442"/>
      <c r="G10" s="442"/>
      <c r="H10" s="442"/>
      <c r="I10" s="442"/>
      <c r="J10" s="442"/>
      <c r="K10" s="442"/>
      <c r="L10" s="442"/>
      <c r="M10" s="442"/>
      <c r="N10" s="442"/>
      <c r="O10" s="442"/>
      <c r="P10" s="442"/>
      <c r="Q10" s="442"/>
      <c r="R10" s="442"/>
      <c r="S10" s="442"/>
      <c r="T10" s="442"/>
      <c r="U10" s="443"/>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24" t="s">
        <v>300</v>
      </c>
      <c r="F12" s="425"/>
      <c r="G12" s="431" t="s">
        <v>301</v>
      </c>
      <c r="H12" s="431"/>
      <c r="I12" s="431"/>
      <c r="J12" s="431" t="s">
        <v>302</v>
      </c>
      <c r="K12" s="431"/>
      <c r="L12" s="431"/>
      <c r="M12" s="431" t="s">
        <v>489</v>
      </c>
      <c r="N12" s="431"/>
      <c r="O12" s="431"/>
      <c r="P12" s="421" t="s">
        <v>303</v>
      </c>
      <c r="Q12" s="425" t="s">
        <v>304</v>
      </c>
      <c r="R12" s="425"/>
      <c r="S12" s="425" t="s">
        <v>305</v>
      </c>
      <c r="T12" s="425" t="s">
        <v>306</v>
      </c>
      <c r="U12" s="418" t="s">
        <v>307</v>
      </c>
      <c r="V12" s="132"/>
      <c r="W12" s="164"/>
      <c r="X12" s="137"/>
      <c r="Y12" s="137"/>
      <c r="Z12" s="137"/>
      <c r="AA12" s="137"/>
    </row>
    <row r="13" spans="1:27" ht="15" customHeight="1">
      <c r="A13" s="127"/>
      <c r="B13" s="127"/>
      <c r="C13" s="90"/>
      <c r="D13" s="131"/>
      <c r="E13" s="426"/>
      <c r="F13" s="427"/>
      <c r="G13" s="417" t="s">
        <v>358</v>
      </c>
      <c r="H13" s="417" t="s">
        <v>308</v>
      </c>
      <c r="I13" s="417"/>
      <c r="J13" s="417" t="s">
        <v>358</v>
      </c>
      <c r="K13" s="417" t="s">
        <v>308</v>
      </c>
      <c r="L13" s="417"/>
      <c r="M13" s="417" t="s">
        <v>358</v>
      </c>
      <c r="N13" s="417" t="s">
        <v>308</v>
      </c>
      <c r="O13" s="417"/>
      <c r="P13" s="422"/>
      <c r="Q13" s="427"/>
      <c r="R13" s="427"/>
      <c r="S13" s="427"/>
      <c r="T13" s="427"/>
      <c r="U13" s="419"/>
      <c r="V13" s="132"/>
      <c r="X13" s="137"/>
      <c r="Y13" s="137"/>
      <c r="Z13" s="137"/>
      <c r="AA13" s="137"/>
    </row>
    <row r="14" spans="1:27" ht="51" customHeight="1">
      <c r="A14" s="127"/>
      <c r="B14" s="127"/>
      <c r="C14" s="90"/>
      <c r="D14" s="131"/>
      <c r="E14" s="426"/>
      <c r="F14" s="427"/>
      <c r="G14" s="417"/>
      <c r="H14" s="152" t="s">
        <v>359</v>
      </c>
      <c r="I14" s="152" t="s">
        <v>360</v>
      </c>
      <c r="J14" s="417"/>
      <c r="K14" s="152" t="s">
        <v>359</v>
      </c>
      <c r="L14" s="152" t="s">
        <v>360</v>
      </c>
      <c r="M14" s="417"/>
      <c r="N14" s="152" t="s">
        <v>359</v>
      </c>
      <c r="O14" s="152" t="s">
        <v>360</v>
      </c>
      <c r="P14" s="422"/>
      <c r="Q14" s="427" t="s">
        <v>309</v>
      </c>
      <c r="R14" s="427" t="s">
        <v>310</v>
      </c>
      <c r="S14" s="427"/>
      <c r="T14" s="427"/>
      <c r="U14" s="419"/>
      <c r="V14" s="132"/>
      <c r="X14" s="137"/>
      <c r="Y14" s="137"/>
      <c r="Z14" s="137"/>
      <c r="AA14" s="137"/>
    </row>
    <row r="15" spans="1:27" ht="23.25" thickBot="1">
      <c r="A15" s="127"/>
      <c r="B15" s="127"/>
      <c r="C15" s="90"/>
      <c r="D15" s="131"/>
      <c r="E15" s="428"/>
      <c r="F15" s="429"/>
      <c r="G15" s="154" t="s">
        <v>357</v>
      </c>
      <c r="H15" s="154" t="s">
        <v>357</v>
      </c>
      <c r="I15" s="154" t="s">
        <v>333</v>
      </c>
      <c r="J15" s="154" t="s">
        <v>357</v>
      </c>
      <c r="K15" s="154" t="s">
        <v>357</v>
      </c>
      <c r="L15" s="154" t="s">
        <v>333</v>
      </c>
      <c r="M15" s="154" t="s">
        <v>357</v>
      </c>
      <c r="N15" s="154" t="s">
        <v>357</v>
      </c>
      <c r="O15" s="154" t="s">
        <v>333</v>
      </c>
      <c r="P15" s="423"/>
      <c r="Q15" s="429"/>
      <c r="R15" s="429"/>
      <c r="S15" s="429"/>
      <c r="T15" s="429"/>
      <c r="U15" s="420"/>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v>0</v>
      </c>
      <c r="H18" s="162">
        <v>0</v>
      </c>
      <c r="I18" s="162">
        <v>0</v>
      </c>
      <c r="J18" s="162">
        <v>0</v>
      </c>
      <c r="K18" s="162">
        <v>0</v>
      </c>
      <c r="L18" s="163">
        <v>0</v>
      </c>
      <c r="M18" s="162">
        <v>0</v>
      </c>
      <c r="N18" s="162">
        <v>0</v>
      </c>
      <c r="O18" s="163">
        <v>0</v>
      </c>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c r="C21" s="90"/>
      <c r="D21" s="131"/>
      <c r="E21" s="353"/>
      <c r="F21" s="155" t="s">
        <v>313</v>
      </c>
      <c r="G21" s="160">
        <v>0</v>
      </c>
      <c r="H21" s="160">
        <v>0</v>
      </c>
      <c r="I21" s="160">
        <v>0</v>
      </c>
      <c r="J21" s="160">
        <v>0</v>
      </c>
      <c r="K21" s="160">
        <v>0</v>
      </c>
      <c r="L21" s="161">
        <v>0</v>
      </c>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v>0</v>
      </c>
      <c r="H22" s="160">
        <v>0</v>
      </c>
      <c r="I22" s="160">
        <v>0</v>
      </c>
      <c r="J22" s="160">
        <v>0</v>
      </c>
      <c r="K22" s="160">
        <v>0</v>
      </c>
      <c r="L22" s="160">
        <v>0</v>
      </c>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33.75">
      <c r="A23" s="127"/>
      <c r="B23" s="127"/>
      <c r="C23" s="90"/>
      <c r="D23" s="131"/>
      <c r="E23" s="351"/>
      <c r="F23" s="155" t="s">
        <v>316</v>
      </c>
      <c r="G23" s="160">
        <v>751.14</v>
      </c>
      <c r="H23" s="160">
        <v>0</v>
      </c>
      <c r="I23" s="160">
        <v>0</v>
      </c>
      <c r="J23" s="160">
        <v>0</v>
      </c>
      <c r="K23" s="160">
        <v>0</v>
      </c>
      <c r="L23" s="161">
        <v>0</v>
      </c>
      <c r="M23" s="160">
        <v>0</v>
      </c>
      <c r="N23" s="160">
        <v>0</v>
      </c>
      <c r="O23" s="161">
        <v>0</v>
      </c>
      <c r="P23" s="223" t="s">
        <v>370</v>
      </c>
      <c r="Q23" s="168">
        <v>41992</v>
      </c>
      <c r="R23" s="188" t="s">
        <v>627</v>
      </c>
      <c r="S23" s="169">
        <v>42005</v>
      </c>
      <c r="T23" s="169">
        <v>42185</v>
      </c>
      <c r="U23" s="191" t="s">
        <v>632</v>
      </c>
      <c r="V23" s="132"/>
      <c r="X23" s="137"/>
      <c r="Y23" s="137"/>
      <c r="Z23" s="137"/>
      <c r="AA23" s="137"/>
    </row>
    <row r="24" spans="1:27" ht="23.25" hidden="1" thickBot="1">
      <c r="A24" s="180"/>
      <c r="B24" s="180">
        <v>1</v>
      </c>
      <c r="C24" s="333" t="s">
        <v>444</v>
      </c>
      <c r="D24" s="131"/>
      <c r="E24" s="353"/>
      <c r="F24" s="367" t="s">
        <v>370</v>
      </c>
      <c r="G24" s="361"/>
      <c r="H24" s="361"/>
      <c r="I24" s="361"/>
      <c r="J24" s="157" t="s">
        <v>314</v>
      </c>
      <c r="K24" s="157" t="s">
        <v>314</v>
      </c>
      <c r="L24" s="157" t="s">
        <v>314</v>
      </c>
      <c r="M24" s="157" t="s">
        <v>314</v>
      </c>
      <c r="N24" s="157" t="s">
        <v>314</v>
      </c>
      <c r="O24" s="157" t="s">
        <v>314</v>
      </c>
      <c r="P24" s="295" t="s">
        <v>370</v>
      </c>
      <c r="Q24" s="370"/>
      <c r="R24" s="371"/>
      <c r="S24" s="362"/>
      <c r="T24" s="362"/>
      <c r="U24" s="373"/>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2" t="s">
        <v>317</v>
      </c>
      <c r="F26" s="433"/>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55"/>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55"/>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55"/>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33.75">
      <c r="A64" s="127"/>
      <c r="B64" s="127"/>
      <c r="C64" s="90"/>
      <c r="D64" s="131"/>
      <c r="E64" s="351"/>
      <c r="F64" s="298" t="s">
        <v>316</v>
      </c>
      <c r="G64" s="293">
        <v>751.14</v>
      </c>
      <c r="H64" s="293">
        <v>0</v>
      </c>
      <c r="I64" s="293">
        <v>0</v>
      </c>
      <c r="J64" s="293">
        <v>0</v>
      </c>
      <c r="K64" s="293">
        <v>0</v>
      </c>
      <c r="L64" s="294">
        <v>0</v>
      </c>
      <c r="M64" s="293">
        <v>0</v>
      </c>
      <c r="N64" s="293">
        <v>0</v>
      </c>
      <c r="O64" s="294">
        <v>0</v>
      </c>
      <c r="P64" s="295" t="s">
        <v>370</v>
      </c>
      <c r="Q64" s="168">
        <v>41992</v>
      </c>
      <c r="R64" s="188" t="s">
        <v>627</v>
      </c>
      <c r="S64" s="169">
        <v>42005</v>
      </c>
      <c r="T64" s="169">
        <v>42185</v>
      </c>
      <c r="U64" s="191" t="s">
        <v>632</v>
      </c>
      <c r="V64" s="132"/>
      <c r="X64" s="137"/>
      <c r="Y64" s="137"/>
      <c r="Z64" s="137"/>
      <c r="AA64" s="137"/>
    </row>
    <row r="65" spans="1:27" ht="23.25" hidden="1" thickBot="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0"/>
      <c r="R65" s="371"/>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4" t="str">
        <f>IF('Ссылки на публикации'!H17="","",'Ссылки на публикации'!H17)</f>
        <v>http://www.tarifspb.ru</v>
      </c>
      <c r="F68" s="434"/>
      <c r="G68" s="434"/>
      <c r="H68" s="434"/>
      <c r="I68" s="434"/>
      <c r="J68" s="434"/>
      <c r="K68" s="434"/>
      <c r="L68" s="434"/>
      <c r="M68" s="434"/>
      <c r="N68" s="434"/>
      <c r="O68" s="434"/>
      <c r="P68" s="434"/>
      <c r="Q68" s="434"/>
      <c r="R68" s="434"/>
      <c r="S68" s="434"/>
      <c r="T68" s="434"/>
      <c r="U68" s="434"/>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30" t="s">
        <v>320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9:U9"/>
    <mergeCell ref="E7:U7"/>
    <mergeCell ref="E10:U10"/>
    <mergeCell ref="N13:O13"/>
    <mergeCell ref="E8:U8"/>
    <mergeCell ref="G13:G14"/>
    <mergeCell ref="F70:U70"/>
    <mergeCell ref="G12:I12"/>
    <mergeCell ref="J12:L12"/>
    <mergeCell ref="M12:O12"/>
    <mergeCell ref="Q12:R13"/>
    <mergeCell ref="E26:F26"/>
    <mergeCell ref="E68:U68"/>
    <mergeCell ref="R14:R15"/>
    <mergeCell ref="T12:T15"/>
    <mergeCell ref="S12:S15"/>
    <mergeCell ref="H13:I13"/>
    <mergeCell ref="J13:J14"/>
    <mergeCell ref="U12:U15"/>
    <mergeCell ref="M13:M14"/>
    <mergeCell ref="P12:P15"/>
    <mergeCell ref="E12:F15"/>
    <mergeCell ref="Q14:Q15"/>
    <mergeCell ref="K13:L13"/>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F66 L33:M34 J33:J34 O33:O34 S21:S22 L19:M19 Q21:Q22 M20:M22 F20 L20 F25 O28:O31 J28:J29 L28:M29 F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19 F28 F24">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C23">
      <selection activeCell="T64" sqref="T6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8" t="s">
        <v>298</v>
      </c>
      <c r="F7" s="439"/>
      <c r="G7" s="439"/>
      <c r="H7" s="439"/>
      <c r="I7" s="439"/>
      <c r="J7" s="439"/>
      <c r="K7" s="439"/>
      <c r="L7" s="439"/>
      <c r="M7" s="439"/>
      <c r="N7" s="439"/>
      <c r="O7" s="439"/>
      <c r="P7" s="439"/>
      <c r="Q7" s="439"/>
      <c r="R7" s="439"/>
      <c r="S7" s="439"/>
      <c r="T7" s="439"/>
      <c r="U7" s="440"/>
      <c r="V7" s="141"/>
      <c r="X7" s="143"/>
      <c r="Y7" s="143"/>
      <c r="Z7" s="143"/>
      <c r="AA7" s="143"/>
    </row>
    <row r="8" spans="1:27" s="142" customFormat="1" ht="15" customHeight="1">
      <c r="A8" s="138"/>
      <c r="B8" s="138"/>
      <c r="C8" s="139"/>
      <c r="D8" s="140"/>
      <c r="E8" s="444" t="s">
        <v>299</v>
      </c>
      <c r="F8" s="445"/>
      <c r="G8" s="445"/>
      <c r="H8" s="445"/>
      <c r="I8" s="445"/>
      <c r="J8" s="445"/>
      <c r="K8" s="445"/>
      <c r="L8" s="445"/>
      <c r="M8" s="445"/>
      <c r="N8" s="445"/>
      <c r="O8" s="445"/>
      <c r="P8" s="445"/>
      <c r="Q8" s="445"/>
      <c r="R8" s="445"/>
      <c r="S8" s="445"/>
      <c r="T8" s="445"/>
      <c r="U8" s="446"/>
      <c r="V8" s="141"/>
      <c r="X8" s="143"/>
      <c r="Y8" s="143"/>
      <c r="Z8" s="143"/>
      <c r="AA8" s="143"/>
    </row>
    <row r="9" spans="1:27"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6"/>
      <c r="P9" s="436"/>
      <c r="Q9" s="436"/>
      <c r="R9" s="436"/>
      <c r="S9" s="436"/>
      <c r="T9" s="436"/>
      <c r="U9" s="437"/>
      <c r="V9" s="141"/>
      <c r="X9" s="143"/>
      <c r="Y9" s="143"/>
      <c r="Z9" s="143"/>
      <c r="AA9" s="143"/>
    </row>
    <row r="10" spans="1:27" ht="15" customHeight="1" thickBot="1">
      <c r="A10" s="127"/>
      <c r="B10" s="127"/>
      <c r="C10" s="90"/>
      <c r="D10" s="131"/>
      <c r="E10" s="441" t="str">
        <f>"на "&amp;Period_name_2</f>
        <v>на период с 1.7.2015 по 31.12.2015</v>
      </c>
      <c r="F10" s="442"/>
      <c r="G10" s="442"/>
      <c r="H10" s="442"/>
      <c r="I10" s="442"/>
      <c r="J10" s="442"/>
      <c r="K10" s="442"/>
      <c r="L10" s="442"/>
      <c r="M10" s="442"/>
      <c r="N10" s="442"/>
      <c r="O10" s="442"/>
      <c r="P10" s="442"/>
      <c r="Q10" s="442"/>
      <c r="R10" s="442"/>
      <c r="S10" s="442"/>
      <c r="T10" s="442"/>
      <c r="U10" s="443"/>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24" t="s">
        <v>300</v>
      </c>
      <c r="F12" s="425"/>
      <c r="G12" s="431" t="s">
        <v>301</v>
      </c>
      <c r="H12" s="431"/>
      <c r="I12" s="431"/>
      <c r="J12" s="431" t="s">
        <v>302</v>
      </c>
      <c r="K12" s="431"/>
      <c r="L12" s="431"/>
      <c r="M12" s="431" t="s">
        <v>489</v>
      </c>
      <c r="N12" s="431"/>
      <c r="O12" s="431"/>
      <c r="P12" s="421" t="s">
        <v>303</v>
      </c>
      <c r="Q12" s="425" t="s">
        <v>304</v>
      </c>
      <c r="R12" s="425"/>
      <c r="S12" s="425" t="s">
        <v>305</v>
      </c>
      <c r="T12" s="425" t="s">
        <v>306</v>
      </c>
      <c r="U12" s="418" t="s">
        <v>307</v>
      </c>
      <c r="V12" s="132"/>
      <c r="W12" s="164"/>
      <c r="X12" s="137"/>
      <c r="Y12" s="137"/>
      <c r="Z12" s="137"/>
      <c r="AA12" s="137"/>
    </row>
    <row r="13" spans="1:27" ht="15" customHeight="1">
      <c r="A13" s="127"/>
      <c r="B13" s="127"/>
      <c r="C13" s="90"/>
      <c r="D13" s="131"/>
      <c r="E13" s="426"/>
      <c r="F13" s="427"/>
      <c r="G13" s="417" t="s">
        <v>358</v>
      </c>
      <c r="H13" s="417" t="s">
        <v>308</v>
      </c>
      <c r="I13" s="417"/>
      <c r="J13" s="417" t="s">
        <v>358</v>
      </c>
      <c r="K13" s="417" t="s">
        <v>308</v>
      </c>
      <c r="L13" s="417"/>
      <c r="M13" s="417" t="s">
        <v>358</v>
      </c>
      <c r="N13" s="417" t="s">
        <v>308</v>
      </c>
      <c r="O13" s="417"/>
      <c r="P13" s="422"/>
      <c r="Q13" s="427"/>
      <c r="R13" s="427"/>
      <c r="S13" s="427"/>
      <c r="T13" s="427"/>
      <c r="U13" s="419"/>
      <c r="V13" s="132"/>
      <c r="X13" s="137"/>
      <c r="Y13" s="137"/>
      <c r="Z13" s="137"/>
      <c r="AA13" s="137"/>
    </row>
    <row r="14" spans="1:27" ht="51" customHeight="1">
      <c r="A14" s="127"/>
      <c r="B14" s="127"/>
      <c r="C14" s="90"/>
      <c r="D14" s="131"/>
      <c r="E14" s="426"/>
      <c r="F14" s="427"/>
      <c r="G14" s="417"/>
      <c r="H14" s="152" t="s">
        <v>359</v>
      </c>
      <c r="I14" s="152" t="s">
        <v>360</v>
      </c>
      <c r="J14" s="417"/>
      <c r="K14" s="152" t="s">
        <v>359</v>
      </c>
      <c r="L14" s="152" t="s">
        <v>360</v>
      </c>
      <c r="M14" s="417"/>
      <c r="N14" s="152" t="s">
        <v>359</v>
      </c>
      <c r="O14" s="152" t="s">
        <v>360</v>
      </c>
      <c r="P14" s="422"/>
      <c r="Q14" s="427" t="s">
        <v>309</v>
      </c>
      <c r="R14" s="427" t="s">
        <v>310</v>
      </c>
      <c r="S14" s="427"/>
      <c r="T14" s="427"/>
      <c r="U14" s="419"/>
      <c r="V14" s="132"/>
      <c r="X14" s="137"/>
      <c r="Y14" s="137"/>
      <c r="Z14" s="137"/>
      <c r="AA14" s="137"/>
    </row>
    <row r="15" spans="1:27" ht="23.25" thickBot="1">
      <c r="A15" s="127"/>
      <c r="B15" s="127"/>
      <c r="C15" s="90"/>
      <c r="D15" s="131"/>
      <c r="E15" s="428"/>
      <c r="F15" s="429"/>
      <c r="G15" s="154" t="s">
        <v>357</v>
      </c>
      <c r="H15" s="154" t="s">
        <v>357</v>
      </c>
      <c r="I15" s="154" t="s">
        <v>333</v>
      </c>
      <c r="J15" s="154" t="s">
        <v>357</v>
      </c>
      <c r="K15" s="154" t="s">
        <v>357</v>
      </c>
      <c r="L15" s="154" t="s">
        <v>333</v>
      </c>
      <c r="M15" s="154" t="s">
        <v>357</v>
      </c>
      <c r="N15" s="154" t="s">
        <v>357</v>
      </c>
      <c r="O15" s="154" t="s">
        <v>333</v>
      </c>
      <c r="P15" s="423"/>
      <c r="Q15" s="429"/>
      <c r="R15" s="429"/>
      <c r="S15" s="429"/>
      <c r="T15" s="429"/>
      <c r="U15" s="420"/>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33.75">
      <c r="A23" s="127"/>
      <c r="B23" s="127"/>
      <c r="C23" s="90"/>
      <c r="D23" s="131"/>
      <c r="E23" s="351"/>
      <c r="F23" s="155" t="s">
        <v>316</v>
      </c>
      <c r="G23" s="304">
        <v>751.14</v>
      </c>
      <c r="H23" s="160">
        <v>0</v>
      </c>
      <c r="I23" s="160">
        <v>0</v>
      </c>
      <c r="J23" s="160">
        <v>0</v>
      </c>
      <c r="K23" s="160">
        <v>0</v>
      </c>
      <c r="L23" s="161">
        <v>0</v>
      </c>
      <c r="M23" s="160">
        <v>0</v>
      </c>
      <c r="N23" s="160">
        <v>0</v>
      </c>
      <c r="O23" s="161"/>
      <c r="P23" s="223" t="s">
        <v>370</v>
      </c>
      <c r="Q23" s="168">
        <v>41992</v>
      </c>
      <c r="R23" s="188" t="s">
        <v>627</v>
      </c>
      <c r="S23" s="169">
        <v>42186</v>
      </c>
      <c r="T23" s="169">
        <v>42369</v>
      </c>
      <c r="U23" s="191" t="s">
        <v>632</v>
      </c>
      <c r="V23" s="132"/>
      <c r="X23" s="137"/>
      <c r="Y23" s="137"/>
      <c r="Z23" s="137"/>
      <c r="AA23" s="137"/>
    </row>
    <row r="24" spans="1:27" ht="22.5" customHeight="1"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2" t="s">
        <v>317</v>
      </c>
      <c r="F26" s="433"/>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customHeight="1"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customHeight="1"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33.75">
      <c r="A64" s="127"/>
      <c r="B64" s="127"/>
      <c r="C64" s="90"/>
      <c r="D64" s="131"/>
      <c r="E64" s="351"/>
      <c r="F64" s="298" t="s">
        <v>316</v>
      </c>
      <c r="G64" s="293">
        <v>751.14</v>
      </c>
      <c r="H64" s="293"/>
      <c r="I64" s="293"/>
      <c r="J64" s="293"/>
      <c r="K64" s="293"/>
      <c r="L64" s="294"/>
      <c r="M64" s="293"/>
      <c r="N64" s="293"/>
      <c r="O64" s="294"/>
      <c r="P64" s="295" t="s">
        <v>370</v>
      </c>
      <c r="Q64" s="168">
        <v>41992</v>
      </c>
      <c r="R64" s="188" t="s">
        <v>627</v>
      </c>
      <c r="S64" s="169">
        <v>42186</v>
      </c>
      <c r="T64" s="169">
        <v>42369</v>
      </c>
      <c r="U64" s="191" t="s">
        <v>632</v>
      </c>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4" t="str">
        <f>IF('Ссылки на публикации'!H17="","",'Ссылки на публикации'!H17)</f>
        <v>http://www.tarifspb.ru</v>
      </c>
      <c r="F68" s="434"/>
      <c r="G68" s="434"/>
      <c r="H68" s="434"/>
      <c r="I68" s="434"/>
      <c r="J68" s="434"/>
      <c r="K68" s="434"/>
      <c r="L68" s="434"/>
      <c r="M68" s="434"/>
      <c r="N68" s="434"/>
      <c r="O68" s="434"/>
      <c r="P68" s="434"/>
      <c r="Q68" s="434"/>
      <c r="R68" s="434"/>
      <c r="S68" s="434"/>
      <c r="T68" s="434"/>
      <c r="U68" s="434"/>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30" t="s">
        <v>320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G13:G14"/>
    <mergeCell ref="E26:F26"/>
    <mergeCell ref="E7:U7"/>
    <mergeCell ref="E8:U8"/>
    <mergeCell ref="E10:U10"/>
    <mergeCell ref="E12:F15"/>
    <mergeCell ref="G12:I12"/>
    <mergeCell ref="E9:U9"/>
    <mergeCell ref="N13:O13"/>
    <mergeCell ref="S12:S15"/>
    <mergeCell ref="Q12:R13"/>
    <mergeCell ref="T12:T15"/>
    <mergeCell ref="M12:O12"/>
    <mergeCell ref="J12:L12"/>
    <mergeCell ref="P12:P15"/>
    <mergeCell ref="U12:U15"/>
    <mergeCell ref="R14:R15"/>
    <mergeCell ref="M13:M14"/>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8" t="s">
        <v>298</v>
      </c>
      <c r="F7" s="439"/>
      <c r="G7" s="439"/>
      <c r="H7" s="439"/>
      <c r="I7" s="439"/>
      <c r="J7" s="439"/>
      <c r="K7" s="439"/>
      <c r="L7" s="439"/>
      <c r="M7" s="439"/>
      <c r="N7" s="439"/>
      <c r="O7" s="439"/>
      <c r="P7" s="439"/>
      <c r="Q7" s="439"/>
      <c r="R7" s="439"/>
      <c r="S7" s="439"/>
      <c r="T7" s="439"/>
      <c r="U7" s="440"/>
      <c r="V7" s="141"/>
      <c r="X7" s="143"/>
      <c r="Y7" s="143"/>
      <c r="Z7" s="143"/>
      <c r="AA7" s="143"/>
    </row>
    <row r="8" spans="1:27" s="142" customFormat="1" ht="15" customHeight="1">
      <c r="A8" s="138"/>
      <c r="B8" s="138"/>
      <c r="C8" s="139"/>
      <c r="D8" s="140"/>
      <c r="E8" s="444" t="s">
        <v>299</v>
      </c>
      <c r="F8" s="445"/>
      <c r="G8" s="445"/>
      <c r="H8" s="445"/>
      <c r="I8" s="445"/>
      <c r="J8" s="445"/>
      <c r="K8" s="445"/>
      <c r="L8" s="445"/>
      <c r="M8" s="445"/>
      <c r="N8" s="445"/>
      <c r="O8" s="445"/>
      <c r="P8" s="445"/>
      <c r="Q8" s="445"/>
      <c r="R8" s="445"/>
      <c r="S8" s="445"/>
      <c r="T8" s="445"/>
      <c r="U8" s="446"/>
      <c r="V8" s="141"/>
      <c r="X8" s="143"/>
      <c r="Y8" s="143"/>
      <c r="Z8" s="143"/>
      <c r="AA8" s="143"/>
    </row>
    <row r="9" spans="1:27" s="142" customFormat="1" ht="15" customHeight="1">
      <c r="A9" s="138"/>
      <c r="B9" s="138"/>
      <c r="C9" s="139"/>
      <c r="D9" s="140"/>
      <c r="E9" s="435" t="str">
        <f>COMPANY</f>
        <v>ОАО "Интер РАО - Электрогенерация" (филиал "Северо-Западная ТЭЦ")</v>
      </c>
      <c r="F9" s="436"/>
      <c r="G9" s="436"/>
      <c r="H9" s="436"/>
      <c r="I9" s="436"/>
      <c r="J9" s="436"/>
      <c r="K9" s="436"/>
      <c r="L9" s="436"/>
      <c r="M9" s="436"/>
      <c r="N9" s="436"/>
      <c r="O9" s="436"/>
      <c r="P9" s="436"/>
      <c r="Q9" s="436"/>
      <c r="R9" s="436"/>
      <c r="S9" s="436"/>
      <c r="T9" s="436"/>
      <c r="U9" s="437"/>
      <c r="V9" s="141"/>
      <c r="X9" s="143"/>
      <c r="Y9" s="143"/>
      <c r="Z9" s="143"/>
      <c r="AA9" s="143"/>
    </row>
    <row r="10" spans="1:27" ht="15" customHeight="1" thickBot="1">
      <c r="A10" s="127"/>
      <c r="B10" s="127"/>
      <c r="C10" s="90"/>
      <c r="D10" s="131"/>
      <c r="E10" s="441" t="str">
        <f>"на "&amp;Period_name_3</f>
        <v>на период с 0.1.1900 по 31.12.2015</v>
      </c>
      <c r="F10" s="442"/>
      <c r="G10" s="442"/>
      <c r="H10" s="442"/>
      <c r="I10" s="442"/>
      <c r="J10" s="442"/>
      <c r="K10" s="442"/>
      <c r="L10" s="442"/>
      <c r="M10" s="442"/>
      <c r="N10" s="442"/>
      <c r="O10" s="442"/>
      <c r="P10" s="442"/>
      <c r="Q10" s="442"/>
      <c r="R10" s="442"/>
      <c r="S10" s="442"/>
      <c r="T10" s="442"/>
      <c r="U10" s="443"/>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24" t="s">
        <v>300</v>
      </c>
      <c r="F12" s="425"/>
      <c r="G12" s="431" t="s">
        <v>301</v>
      </c>
      <c r="H12" s="431"/>
      <c r="I12" s="431"/>
      <c r="J12" s="431" t="s">
        <v>302</v>
      </c>
      <c r="K12" s="431"/>
      <c r="L12" s="431"/>
      <c r="M12" s="431" t="s">
        <v>489</v>
      </c>
      <c r="N12" s="431"/>
      <c r="O12" s="431"/>
      <c r="P12" s="421" t="s">
        <v>303</v>
      </c>
      <c r="Q12" s="425" t="s">
        <v>304</v>
      </c>
      <c r="R12" s="425"/>
      <c r="S12" s="425" t="s">
        <v>305</v>
      </c>
      <c r="T12" s="425" t="s">
        <v>306</v>
      </c>
      <c r="U12" s="418" t="s">
        <v>307</v>
      </c>
      <c r="V12" s="132"/>
      <c r="W12" s="164"/>
      <c r="X12" s="137"/>
      <c r="Y12" s="137"/>
      <c r="Z12" s="137"/>
      <c r="AA12" s="137"/>
    </row>
    <row r="13" spans="1:27" ht="15" customHeight="1">
      <c r="A13" s="127"/>
      <c r="B13" s="127"/>
      <c r="C13" s="90"/>
      <c r="D13" s="131"/>
      <c r="E13" s="426"/>
      <c r="F13" s="427"/>
      <c r="G13" s="417" t="s">
        <v>358</v>
      </c>
      <c r="H13" s="417" t="s">
        <v>308</v>
      </c>
      <c r="I13" s="417"/>
      <c r="J13" s="417" t="s">
        <v>358</v>
      </c>
      <c r="K13" s="417" t="s">
        <v>308</v>
      </c>
      <c r="L13" s="417"/>
      <c r="M13" s="417" t="s">
        <v>358</v>
      </c>
      <c r="N13" s="417" t="s">
        <v>308</v>
      </c>
      <c r="O13" s="417"/>
      <c r="P13" s="422"/>
      <c r="Q13" s="427"/>
      <c r="R13" s="427"/>
      <c r="S13" s="427"/>
      <c r="T13" s="427"/>
      <c r="U13" s="419"/>
      <c r="V13" s="132"/>
      <c r="X13" s="137"/>
      <c r="Y13" s="137"/>
      <c r="Z13" s="137"/>
      <c r="AA13" s="137"/>
    </row>
    <row r="14" spans="1:27" ht="51" customHeight="1">
      <c r="A14" s="127"/>
      <c r="B14" s="127"/>
      <c r="C14" s="90"/>
      <c r="D14" s="131"/>
      <c r="E14" s="426"/>
      <c r="F14" s="427"/>
      <c r="G14" s="417"/>
      <c r="H14" s="152" t="s">
        <v>359</v>
      </c>
      <c r="I14" s="152" t="s">
        <v>360</v>
      </c>
      <c r="J14" s="417"/>
      <c r="K14" s="152" t="s">
        <v>359</v>
      </c>
      <c r="L14" s="152" t="s">
        <v>360</v>
      </c>
      <c r="M14" s="417"/>
      <c r="N14" s="152" t="s">
        <v>359</v>
      </c>
      <c r="O14" s="152" t="s">
        <v>360</v>
      </c>
      <c r="P14" s="422"/>
      <c r="Q14" s="427" t="s">
        <v>309</v>
      </c>
      <c r="R14" s="427" t="s">
        <v>310</v>
      </c>
      <c r="S14" s="427"/>
      <c r="T14" s="427"/>
      <c r="U14" s="419"/>
      <c r="V14" s="132"/>
      <c r="X14" s="137"/>
      <c r="Y14" s="137"/>
      <c r="Z14" s="137"/>
      <c r="AA14" s="137"/>
    </row>
    <row r="15" spans="1:27" ht="23.25" thickBot="1">
      <c r="A15" s="127"/>
      <c r="B15" s="127"/>
      <c r="C15" s="90"/>
      <c r="D15" s="131"/>
      <c r="E15" s="428"/>
      <c r="F15" s="429"/>
      <c r="G15" s="154" t="s">
        <v>357</v>
      </c>
      <c r="H15" s="154" t="s">
        <v>357</v>
      </c>
      <c r="I15" s="154" t="s">
        <v>333</v>
      </c>
      <c r="J15" s="154" t="s">
        <v>357</v>
      </c>
      <c r="K15" s="154" t="s">
        <v>357</v>
      </c>
      <c r="L15" s="154" t="s">
        <v>333</v>
      </c>
      <c r="M15" s="154" t="s">
        <v>357</v>
      </c>
      <c r="N15" s="154" t="s">
        <v>357</v>
      </c>
      <c r="O15" s="154" t="s">
        <v>333</v>
      </c>
      <c r="P15" s="423"/>
      <c r="Q15" s="429"/>
      <c r="R15" s="429"/>
      <c r="S15" s="429"/>
      <c r="T15" s="429"/>
      <c r="U15" s="420"/>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2" t="s">
        <v>317</v>
      </c>
      <c r="F26" s="433"/>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hidden="1">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hidden="1">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4" t="str">
        <f>IF('Ссылки на публикации'!H17="","",'Ссылки на публикации'!H17)</f>
        <v>http://www.tarifspb.ru</v>
      </c>
      <c r="F68" s="434"/>
      <c r="G68" s="434"/>
      <c r="H68" s="434"/>
      <c r="I68" s="434"/>
      <c r="J68" s="434"/>
      <c r="K68" s="434"/>
      <c r="L68" s="434"/>
      <c r="M68" s="434"/>
      <c r="N68" s="434"/>
      <c r="O68" s="434"/>
      <c r="P68" s="434"/>
      <c r="Q68" s="434"/>
      <c r="R68" s="434"/>
      <c r="S68" s="434"/>
      <c r="T68" s="434"/>
      <c r="U68" s="434"/>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30" t="s">
        <v>320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G13:G14"/>
    <mergeCell ref="E26:F26"/>
    <mergeCell ref="E7:U7"/>
    <mergeCell ref="E8:U8"/>
    <mergeCell ref="E10:U10"/>
    <mergeCell ref="E12:F15"/>
    <mergeCell ref="G12:I12"/>
    <mergeCell ref="E9:U9"/>
    <mergeCell ref="N13:O13"/>
    <mergeCell ref="S12:S15"/>
    <mergeCell ref="Q12:R13"/>
    <mergeCell ref="T12:T15"/>
    <mergeCell ref="M12:O12"/>
    <mergeCell ref="J12:L12"/>
    <mergeCell ref="P12:P15"/>
    <mergeCell ref="U12:U15"/>
    <mergeCell ref="R14:R15"/>
    <mergeCell ref="M13:M14"/>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Ушкова Т.Н.</cp:lastModifiedBy>
  <cp:lastPrinted>2015-01-14T06:19:02Z</cp:lastPrinted>
  <dcterms:created xsi:type="dcterms:W3CDTF">2012-05-02T09:06:49Z</dcterms:created>
  <dcterms:modified xsi:type="dcterms:W3CDTF">2015-01-21T11:10:41Z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ОАО "Интер РАО - Электрогенерация" (филиал "Северо-Западная ТЭЦ")</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vt:lpwstr>
  </property>
</Properties>
</file>